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USUARIOS\Finanzas Corporativas\COLOCACIONES\AGRO ALLIANCE (BERTONE)\Difusion\"/>
    </mc:Choice>
  </mc:AlternateContent>
  <bookViews>
    <workbookView xWindow="0" yWindow="0" windowWidth="20400" windowHeight="7620" activeTab="1"/>
  </bookViews>
  <sheets>
    <sheet name="CLASE I (ARS)" sheetId="2" r:id="rId1"/>
    <sheet name="CLASE II (DL)" sheetId="4" r:id="rId2"/>
  </sheets>
  <definedNames>
    <definedName name="_xlnm.Print_Area" localSheetId="0">'CLASE I (ARS)'!$F$1:$R$48</definedName>
    <definedName name="_xlnm.Print_Area" localSheetId="1">'CLASE II (DL)'!$F$1:$R$48</definedName>
  </definedNames>
  <calcPr calcId="162913" iterate="1" iterateCount="12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0" i="4" l="1"/>
  <c r="O30" i="4"/>
  <c r="T18" i="4"/>
  <c r="Q11" i="4"/>
  <c r="F30" i="4"/>
  <c r="C31" i="4"/>
  <c r="B31" i="4" s="1"/>
  <c r="J24" i="2"/>
  <c r="J23" i="2"/>
  <c r="J22" i="2"/>
  <c r="J21" i="2"/>
  <c r="J20" i="2"/>
  <c r="J19" i="2"/>
  <c r="J18" i="2"/>
  <c r="J17" i="2"/>
  <c r="B32" i="2"/>
  <c r="B33" i="2"/>
  <c r="B34" i="2"/>
  <c r="B35" i="2"/>
  <c r="B36" i="2"/>
  <c r="B37" i="2"/>
  <c r="B38" i="2"/>
  <c r="B31" i="2"/>
  <c r="C32" i="4" l="1"/>
  <c r="C33" i="4" l="1"/>
  <c r="B32" i="4"/>
  <c r="C34" i="4" l="1"/>
  <c r="B33" i="4"/>
  <c r="C35" i="4" l="1"/>
  <c r="B34" i="4"/>
  <c r="C36" i="4" l="1"/>
  <c r="B35" i="4"/>
  <c r="C37" i="4" l="1"/>
  <c r="B36" i="4"/>
  <c r="C38" i="4" l="1"/>
  <c r="B38" i="4" s="1"/>
  <c r="B37" i="4"/>
  <c r="C32" i="2" l="1"/>
  <c r="C33" i="2" s="1"/>
  <c r="C34" i="2" s="1"/>
  <c r="C35" i="2" s="1"/>
  <c r="C36" i="2" s="1"/>
  <c r="C37" i="2" s="1"/>
  <c r="C38" i="2" s="1"/>
  <c r="C30" i="2"/>
  <c r="L22" i="4" l="1"/>
  <c r="K32" i="4"/>
  <c r="K33" i="4"/>
  <c r="K34" i="4"/>
  <c r="K35" i="4"/>
  <c r="K36" i="4"/>
  <c r="K37" i="4"/>
  <c r="K38" i="4"/>
  <c r="K31" i="4"/>
  <c r="L31" i="4" s="1"/>
  <c r="O31" i="4" s="1"/>
  <c r="P31" i="4" s="1"/>
  <c r="M40" i="4"/>
  <c r="S39" i="4"/>
  <c r="D38" i="4"/>
  <c r="E38" i="4" s="1"/>
  <c r="D37" i="4"/>
  <c r="E37" i="4" s="1"/>
  <c r="D36" i="4"/>
  <c r="E36" i="4" s="1"/>
  <c r="D35" i="4"/>
  <c r="E35" i="4" s="1"/>
  <c r="D34" i="4"/>
  <c r="E34" i="4" s="1"/>
  <c r="D33" i="4"/>
  <c r="E33" i="4" s="1"/>
  <c r="D32" i="4"/>
  <c r="E32" i="4" s="1"/>
  <c r="N31" i="4"/>
  <c r="N32" i="4" s="1"/>
  <c r="N33" i="4" s="1"/>
  <c r="N34" i="4" s="1"/>
  <c r="N35" i="4" s="1"/>
  <c r="N36" i="4" s="1"/>
  <c r="N37" i="4" s="1"/>
  <c r="N38" i="4" s="1"/>
  <c r="S30" i="4"/>
  <c r="U30" i="4"/>
  <c r="K30" i="4"/>
  <c r="K29" i="4" s="1"/>
  <c r="G30" i="4"/>
  <c r="D31" i="4"/>
  <c r="N29" i="4"/>
  <c r="L24" i="4" l="1"/>
  <c r="L20" i="4"/>
  <c r="L19" i="4"/>
  <c r="L23" i="4"/>
  <c r="L17" i="4"/>
  <c r="L21" i="4"/>
  <c r="L18" i="4"/>
  <c r="E31" i="4"/>
  <c r="E39" i="4" s="1"/>
  <c r="M13" i="4" s="1"/>
  <c r="D39" i="4"/>
  <c r="G31" i="4"/>
  <c r="H30" i="4"/>
  <c r="M40" i="2"/>
  <c r="S39" i="2"/>
  <c r="Q38" i="2"/>
  <c r="K38" i="2" s="1"/>
  <c r="D38" i="2"/>
  <c r="E38" i="2" s="1"/>
  <c r="Q37" i="2"/>
  <c r="K37" i="2" s="1"/>
  <c r="D37" i="2"/>
  <c r="E37" i="2" s="1"/>
  <c r="Q36" i="2"/>
  <c r="K36" i="2" s="1"/>
  <c r="D36" i="2"/>
  <c r="E36" i="2" s="1"/>
  <c r="Q35" i="2"/>
  <c r="K35" i="2" s="1"/>
  <c r="D35" i="2"/>
  <c r="E35" i="2" s="1"/>
  <c r="Q34" i="2"/>
  <c r="K34" i="2" s="1"/>
  <c r="D34" i="2"/>
  <c r="E34" i="2" s="1"/>
  <c r="Q33" i="2"/>
  <c r="K33" i="2" s="1"/>
  <c r="D33" i="2"/>
  <c r="E33" i="2" s="1"/>
  <c r="Q32" i="2"/>
  <c r="K32" i="2"/>
  <c r="N31" i="2"/>
  <c r="N32" i="2" s="1"/>
  <c r="N33" i="2" s="1"/>
  <c r="N34" i="2" s="1"/>
  <c r="N35" i="2" s="1"/>
  <c r="N36" i="2" s="1"/>
  <c r="N37" i="2" s="1"/>
  <c r="N38" i="2" s="1"/>
  <c r="K31" i="2"/>
  <c r="S30" i="2"/>
  <c r="P30" i="2"/>
  <c r="O30" i="2"/>
  <c r="U30" i="2" s="1"/>
  <c r="K30" i="2"/>
  <c r="K29" i="2" s="1"/>
  <c r="H30" i="2"/>
  <c r="G30" i="2"/>
  <c r="N29" i="2"/>
  <c r="L24" i="2"/>
  <c r="L23" i="2"/>
  <c r="L22" i="2"/>
  <c r="L21" i="2"/>
  <c r="L20" i="2"/>
  <c r="L19" i="2"/>
  <c r="L18" i="2"/>
  <c r="L17" i="2"/>
  <c r="I14" i="2"/>
  <c r="F30" i="2" s="1"/>
  <c r="C31" i="2" l="1"/>
  <c r="D32" i="2" s="1"/>
  <c r="E32" i="2" s="1"/>
  <c r="L25" i="4"/>
  <c r="I31" i="4"/>
  <c r="G32" i="4"/>
  <c r="H31" i="4"/>
  <c r="L25" i="2"/>
  <c r="M17" i="4" l="1"/>
  <c r="J31" i="4"/>
  <c r="D31" i="2"/>
  <c r="N17" i="4"/>
  <c r="S31" i="4"/>
  <c r="F31" i="4"/>
  <c r="K17" i="4"/>
  <c r="H32" i="4"/>
  <c r="G33" i="4"/>
  <c r="I32" i="4"/>
  <c r="L32" i="4" s="1"/>
  <c r="M18" i="4" s="1"/>
  <c r="N18" i="4" s="1"/>
  <c r="O32" i="4" l="1"/>
  <c r="J32" i="4"/>
  <c r="D39" i="2"/>
  <c r="G31" i="2"/>
  <c r="E31" i="2"/>
  <c r="E39" i="2" s="1"/>
  <c r="M14" i="2" s="1"/>
  <c r="U31" i="4"/>
  <c r="G34" i="4"/>
  <c r="I33" i="4"/>
  <c r="L33" i="4" s="1"/>
  <c r="M19" i="4" s="1"/>
  <c r="N19" i="4" s="1"/>
  <c r="H33" i="4"/>
  <c r="K18" i="4"/>
  <c r="S32" i="4"/>
  <c r="F32" i="4"/>
  <c r="O33" i="4" l="1"/>
  <c r="J33" i="4"/>
  <c r="I31" i="2"/>
  <c r="L31" i="2" s="1"/>
  <c r="M17" i="2" s="1"/>
  <c r="N17" i="2" s="1"/>
  <c r="G32" i="2"/>
  <c r="H31" i="2"/>
  <c r="U32" i="4"/>
  <c r="P32" i="4"/>
  <c r="H34" i="4"/>
  <c r="G35" i="4"/>
  <c r="I34" i="4"/>
  <c r="L34" i="4" s="1"/>
  <c r="M20" i="4" s="1"/>
  <c r="N20" i="4" s="1"/>
  <c r="S33" i="4"/>
  <c r="F33" i="4"/>
  <c r="K19" i="4"/>
  <c r="J34" i="4" l="1"/>
  <c r="S34" i="4" s="1"/>
  <c r="O34" i="4"/>
  <c r="O31" i="2"/>
  <c r="J31" i="2"/>
  <c r="S31" i="2" s="1"/>
  <c r="F31" i="2"/>
  <c r="K17" i="2"/>
  <c r="G33" i="2"/>
  <c r="I32" i="2"/>
  <c r="L32" i="2" s="1"/>
  <c r="M18" i="2" s="1"/>
  <c r="N18" i="2" s="1"/>
  <c r="H32" i="2"/>
  <c r="F34" i="4"/>
  <c r="K20" i="4"/>
  <c r="G36" i="4"/>
  <c r="I35" i="4"/>
  <c r="L35" i="4" s="1"/>
  <c r="M21" i="4" s="1"/>
  <c r="H35" i="4"/>
  <c r="U33" i="4"/>
  <c r="P33" i="4"/>
  <c r="O35" i="4" l="1"/>
  <c r="J35" i="4"/>
  <c r="F32" i="2"/>
  <c r="J32" i="2"/>
  <c r="S32" i="2" s="1"/>
  <c r="O32" i="2"/>
  <c r="K18" i="2"/>
  <c r="G34" i="2"/>
  <c r="I33" i="2"/>
  <c r="L33" i="2" s="1"/>
  <c r="M19" i="2" s="1"/>
  <c r="N19" i="2" s="1"/>
  <c r="H33" i="2"/>
  <c r="U31" i="2"/>
  <c r="P31" i="2"/>
  <c r="H36" i="4"/>
  <c r="G37" i="4"/>
  <c r="I36" i="4"/>
  <c r="L36" i="4" s="1"/>
  <c r="M22" i="4" s="1"/>
  <c r="N22" i="4" s="1"/>
  <c r="S35" i="4"/>
  <c r="F35" i="4"/>
  <c r="K21" i="4"/>
  <c r="U34" i="4"/>
  <c r="P34" i="4"/>
  <c r="N21" i="4"/>
  <c r="O36" i="4" l="1"/>
  <c r="J36" i="4"/>
  <c r="K19" i="2"/>
  <c r="O33" i="2"/>
  <c r="F33" i="2"/>
  <c r="J33" i="2"/>
  <c r="S33" i="2" s="1"/>
  <c r="U32" i="2"/>
  <c r="P32" i="2"/>
  <c r="I34" i="2"/>
  <c r="L34" i="2" s="1"/>
  <c r="M20" i="2" s="1"/>
  <c r="N20" i="2" s="1"/>
  <c r="G35" i="2"/>
  <c r="H34" i="2"/>
  <c r="G38" i="4"/>
  <c r="I37" i="4"/>
  <c r="L37" i="4" s="1"/>
  <c r="M23" i="4" s="1"/>
  <c r="N23" i="4" s="1"/>
  <c r="H37" i="4"/>
  <c r="U35" i="4"/>
  <c r="P35" i="4"/>
  <c r="K22" i="4"/>
  <c r="S36" i="4"/>
  <c r="F36" i="4"/>
  <c r="O37" i="4" l="1"/>
  <c r="J37" i="4"/>
  <c r="G36" i="2"/>
  <c r="I35" i="2"/>
  <c r="L35" i="2" s="1"/>
  <c r="M21" i="2" s="1"/>
  <c r="N21" i="2" s="1"/>
  <c r="H35" i="2"/>
  <c r="P33" i="2"/>
  <c r="U33" i="2"/>
  <c r="K20" i="2"/>
  <c r="F34" i="2"/>
  <c r="J34" i="2"/>
  <c r="S34" i="2" s="1"/>
  <c r="O34" i="2"/>
  <c r="U36" i="4"/>
  <c r="P36" i="4"/>
  <c r="S37" i="4"/>
  <c r="F37" i="4"/>
  <c r="K23" i="4"/>
  <c r="H38" i="4"/>
  <c r="I38" i="4"/>
  <c r="L38" i="4" s="1"/>
  <c r="M24" i="4" s="1"/>
  <c r="J38" i="4" l="1"/>
  <c r="S38" i="4" s="1"/>
  <c r="O38" i="4"/>
  <c r="F35" i="2"/>
  <c r="O35" i="2"/>
  <c r="K21" i="2"/>
  <c r="J35" i="2"/>
  <c r="S35" i="2" s="1"/>
  <c r="U34" i="2"/>
  <c r="P34" i="2"/>
  <c r="H36" i="2"/>
  <c r="G37" i="2"/>
  <c r="I36" i="2"/>
  <c r="L36" i="2" s="1"/>
  <c r="M22" i="2" s="1"/>
  <c r="N22" i="2" s="1"/>
  <c r="I11" i="4"/>
  <c r="F38" i="4"/>
  <c r="K24" i="4"/>
  <c r="U37" i="4"/>
  <c r="P37" i="4"/>
  <c r="N24" i="4"/>
  <c r="M25" i="4"/>
  <c r="N25" i="4" s="1"/>
  <c r="G38" i="2" l="1"/>
  <c r="H37" i="2"/>
  <c r="I37" i="2"/>
  <c r="L37" i="2" s="1"/>
  <c r="M23" i="2" s="1"/>
  <c r="N23" i="2" s="1"/>
  <c r="F36" i="2"/>
  <c r="O36" i="2"/>
  <c r="K22" i="2"/>
  <c r="J36" i="2"/>
  <c r="S36" i="2" s="1"/>
  <c r="P35" i="2"/>
  <c r="U35" i="2"/>
  <c r="U38" i="4"/>
  <c r="P38" i="4"/>
  <c r="M10" i="4" s="1"/>
  <c r="J37" i="2" l="1"/>
  <c r="S37" i="2" s="1"/>
  <c r="F37" i="2"/>
  <c r="K23" i="2"/>
  <c r="O37" i="2"/>
  <c r="U36" i="2"/>
  <c r="P36" i="2"/>
  <c r="I38" i="2"/>
  <c r="L38" i="2" s="1"/>
  <c r="M24" i="2" s="1"/>
  <c r="H38" i="2"/>
  <c r="P40" i="4"/>
  <c r="N24" i="2" l="1"/>
  <c r="M25" i="2"/>
  <c r="N25" i="2" s="1"/>
  <c r="O38" i="2"/>
  <c r="F38" i="2"/>
  <c r="K24" i="2"/>
  <c r="I11" i="2"/>
  <c r="J38" i="2"/>
  <c r="S38" i="2" s="1"/>
  <c r="P37" i="2"/>
  <c r="U37" i="2"/>
  <c r="T37" i="4"/>
  <c r="V37" i="4" s="1"/>
  <c r="W37" i="4" s="1"/>
  <c r="T35" i="4"/>
  <c r="V35" i="4" s="1"/>
  <c r="W35" i="4" s="1"/>
  <c r="T33" i="4"/>
  <c r="V33" i="4" s="1"/>
  <c r="W33" i="4" s="1"/>
  <c r="T31" i="4"/>
  <c r="V31" i="4" s="1"/>
  <c r="T28" i="4"/>
  <c r="M11" i="4"/>
  <c r="T30" i="4"/>
  <c r="V30" i="4" s="1"/>
  <c r="W30" i="4" s="1"/>
  <c r="T39" i="4"/>
  <c r="T38" i="4"/>
  <c r="V38" i="4" s="1"/>
  <c r="W38" i="4" s="1"/>
  <c r="T36" i="4"/>
  <c r="V36" i="4" s="1"/>
  <c r="W36" i="4" s="1"/>
  <c r="T34" i="4"/>
  <c r="V34" i="4" s="1"/>
  <c r="W34" i="4" s="1"/>
  <c r="T32" i="4"/>
  <c r="V32" i="4" s="1"/>
  <c r="W32" i="4" s="1"/>
  <c r="P38" i="2" l="1"/>
  <c r="U38" i="2"/>
  <c r="V40" i="4"/>
  <c r="W31" i="4"/>
  <c r="W40" i="4" s="1"/>
  <c r="M10" i="2" l="1"/>
  <c r="P40" i="2"/>
  <c r="M12" i="4"/>
  <c r="T38" i="2" l="1"/>
  <c r="V38" i="2" s="1"/>
  <c r="W38" i="2" s="1"/>
  <c r="T37" i="2"/>
  <c r="V37" i="2" s="1"/>
  <c r="W37" i="2" s="1"/>
  <c r="T28" i="2"/>
  <c r="T36" i="2"/>
  <c r="V36" i="2" s="1"/>
  <c r="W36" i="2" s="1"/>
  <c r="T35" i="2"/>
  <c r="V35" i="2" s="1"/>
  <c r="W35" i="2" s="1"/>
  <c r="M11" i="2"/>
  <c r="T39" i="2"/>
  <c r="T34" i="2"/>
  <c r="V34" i="2" s="1"/>
  <c r="W34" i="2" s="1"/>
  <c r="T33" i="2"/>
  <c r="V33" i="2" s="1"/>
  <c r="W33" i="2" s="1"/>
  <c r="T30" i="2"/>
  <c r="V30" i="2" s="1"/>
  <c r="W30" i="2" s="1"/>
  <c r="M12" i="2"/>
  <c r="T32" i="2"/>
  <c r="V32" i="2" s="1"/>
  <c r="W32" i="2" s="1"/>
  <c r="T31" i="2"/>
  <c r="V31" i="2" s="1"/>
  <c r="W31" i="2" l="1"/>
  <c r="W40" i="2" s="1"/>
  <c r="V40" i="2"/>
  <c r="M13" i="2" l="1"/>
</calcChain>
</file>

<file path=xl/comments1.xml><?xml version="1.0" encoding="utf-8"?>
<comments xmlns="http://schemas.openxmlformats.org/spreadsheetml/2006/main">
  <authors>
    <author>Lintura Leandro</author>
    <author>Mauro Jorge Zambon</author>
  </authors>
  <commentList>
    <comment ref="Q12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Q13" authorId="0" shapeId="0">
      <text>
        <r>
          <rPr>
            <b/>
            <sz val="8"/>
            <color indexed="81"/>
            <rFont val="Tahoma"/>
            <family val="2"/>
          </rPr>
          <t>Ingrese margen sobre badlar
 a licitar</t>
        </r>
      </text>
    </comment>
    <comment ref="Q31" authorId="1" shapeId="0">
      <text>
        <r>
          <rPr>
            <b/>
            <sz val="8"/>
            <color indexed="81"/>
            <rFont val="Tahoma"/>
            <family val="2"/>
          </rPr>
          <t>Inserte un valor para la badlar a proyectar o bien inserte manualmente por período</t>
        </r>
      </text>
    </comment>
  </commentList>
</comments>
</file>

<file path=xl/comments2.xml><?xml version="1.0" encoding="utf-8"?>
<comments xmlns="http://schemas.openxmlformats.org/spreadsheetml/2006/main">
  <authors>
    <author>Lintura Leandro</author>
  </authors>
  <commentList>
    <comment ref="Q12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Q13" authorId="0" shapeId="0">
      <text>
        <r>
          <rPr>
            <b/>
            <sz val="8"/>
            <color indexed="81"/>
            <rFont val="Tahoma"/>
            <family val="2"/>
          </rPr>
          <t xml:space="preserve">Ingrese cupón a licitar
</t>
        </r>
      </text>
    </comment>
  </commentList>
</comments>
</file>

<file path=xl/sharedStrings.xml><?xml version="1.0" encoding="utf-8"?>
<sst xmlns="http://schemas.openxmlformats.org/spreadsheetml/2006/main" count="82" uniqueCount="50">
  <si>
    <t>Fecha de Emisión:</t>
  </si>
  <si>
    <t>TIR:</t>
  </si>
  <si>
    <t>Moneda:</t>
  </si>
  <si>
    <t>Pesos</t>
  </si>
  <si>
    <t>Fecha de Vto:</t>
  </si>
  <si>
    <t>TNA 30 días:</t>
  </si>
  <si>
    <t>Precio de Emisión</t>
  </si>
  <si>
    <t>Cupón:</t>
  </si>
  <si>
    <t>Badlar + Margen</t>
  </si>
  <si>
    <t>TNA 90 días:</t>
  </si>
  <si>
    <t>V/N:</t>
  </si>
  <si>
    <t>Duration (meses):</t>
  </si>
  <si>
    <t>Margen a Licitar</t>
  </si>
  <si>
    <t>Fecha:</t>
  </si>
  <si>
    <t>Plazo (meses):</t>
  </si>
  <si>
    <t>Intereses:</t>
  </si>
  <si>
    <t>Trimestrales</t>
  </si>
  <si>
    <t>Fecha</t>
  </si>
  <si>
    <t>Amortizaciones</t>
  </si>
  <si>
    <t>Intereses</t>
  </si>
  <si>
    <t>Total</t>
  </si>
  <si>
    <t>Fecha de Pago</t>
  </si>
  <si>
    <t>Días Dev.</t>
  </si>
  <si>
    <t>Días Totales</t>
  </si>
  <si>
    <t>Cupón</t>
  </si>
  <si>
    <t>Interés</t>
  </si>
  <si>
    <t>Capital</t>
  </si>
  <si>
    <t>Capital Residual</t>
  </si>
  <si>
    <t>Flujo</t>
  </si>
  <si>
    <t>Flujo Valor Nominal</t>
  </si>
  <si>
    <t>Badlar Proyectada</t>
  </si>
  <si>
    <t>t promedio cupon</t>
  </si>
  <si>
    <t>Discount factor</t>
  </si>
  <si>
    <t>Cupon VN</t>
  </si>
  <si>
    <t>Cupon VP</t>
  </si>
  <si>
    <t>Factor de duration</t>
  </si>
  <si>
    <t>Fecha de inicio de calculo</t>
  </si>
  <si>
    <t>días</t>
  </si>
  <si>
    <t>meses</t>
  </si>
  <si>
    <t>Dólar Linked</t>
  </si>
  <si>
    <t>Cupón a Licitar:</t>
  </si>
  <si>
    <t>Fijo a licitar</t>
  </si>
  <si>
    <t>ON Pyme CNV Garantizadas Agro Alliance S.A .Serie I - Clase I</t>
  </si>
  <si>
    <t>ON Pyme CNV Garantizadas Agro Alliance S.A .Serie I - Clase II</t>
  </si>
  <si>
    <t>Mes</t>
  </si>
  <si>
    <t>Precio de emisión:</t>
  </si>
  <si>
    <t>TC Inicial</t>
  </si>
  <si>
    <t>V/N en US$:</t>
  </si>
  <si>
    <t>V/N en AR$:</t>
  </si>
  <si>
    <t>Trimetrales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</si>
</sst>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8" formatCode="&quot;$&quot;\ #,##0.00;[Red]\-&quot;$&quot;\ #,##0.00"/>
    <numFmt numFmtId="43" formatCode="_-* #,##0.00_-;\-* #,##0.00_-;_-* &quot;-&quot;??_-;_-@_-"/>
    <numFmt numFmtId="164" formatCode="[$-409]d\-mmm\-yy;@"/>
    <numFmt numFmtId="165" formatCode="0.0000%"/>
    <numFmt numFmtId="166" formatCode="#,##0_ ;[Red]\-#,##0\ "/>
    <numFmt numFmtId="167" formatCode="&quot;$&quot;\ #,##0.0000;[Red]\-&quot;$&quot;\ #,##0.0000"/>
    <numFmt numFmtId="168" formatCode="[$-F800]dddd\,\ mmmm\ dd\,\ yyyy"/>
    <numFmt numFmtId="169" formatCode="0.00000%"/>
    <numFmt numFmtId="170" formatCode="_ * #,##0.00_ ;_ * \-#,##0.00_ ;_ * &quot;-&quot;??_ ;_ @_ "/>
    <numFmt numFmtId="171" formatCode="#,##0.000000_ ;[Red]\-#,##0.000000\ "/>
    <numFmt numFmtId="172" formatCode="_ * #,##0_ ;_ * \-#,##0_ ;_ * &quot;-&quot;??_ ;_ @_ "/>
    <numFmt numFmtId="173" formatCode="#,##0.00_ ;[Red]\-#,##0.00\ "/>
    <numFmt numFmtId="174" formatCode="#,##0.00000_ ;[Red]\-#,##0.00000\ "/>
    <numFmt numFmtId="175" formatCode="#,##0.0000;[Red]\-#,##0.0000"/>
    <numFmt numFmtId="176" formatCode="[$ARS]\ #,##0"/>
    <numFmt numFmtId="177" formatCode="[$ARS]\ #,##0.0000"/>
    <numFmt numFmtId="178" formatCode="[$USD]\ #,##0;[Red]\-[$USD]\ #,##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8"/>
      <color theme="1" tint="0.499984740745262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1"/>
      <name val="Tahoma"/>
      <family val="2"/>
    </font>
    <font>
      <b/>
      <sz val="8"/>
      <color rgb="FF00B05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70" fontId="1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179">
    <xf numFmtId="0" fontId="0" fillId="0" borderId="0" xfId="0"/>
    <xf numFmtId="0" fontId="2" fillId="0" borderId="0" xfId="1" applyFont="1" applyProtection="1"/>
    <xf numFmtId="0" fontId="2" fillId="2" borderId="0" xfId="1" applyFont="1" applyFill="1" applyProtection="1"/>
    <xf numFmtId="0" fontId="2" fillId="3" borderId="0" xfId="1" applyFont="1" applyFill="1" applyBorder="1" applyProtection="1"/>
    <xf numFmtId="0" fontId="2" fillId="3" borderId="0" xfId="1" applyFont="1" applyFill="1" applyProtection="1"/>
    <xf numFmtId="0" fontId="2" fillId="0" borderId="0" xfId="1" applyFont="1" applyFill="1" applyProtection="1"/>
    <xf numFmtId="9" fontId="2" fillId="0" borderId="0" xfId="2" applyFont="1" applyProtection="1"/>
    <xf numFmtId="0" fontId="2" fillId="0" borderId="0" xfId="1" applyFont="1" applyBorder="1" applyProtection="1"/>
    <xf numFmtId="0" fontId="5" fillId="2" borderId="4" xfId="1" applyFont="1" applyFill="1" applyBorder="1" applyAlignment="1" applyProtection="1">
      <alignment horizontal="right"/>
    </xf>
    <xf numFmtId="165" fontId="2" fillId="3" borderId="0" xfId="1" applyNumberFormat="1" applyFont="1" applyFill="1" applyBorder="1" applyProtection="1"/>
    <xf numFmtId="0" fontId="5" fillId="2" borderId="7" xfId="1" applyFont="1" applyFill="1" applyBorder="1" applyAlignment="1" applyProtection="1">
      <alignment horizontal="right"/>
    </xf>
    <xf numFmtId="14" fontId="2" fillId="0" borderId="0" xfId="1" applyNumberFormat="1" applyFont="1" applyProtection="1"/>
    <xf numFmtId="14" fontId="2" fillId="3" borderId="0" xfId="1" applyNumberFormat="1" applyFont="1" applyFill="1" applyBorder="1" applyProtection="1"/>
    <xf numFmtId="2" fontId="2" fillId="0" borderId="0" xfId="1" applyNumberFormat="1" applyFont="1" applyFill="1" applyProtection="1"/>
    <xf numFmtId="0" fontId="6" fillId="2" borderId="7" xfId="1" applyFont="1" applyFill="1" applyBorder="1" applyAlignment="1" applyProtection="1">
      <alignment horizontal="right"/>
    </xf>
    <xf numFmtId="0" fontId="5" fillId="2" borderId="9" xfId="1" applyFont="1" applyFill="1" applyBorder="1" applyAlignment="1" applyProtection="1">
      <alignment horizontal="right"/>
    </xf>
    <xf numFmtId="168" fontId="2" fillId="3" borderId="5" xfId="3" applyNumberFormat="1" applyFont="1" applyFill="1" applyBorder="1" applyAlignment="1" applyProtection="1">
      <alignment horizontal="center"/>
    </xf>
    <xf numFmtId="164" fontId="5" fillId="0" borderId="0" xfId="3" applyNumberFormat="1" applyFont="1" applyFill="1" applyBorder="1" applyAlignment="1" applyProtection="1">
      <alignment horizontal="left"/>
    </xf>
    <xf numFmtId="0" fontId="5" fillId="0" borderId="0" xfId="1" applyFont="1" applyAlignment="1" applyProtection="1">
      <alignment horizontal="right"/>
    </xf>
    <xf numFmtId="166" fontId="5" fillId="0" borderId="0" xfId="1" applyNumberFormat="1" applyFont="1" applyFill="1" applyBorder="1" applyProtection="1"/>
    <xf numFmtId="0" fontId="5" fillId="2" borderId="14" xfId="1" applyFont="1" applyFill="1" applyBorder="1" applyAlignment="1" applyProtection="1">
      <alignment horizontal="center"/>
    </xf>
    <xf numFmtId="164" fontId="5" fillId="2" borderId="3" xfId="3" applyNumberFormat="1" applyFont="1" applyFill="1" applyBorder="1" applyAlignment="1" applyProtection="1">
      <alignment horizontal="center"/>
    </xf>
    <xf numFmtId="164" fontId="5" fillId="2" borderId="14" xfId="3" applyNumberFormat="1" applyFont="1" applyFill="1" applyBorder="1" applyAlignment="1" applyProtection="1">
      <alignment horizontal="center"/>
    </xf>
    <xf numFmtId="0" fontId="5" fillId="2" borderId="3" xfId="1" applyFont="1" applyFill="1" applyBorder="1" applyAlignment="1" applyProtection="1">
      <alignment horizontal="center"/>
    </xf>
    <xf numFmtId="15" fontId="2" fillId="2" borderId="15" xfId="1" applyNumberFormat="1" applyFont="1" applyFill="1" applyBorder="1" applyAlignment="1" applyProtection="1">
      <alignment horizontal="center"/>
    </xf>
    <xf numFmtId="4" fontId="2" fillId="0" borderId="8" xfId="1" applyNumberFormat="1" applyFont="1" applyFill="1" applyBorder="1" applyAlignment="1" applyProtection="1">
      <alignment horizontal="center"/>
    </xf>
    <xf numFmtId="169" fontId="2" fillId="0" borderId="0" xfId="2" applyNumberFormat="1" applyFont="1" applyProtection="1"/>
    <xf numFmtId="43" fontId="2" fillId="0" borderId="0" xfId="1" applyNumberFormat="1" applyFont="1" applyFill="1" applyProtection="1"/>
    <xf numFmtId="165" fontId="2" fillId="0" borderId="0" xfId="2" applyNumberFormat="1" applyFont="1" applyProtection="1"/>
    <xf numFmtId="15" fontId="5" fillId="2" borderId="14" xfId="1" applyNumberFormat="1" applyFont="1" applyFill="1" applyBorder="1" applyAlignment="1" applyProtection="1">
      <alignment horizontal="center"/>
    </xf>
    <xf numFmtId="4" fontId="5" fillId="2" borderId="3" xfId="3" applyNumberFormat="1" applyFont="1" applyFill="1" applyBorder="1" applyAlignment="1" applyProtection="1">
      <alignment horizontal="center"/>
    </xf>
    <xf numFmtId="4" fontId="5" fillId="2" borderId="14" xfId="3" applyNumberFormat="1" applyFont="1" applyFill="1" applyBorder="1" applyAlignment="1" applyProtection="1">
      <alignment horizontal="center"/>
    </xf>
    <xf numFmtId="4" fontId="5" fillId="2" borderId="3" xfId="1" applyNumberFormat="1" applyFont="1" applyFill="1" applyBorder="1" applyAlignment="1" applyProtection="1">
      <alignment horizontal="center"/>
    </xf>
    <xf numFmtId="0" fontId="5" fillId="0" borderId="0" xfId="1" applyFont="1" applyBorder="1" applyAlignment="1" applyProtection="1">
      <alignment horizontal="right"/>
    </xf>
    <xf numFmtId="0" fontId="7" fillId="3" borderId="0" xfId="1" applyFont="1" applyFill="1" applyBorder="1" applyAlignment="1" applyProtection="1">
      <alignment horizontal="center" vertical="center" wrapText="1"/>
    </xf>
    <xf numFmtId="0" fontId="8" fillId="3" borderId="0" xfId="1" applyFont="1" applyFill="1" applyBorder="1" applyAlignment="1" applyProtection="1">
      <alignment horizontal="center" vertical="center" wrapText="1"/>
    </xf>
    <xf numFmtId="165" fontId="5" fillId="3" borderId="0" xfId="2" applyNumberFormat="1" applyFont="1" applyFill="1" applyBorder="1" applyAlignment="1" applyProtection="1">
      <alignment horizontal="center"/>
    </xf>
    <xf numFmtId="0" fontId="2" fillId="0" borderId="0" xfId="1" applyFont="1" applyAlignment="1" applyProtection="1">
      <alignment horizontal="center"/>
    </xf>
    <xf numFmtId="164" fontId="5" fillId="3" borderId="2" xfId="3" applyNumberFormat="1" applyFont="1" applyFill="1" applyBorder="1" applyAlignment="1" applyProtection="1">
      <alignment horizontal="center" vertical="center"/>
    </xf>
    <xf numFmtId="164" fontId="5" fillId="3" borderId="10" xfId="3" applyNumberFormat="1" applyFont="1" applyFill="1" applyBorder="1" applyAlignment="1" applyProtection="1">
      <alignment horizontal="center" vertical="center"/>
    </xf>
    <xf numFmtId="10" fontId="9" fillId="0" borderId="2" xfId="2" applyNumberFormat="1" applyFont="1" applyBorder="1" applyAlignment="1" applyProtection="1">
      <alignment horizontal="center"/>
    </xf>
    <xf numFmtId="0" fontId="5" fillId="0" borderId="10" xfId="1" applyFont="1" applyBorder="1" applyAlignment="1" applyProtection="1">
      <alignment horizontal="center" vertical="center"/>
    </xf>
    <xf numFmtId="40" fontId="10" fillId="0" borderId="10" xfId="1" applyNumberFormat="1" applyFont="1" applyFill="1" applyBorder="1" applyAlignment="1" applyProtection="1">
      <alignment horizontal="center" vertical="center"/>
    </xf>
    <xf numFmtId="0" fontId="5" fillId="0" borderId="10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164" fontId="2" fillId="4" borderId="0" xfId="1" applyNumberFormat="1" applyFont="1" applyFill="1" applyAlignment="1" applyProtection="1">
      <alignment horizontal="center" vertical="center"/>
    </xf>
    <xf numFmtId="170" fontId="2" fillId="0" borderId="0" xfId="4" applyFont="1" applyAlignment="1" applyProtection="1">
      <alignment horizontal="center" vertical="center"/>
    </xf>
    <xf numFmtId="164" fontId="2" fillId="0" borderId="0" xfId="1" applyNumberFormat="1" applyFont="1" applyAlignment="1" applyProtection="1">
      <alignment horizontal="center" vertical="center"/>
    </xf>
    <xf numFmtId="168" fontId="2" fillId="0" borderId="0" xfId="1" applyNumberFormat="1" applyFont="1" applyBorder="1" applyAlignment="1" applyProtection="1">
      <alignment horizontal="center" vertical="center"/>
    </xf>
    <xf numFmtId="15" fontId="2" fillId="2" borderId="4" xfId="1" applyNumberFormat="1" applyFont="1" applyFill="1" applyBorder="1" applyAlignment="1" applyProtection="1">
      <alignment horizontal="center"/>
    </xf>
    <xf numFmtId="38" fontId="2" fillId="2" borderId="0" xfId="1" applyNumberFormat="1" applyFont="1" applyFill="1" applyBorder="1" applyAlignment="1" applyProtection="1">
      <alignment horizontal="center"/>
    </xf>
    <xf numFmtId="38" fontId="2" fillId="2" borderId="5" xfId="1" applyNumberFormat="1" applyFont="1" applyFill="1" applyBorder="1" applyAlignment="1" applyProtection="1">
      <alignment horizontal="center" vertical="center"/>
    </xf>
    <xf numFmtId="10" fontId="9" fillId="2" borderId="5" xfId="2" applyNumberFormat="1" applyFont="1" applyFill="1" applyBorder="1" applyAlignment="1" applyProtection="1">
      <alignment horizontal="center"/>
    </xf>
    <xf numFmtId="40" fontId="2" fillId="2" borderId="5" xfId="1" applyNumberFormat="1" applyFont="1" applyFill="1" applyBorder="1" applyAlignment="1" applyProtection="1">
      <alignment horizontal="center" vertical="center"/>
    </xf>
    <xf numFmtId="38" fontId="2" fillId="2" borderId="6" xfId="1" applyNumberFormat="1" applyFont="1" applyFill="1" applyBorder="1" applyAlignment="1" applyProtection="1">
      <alignment horizontal="center" vertical="center"/>
    </xf>
    <xf numFmtId="171" fontId="7" fillId="3" borderId="0" xfId="1" applyNumberFormat="1" applyFont="1" applyFill="1" applyBorder="1" applyAlignment="1" applyProtection="1">
      <alignment horizontal="center" vertical="center"/>
    </xf>
    <xf numFmtId="171" fontId="2" fillId="3" borderId="0" xfId="1" applyNumberFormat="1" applyFont="1" applyFill="1" applyAlignment="1" applyProtection="1">
      <alignment horizontal="center" vertical="center"/>
    </xf>
    <xf numFmtId="0" fontId="2" fillId="0" borderId="0" xfId="1" applyFont="1" applyFill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172" fontId="2" fillId="0" borderId="0" xfId="4" applyNumberFormat="1" applyFont="1" applyAlignment="1" applyProtection="1">
      <alignment horizontal="center" vertical="center"/>
    </xf>
    <xf numFmtId="15" fontId="2" fillId="2" borderId="7" xfId="1" applyNumberFormat="1" applyFont="1" applyFill="1" applyBorder="1" applyAlignment="1" applyProtection="1">
      <alignment horizontal="center"/>
    </xf>
    <xf numFmtId="10" fontId="2" fillId="2" borderId="0" xfId="2" applyNumberFormat="1" applyFont="1" applyFill="1" applyBorder="1" applyAlignment="1" applyProtection="1">
      <alignment horizontal="center"/>
    </xf>
    <xf numFmtId="173" fontId="2" fillId="2" borderId="0" xfId="4" applyNumberFormat="1" applyFont="1" applyFill="1" applyBorder="1" applyAlignment="1" applyProtection="1">
      <alignment horizontal="center"/>
    </xf>
    <xf numFmtId="40" fontId="2" fillId="2" borderId="0" xfId="1" applyNumberFormat="1" applyFont="1" applyFill="1" applyBorder="1" applyAlignment="1" applyProtection="1">
      <alignment horizontal="center"/>
    </xf>
    <xf numFmtId="38" fontId="2" fillId="2" borderId="8" xfId="1" applyNumberFormat="1" applyFont="1" applyFill="1" applyBorder="1" applyAlignment="1" applyProtection="1">
      <alignment horizontal="center"/>
    </xf>
    <xf numFmtId="165" fontId="5" fillId="4" borderId="8" xfId="2" applyNumberFormat="1" applyFont="1" applyFill="1" applyBorder="1" applyAlignment="1" applyProtection="1">
      <alignment horizontal="center"/>
    </xf>
    <xf numFmtId="174" fontId="2" fillId="3" borderId="0" xfId="1" applyNumberFormat="1" applyFont="1" applyFill="1" applyAlignment="1" applyProtection="1">
      <alignment horizontal="center" vertical="center"/>
    </xf>
    <xf numFmtId="15" fontId="2" fillId="2" borderId="16" xfId="1" applyNumberFormat="1" applyFont="1" applyFill="1" applyBorder="1" applyAlignment="1" applyProtection="1">
      <alignment horizontal="center"/>
    </xf>
    <xf numFmtId="38" fontId="2" fillId="2" borderId="12" xfId="1" applyNumberFormat="1" applyFont="1" applyFill="1" applyBorder="1" applyAlignment="1" applyProtection="1">
      <alignment horizontal="center"/>
    </xf>
    <xf numFmtId="10" fontId="2" fillId="2" borderId="12" xfId="2" applyNumberFormat="1" applyFont="1" applyFill="1" applyBorder="1" applyAlignment="1" applyProtection="1">
      <alignment horizontal="center"/>
    </xf>
    <xf numFmtId="173" fontId="2" fillId="2" borderId="12" xfId="4" applyNumberFormat="1" applyFont="1" applyFill="1" applyBorder="1" applyAlignment="1" applyProtection="1">
      <alignment horizontal="center"/>
    </xf>
    <xf numFmtId="40" fontId="2" fillId="2" borderId="12" xfId="1" applyNumberFormat="1" applyFont="1" applyFill="1" applyBorder="1" applyAlignment="1" applyProtection="1">
      <alignment horizontal="center"/>
    </xf>
    <xf numFmtId="38" fontId="2" fillId="2" borderId="13" xfId="1" applyNumberFormat="1" applyFont="1" applyFill="1" applyBorder="1" applyAlignment="1" applyProtection="1">
      <alignment horizontal="center"/>
    </xf>
    <xf numFmtId="165" fontId="5" fillId="4" borderId="13" xfId="2" applyNumberFormat="1" applyFont="1" applyFill="1" applyBorder="1" applyAlignment="1" applyProtection="1">
      <alignment horizontal="center"/>
    </xf>
    <xf numFmtId="0" fontId="2" fillId="0" borderId="0" xfId="1" applyFont="1" applyAlignment="1" applyProtection="1">
      <alignment horizontal="right"/>
    </xf>
    <xf numFmtId="170" fontId="2" fillId="0" borderId="0" xfId="1" applyNumberFormat="1" applyFont="1" applyProtection="1"/>
    <xf numFmtId="172" fontId="2" fillId="0" borderId="0" xfId="1" applyNumberFormat="1" applyFont="1" applyProtection="1"/>
    <xf numFmtId="15" fontId="2" fillId="0" borderId="0" xfId="1" applyNumberFormat="1" applyFont="1" applyFill="1" applyBorder="1" applyAlignment="1" applyProtection="1">
      <alignment horizontal="center"/>
    </xf>
    <xf numFmtId="38" fontId="2" fillId="0" borderId="0" xfId="1" applyNumberFormat="1" applyFont="1" applyBorder="1" applyAlignment="1" applyProtection="1">
      <alignment horizontal="center"/>
    </xf>
    <xf numFmtId="40" fontId="2" fillId="0" borderId="0" xfId="1" applyNumberFormat="1" applyFont="1" applyBorder="1" applyAlignment="1" applyProtection="1">
      <alignment horizontal="center"/>
    </xf>
    <xf numFmtId="173" fontId="2" fillId="0" borderId="0" xfId="4" applyNumberFormat="1" applyFont="1" applyBorder="1" applyAlignment="1" applyProtection="1">
      <alignment horizontal="center"/>
    </xf>
    <xf numFmtId="40" fontId="2" fillId="0" borderId="10" xfId="1" applyNumberFormat="1" applyFont="1" applyBorder="1" applyAlignment="1" applyProtection="1">
      <alignment horizontal="center"/>
    </xf>
    <xf numFmtId="38" fontId="2" fillId="0" borderId="10" xfId="1" applyNumberFormat="1" applyFont="1" applyBorder="1" applyAlignment="1" applyProtection="1">
      <alignment horizontal="center"/>
    </xf>
    <xf numFmtId="164" fontId="2" fillId="3" borderId="0" xfId="3" applyNumberFormat="1" applyFont="1" applyFill="1" applyBorder="1" applyAlignment="1" applyProtection="1">
      <alignment horizontal="center"/>
    </xf>
    <xf numFmtId="40" fontId="5" fillId="0" borderId="17" xfId="1" applyNumberFormat="1" applyFont="1" applyBorder="1" applyAlignment="1" applyProtection="1">
      <alignment horizontal="center"/>
    </xf>
    <xf numFmtId="38" fontId="5" fillId="0" borderId="17" xfId="1" applyNumberFormat="1" applyFont="1" applyBorder="1" applyAlignment="1" applyProtection="1">
      <alignment horizontal="center"/>
    </xf>
    <xf numFmtId="171" fontId="2" fillId="3" borderId="0" xfId="1" applyNumberFormat="1" applyFont="1" applyFill="1" applyBorder="1" applyAlignment="1" applyProtection="1">
      <alignment horizontal="center" vertical="center"/>
    </xf>
    <xf numFmtId="0" fontId="5" fillId="2" borderId="7" xfId="1" applyFont="1" applyFill="1" applyBorder="1" applyAlignment="1" applyProtection="1">
      <alignment horizontal="right"/>
    </xf>
    <xf numFmtId="0" fontId="5" fillId="2" borderId="9" xfId="1" applyFont="1" applyFill="1" applyBorder="1" applyAlignment="1" applyProtection="1">
      <alignment horizontal="right"/>
    </xf>
    <xf numFmtId="0" fontId="5" fillId="2" borderId="4" xfId="1" applyFont="1" applyFill="1" applyBorder="1" applyAlignment="1" applyProtection="1">
      <alignment horizontal="right"/>
    </xf>
    <xf numFmtId="175" fontId="2" fillId="2" borderId="0" xfId="1" applyNumberFormat="1" applyFont="1" applyFill="1" applyBorder="1" applyAlignment="1" applyProtection="1">
      <alignment horizontal="center"/>
    </xf>
    <xf numFmtId="175" fontId="2" fillId="2" borderId="12" xfId="1" applyNumberFormat="1" applyFont="1" applyFill="1" applyBorder="1" applyAlignment="1" applyProtection="1">
      <alignment horizontal="center"/>
    </xf>
    <xf numFmtId="164" fontId="2" fillId="2" borderId="0" xfId="1" applyNumberFormat="1" applyFont="1" applyFill="1" applyAlignment="1" applyProtection="1">
      <alignment horizontal="center" vertical="center"/>
    </xf>
    <xf numFmtId="0" fontId="5" fillId="2" borderId="7" xfId="1" applyFont="1" applyFill="1" applyBorder="1" applyAlignment="1" applyProtection="1">
      <alignment horizontal="right"/>
    </xf>
    <xf numFmtId="0" fontId="5" fillId="0" borderId="10" xfId="1" applyFont="1" applyBorder="1" applyAlignment="1" applyProtection="1">
      <alignment horizontal="right"/>
    </xf>
    <xf numFmtId="3" fontId="2" fillId="0" borderId="7" xfId="3" applyNumberFormat="1" applyFont="1" applyFill="1" applyBorder="1" applyAlignment="1" applyProtection="1">
      <alignment horizontal="center"/>
    </xf>
    <xf numFmtId="3" fontId="2" fillId="0" borderId="15" xfId="3" applyNumberFormat="1" applyFont="1" applyFill="1" applyBorder="1" applyAlignment="1" applyProtection="1">
      <alignment horizontal="center"/>
    </xf>
    <xf numFmtId="3" fontId="2" fillId="0" borderId="17" xfId="3" applyNumberFormat="1" applyFont="1" applyFill="1" applyBorder="1" applyAlignment="1" applyProtection="1">
      <alignment horizontal="center"/>
    </xf>
    <xf numFmtId="4" fontId="2" fillId="0" borderId="18" xfId="3" applyNumberFormat="1" applyFont="1" applyFill="1" applyBorder="1" applyAlignment="1" applyProtection="1">
      <alignment horizontal="center"/>
    </xf>
    <xf numFmtId="4" fontId="2" fillId="0" borderId="15" xfId="3" applyNumberFormat="1" applyFont="1" applyFill="1" applyBorder="1" applyAlignment="1" applyProtection="1">
      <alignment horizontal="center"/>
    </xf>
    <xf numFmtId="4" fontId="2" fillId="0" borderId="17" xfId="3" applyNumberFormat="1" applyFont="1" applyFill="1" applyBorder="1" applyAlignment="1" applyProtection="1">
      <alignment horizontal="center"/>
    </xf>
    <xf numFmtId="38" fontId="2" fillId="2" borderId="5" xfId="1" applyNumberFormat="1" applyFont="1" applyFill="1" applyBorder="1" applyAlignment="1" applyProtection="1">
      <alignment horizontal="center"/>
    </xf>
    <xf numFmtId="15" fontId="2" fillId="2" borderId="9" xfId="1" applyNumberFormat="1" applyFont="1" applyFill="1" applyBorder="1" applyAlignment="1" applyProtection="1">
      <alignment horizontal="center"/>
    </xf>
    <xf numFmtId="38" fontId="2" fillId="2" borderId="10" xfId="1" applyNumberFormat="1" applyFont="1" applyFill="1" applyBorder="1" applyAlignment="1" applyProtection="1">
      <alignment horizontal="center"/>
    </xf>
    <xf numFmtId="10" fontId="2" fillId="2" borderId="10" xfId="2" applyNumberFormat="1" applyFont="1" applyFill="1" applyBorder="1" applyAlignment="1" applyProtection="1">
      <alignment horizontal="center"/>
    </xf>
    <xf numFmtId="173" fontId="2" fillId="2" borderId="10" xfId="4" applyNumberFormat="1" applyFont="1" applyFill="1" applyBorder="1" applyAlignment="1" applyProtection="1">
      <alignment horizontal="center"/>
    </xf>
    <xf numFmtId="40" fontId="2" fillId="2" borderId="10" xfId="1" applyNumberFormat="1" applyFont="1" applyFill="1" applyBorder="1" applyAlignment="1" applyProtection="1">
      <alignment horizontal="center"/>
    </xf>
    <xf numFmtId="175" fontId="2" fillId="2" borderId="10" xfId="1" applyNumberFormat="1" applyFont="1" applyFill="1" applyBorder="1" applyAlignment="1" applyProtection="1">
      <alignment horizontal="center"/>
    </xf>
    <xf numFmtId="38" fontId="2" fillId="2" borderId="11" xfId="1" applyNumberFormat="1" applyFont="1" applyFill="1" applyBorder="1" applyAlignment="1" applyProtection="1">
      <alignment horizontal="center"/>
    </xf>
    <xf numFmtId="0" fontId="6" fillId="2" borderId="0" xfId="1" applyFont="1" applyFill="1" applyBorder="1" applyAlignment="1" applyProtection="1">
      <alignment horizontal="right"/>
    </xf>
    <xf numFmtId="0" fontId="2" fillId="0" borderId="9" xfId="1" applyFont="1" applyBorder="1" applyProtection="1"/>
    <xf numFmtId="43" fontId="2" fillId="3" borderId="0" xfId="5" applyFont="1" applyFill="1" applyBorder="1" applyProtection="1"/>
    <xf numFmtId="3" fontId="2" fillId="0" borderId="0" xfId="3" applyNumberFormat="1" applyFont="1" applyFill="1" applyBorder="1" applyAlignment="1" applyProtection="1">
      <alignment horizontal="center"/>
    </xf>
    <xf numFmtId="3" fontId="2" fillId="0" borderId="8" xfId="1" applyNumberFormat="1" applyFont="1" applyFill="1" applyBorder="1" applyAlignment="1" applyProtection="1">
      <alignment horizontal="center"/>
    </xf>
    <xf numFmtId="3" fontId="5" fillId="2" borderId="3" xfId="3" applyNumberFormat="1" applyFont="1" applyFill="1" applyBorder="1" applyAlignment="1" applyProtection="1">
      <alignment horizontal="center"/>
    </xf>
    <xf numFmtId="3" fontId="5" fillId="2" borderId="14" xfId="3" applyNumberFormat="1" applyFont="1" applyFill="1" applyBorder="1" applyAlignment="1" applyProtection="1">
      <alignment horizontal="center"/>
    </xf>
    <xf numFmtId="3" fontId="5" fillId="2" borderId="3" xfId="1" applyNumberFormat="1" applyFont="1" applyFill="1" applyBorder="1" applyAlignment="1" applyProtection="1">
      <alignment horizontal="center"/>
    </xf>
    <xf numFmtId="0" fontId="5" fillId="2" borderId="5" xfId="1" applyFont="1" applyFill="1" applyBorder="1" applyAlignment="1" applyProtection="1">
      <alignment horizontal="center" vertical="center" wrapText="1"/>
    </xf>
    <xf numFmtId="0" fontId="5" fillId="2" borderId="10" xfId="1" applyFont="1" applyFill="1" applyBorder="1" applyAlignment="1" applyProtection="1">
      <alignment horizontal="center" vertical="center" wrapText="1"/>
    </xf>
    <xf numFmtId="0" fontId="5" fillId="2" borderId="5" xfId="1" applyFont="1" applyFill="1" applyBorder="1" applyAlignment="1" applyProtection="1">
      <alignment horizontal="center" vertical="center"/>
    </xf>
    <xf numFmtId="0" fontId="5" fillId="2" borderId="10" xfId="1" applyFont="1" applyFill="1" applyBorder="1" applyAlignment="1" applyProtection="1">
      <alignment horizontal="center" vertical="center"/>
    </xf>
    <xf numFmtId="0" fontId="5" fillId="2" borderId="6" xfId="1" applyFont="1" applyFill="1" applyBorder="1" applyAlignment="1" applyProtection="1">
      <alignment horizontal="center" vertical="center" wrapText="1"/>
    </xf>
    <xf numFmtId="0" fontId="5" fillId="2" borderId="11" xfId="1" applyFont="1" applyFill="1" applyBorder="1" applyAlignment="1" applyProtection="1">
      <alignment horizontal="center" vertical="center" wrapText="1"/>
    </xf>
    <xf numFmtId="164" fontId="5" fillId="2" borderId="4" xfId="3" applyNumberFormat="1" applyFont="1" applyFill="1" applyBorder="1" applyAlignment="1" applyProtection="1">
      <alignment horizontal="center" vertical="center" wrapText="1"/>
    </xf>
    <xf numFmtId="164" fontId="5" fillId="2" borderId="9" xfId="3" applyNumberFormat="1" applyFont="1" applyFill="1" applyBorder="1" applyAlignment="1" applyProtection="1">
      <alignment horizontal="center" vertical="center" wrapText="1"/>
    </xf>
    <xf numFmtId="164" fontId="5" fillId="2" borderId="5" xfId="3" applyNumberFormat="1" applyFont="1" applyFill="1" applyBorder="1" applyAlignment="1" applyProtection="1">
      <alignment horizontal="center" vertical="center" wrapText="1"/>
    </xf>
    <xf numFmtId="164" fontId="5" fillId="2" borderId="10" xfId="3" applyNumberFormat="1" applyFont="1" applyFill="1" applyBorder="1" applyAlignment="1" applyProtection="1">
      <alignment horizontal="center" vertical="center" wrapText="1"/>
    </xf>
    <xf numFmtId="10" fontId="5" fillId="2" borderId="0" xfId="1" applyNumberFormat="1" applyFont="1" applyFill="1" applyBorder="1" applyAlignment="1" applyProtection="1">
      <alignment horizontal="center"/>
    </xf>
    <xf numFmtId="0" fontId="5" fillId="2" borderId="8" xfId="1" applyNumberFormat="1" applyFont="1" applyFill="1" applyBorder="1" applyAlignment="1" applyProtection="1">
      <alignment horizontal="center"/>
    </xf>
    <xf numFmtId="164" fontId="5" fillId="2" borderId="10" xfId="3" applyNumberFormat="1" applyFont="1" applyFill="1" applyBorder="1" applyAlignment="1" applyProtection="1">
      <alignment horizontal="center"/>
      <protection locked="0"/>
    </xf>
    <xf numFmtId="164" fontId="5" fillId="2" borderId="11" xfId="3" applyNumberFormat="1" applyFont="1" applyFill="1" applyBorder="1" applyAlignment="1" applyProtection="1">
      <alignment horizontal="center"/>
      <protection locked="0"/>
    </xf>
    <xf numFmtId="0" fontId="5" fillId="2" borderId="9" xfId="1" applyFont="1" applyFill="1" applyBorder="1" applyAlignment="1" applyProtection="1">
      <alignment horizontal="right"/>
    </xf>
    <xf numFmtId="0" fontId="5" fillId="2" borderId="10" xfId="1" applyFont="1" applyFill="1" applyBorder="1" applyAlignment="1" applyProtection="1">
      <alignment horizontal="right"/>
    </xf>
    <xf numFmtId="2" fontId="5" fillId="2" borderId="12" xfId="1" applyNumberFormat="1" applyFont="1" applyFill="1" applyBorder="1" applyAlignment="1" applyProtection="1">
      <alignment horizontal="center"/>
    </xf>
    <xf numFmtId="2" fontId="5" fillId="2" borderId="13" xfId="1" applyNumberFormat="1" applyFont="1" applyFill="1" applyBorder="1" applyAlignment="1" applyProtection="1">
      <alignment horizontal="center"/>
    </xf>
    <xf numFmtId="0" fontId="5" fillId="0" borderId="9" xfId="1" applyFont="1" applyBorder="1" applyAlignment="1" applyProtection="1">
      <alignment horizontal="right"/>
    </xf>
    <xf numFmtId="0" fontId="5" fillId="0" borderId="10" xfId="1" applyFont="1" applyBorder="1" applyAlignment="1" applyProtection="1">
      <alignment horizontal="right"/>
    </xf>
    <xf numFmtId="8" fontId="2" fillId="0" borderId="10" xfId="1" applyNumberFormat="1" applyFont="1" applyBorder="1" applyAlignment="1" applyProtection="1">
      <alignment horizontal="center"/>
    </xf>
    <xf numFmtId="8" fontId="2" fillId="0" borderId="11" xfId="1" applyNumberFormat="1" applyFont="1" applyBorder="1" applyAlignment="1" applyProtection="1">
      <alignment horizontal="center"/>
    </xf>
    <xf numFmtId="167" fontId="6" fillId="2" borderId="0" xfId="3" applyNumberFormat="1" applyFont="1" applyFill="1" applyBorder="1" applyAlignment="1" applyProtection="1">
      <alignment horizontal="center"/>
      <protection locked="0"/>
    </xf>
    <xf numFmtId="167" fontId="6" fillId="2" borderId="8" xfId="3" applyNumberFormat="1" applyFont="1" applyFill="1" applyBorder="1" applyAlignment="1" applyProtection="1">
      <alignment horizontal="center"/>
      <protection locked="0"/>
    </xf>
    <xf numFmtId="0" fontId="5" fillId="2" borderId="7" xfId="1" applyFont="1" applyFill="1" applyBorder="1" applyAlignment="1" applyProtection="1">
      <alignment horizontal="right"/>
    </xf>
    <xf numFmtId="0" fontId="5" fillId="2" borderId="0" xfId="1" applyFont="1" applyFill="1" applyBorder="1" applyAlignment="1" applyProtection="1">
      <alignment horizontal="right"/>
    </xf>
    <xf numFmtId="2" fontId="5" fillId="2" borderId="0" xfId="1" applyNumberFormat="1" applyFont="1" applyFill="1" applyBorder="1" applyAlignment="1" applyProtection="1">
      <alignment horizontal="center"/>
    </xf>
    <xf numFmtId="2" fontId="5" fillId="2" borderId="8" xfId="1" applyNumberFormat="1" applyFont="1" applyFill="1" applyBorder="1" applyAlignment="1" applyProtection="1">
      <alignment horizontal="center"/>
    </xf>
    <xf numFmtId="0" fontId="12" fillId="2" borderId="7" xfId="1" applyFont="1" applyFill="1" applyBorder="1" applyAlignment="1" applyProtection="1">
      <alignment horizontal="right"/>
    </xf>
    <xf numFmtId="0" fontId="12" fillId="2" borderId="0" xfId="1" applyFont="1" applyFill="1" applyBorder="1" applyAlignment="1" applyProtection="1">
      <alignment horizontal="right"/>
    </xf>
    <xf numFmtId="165" fontId="12" fillId="4" borderId="0" xfId="2" applyNumberFormat="1" applyFont="1" applyFill="1" applyBorder="1" applyAlignment="1" applyProtection="1">
      <alignment horizontal="center"/>
      <protection locked="0"/>
    </xf>
    <xf numFmtId="165" fontId="12" fillId="4" borderId="8" xfId="2" applyNumberFormat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/>
    </xf>
    <xf numFmtId="0" fontId="3" fillId="2" borderId="2" xfId="1" applyFont="1" applyFill="1" applyBorder="1" applyAlignment="1" applyProtection="1">
      <alignment horizontal="center"/>
    </xf>
    <xf numFmtId="0" fontId="4" fillId="2" borderId="2" xfId="1" applyFont="1" applyFill="1" applyBorder="1" applyAlignment="1" applyProtection="1"/>
    <xf numFmtId="0" fontId="4" fillId="2" borderId="3" xfId="1" applyFont="1" applyFill="1" applyBorder="1" applyAlignment="1" applyProtection="1"/>
    <xf numFmtId="164" fontId="5" fillId="2" borderId="5" xfId="3" applyNumberFormat="1" applyFont="1" applyFill="1" applyBorder="1" applyAlignment="1" applyProtection="1">
      <alignment horizontal="center"/>
      <protection locked="0"/>
    </xf>
    <xf numFmtId="164" fontId="5" fillId="2" borderId="6" xfId="3" applyNumberFormat="1" applyFont="1" applyFill="1" applyBorder="1" applyAlignment="1" applyProtection="1">
      <alignment horizontal="center"/>
      <protection locked="0"/>
    </xf>
    <xf numFmtId="0" fontId="5" fillId="2" borderId="4" xfId="1" applyFont="1" applyFill="1" applyBorder="1" applyAlignment="1" applyProtection="1">
      <alignment horizontal="right"/>
    </xf>
    <xf numFmtId="0" fontId="5" fillId="2" borderId="5" xfId="1" applyFont="1" applyFill="1" applyBorder="1" applyAlignment="1" applyProtection="1">
      <alignment horizontal="right"/>
    </xf>
    <xf numFmtId="10" fontId="5" fillId="2" borderId="5" xfId="1" applyNumberFormat="1" applyFont="1" applyFill="1" applyBorder="1" applyAlignment="1" applyProtection="1">
      <alignment horizontal="center"/>
    </xf>
    <xf numFmtId="10" fontId="5" fillId="2" borderId="6" xfId="1" applyNumberFormat="1" applyFont="1" applyFill="1" applyBorder="1" applyAlignment="1" applyProtection="1">
      <alignment horizontal="center"/>
    </xf>
    <xf numFmtId="10" fontId="5" fillId="2" borderId="8" xfId="1" applyNumberFormat="1" applyFont="1" applyFill="1" applyBorder="1" applyAlignment="1" applyProtection="1">
      <alignment horizontal="center"/>
    </xf>
    <xf numFmtId="166" fontId="5" fillId="4" borderId="0" xfId="1" applyNumberFormat="1" applyFont="1" applyFill="1" applyBorder="1" applyAlignment="1" applyProtection="1">
      <alignment horizontal="center"/>
      <protection locked="0"/>
    </xf>
    <xf numFmtId="166" fontId="5" fillId="4" borderId="8" xfId="1" applyNumberFormat="1" applyFont="1" applyFill="1" applyBorder="1" applyAlignment="1" applyProtection="1">
      <alignment horizontal="center"/>
      <protection locked="0"/>
    </xf>
    <xf numFmtId="164" fontId="5" fillId="2" borderId="0" xfId="3" applyNumberFormat="1" applyFont="1" applyFill="1" applyBorder="1" applyAlignment="1" applyProtection="1">
      <alignment horizontal="center"/>
    </xf>
    <xf numFmtId="164" fontId="5" fillId="2" borderId="8" xfId="3" applyNumberFormat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right"/>
    </xf>
    <xf numFmtId="165" fontId="5" fillId="4" borderId="0" xfId="2" applyNumberFormat="1" applyFont="1" applyFill="1" applyBorder="1" applyAlignment="1" applyProtection="1">
      <alignment horizontal="center"/>
      <protection locked="0"/>
    </xf>
    <xf numFmtId="165" fontId="5" fillId="4" borderId="8" xfId="2" applyNumberFormat="1" applyFont="1" applyFill="1" applyBorder="1" applyAlignment="1" applyProtection="1">
      <alignment horizontal="center"/>
      <protection locked="0"/>
    </xf>
    <xf numFmtId="9" fontId="5" fillId="2" borderId="10" xfId="3" applyNumberFormat="1" applyFont="1" applyFill="1" applyBorder="1" applyAlignment="1" applyProtection="1">
      <alignment horizontal="center"/>
      <protection locked="0"/>
    </xf>
    <xf numFmtId="1" fontId="5" fillId="2" borderId="0" xfId="1" applyNumberFormat="1" applyFont="1" applyFill="1" applyBorder="1" applyAlignment="1" applyProtection="1">
      <alignment horizontal="center"/>
    </xf>
    <xf numFmtId="1" fontId="5" fillId="2" borderId="8" xfId="1" applyNumberFormat="1" applyFont="1" applyFill="1" applyBorder="1" applyAlignment="1" applyProtection="1">
      <alignment horizontal="center"/>
    </xf>
    <xf numFmtId="167" fontId="5" fillId="2" borderId="0" xfId="3" applyNumberFormat="1" applyFont="1" applyFill="1" applyBorder="1" applyAlignment="1" applyProtection="1">
      <alignment horizontal="center"/>
      <protection locked="0"/>
    </xf>
    <xf numFmtId="0" fontId="5" fillId="0" borderId="10" xfId="1" applyFont="1" applyBorder="1" applyAlignment="1" applyProtection="1">
      <alignment horizontal="center"/>
    </xf>
    <xf numFmtId="0" fontId="5" fillId="0" borderId="11" xfId="1" applyFont="1" applyBorder="1" applyAlignment="1" applyProtection="1">
      <alignment horizontal="center"/>
    </xf>
    <xf numFmtId="177" fontId="5" fillId="2" borderId="5" xfId="1" applyNumberFormat="1" applyFont="1" applyFill="1" applyBorder="1" applyAlignment="1" applyProtection="1">
      <alignment horizontal="center"/>
    </xf>
    <xf numFmtId="177" fontId="5" fillId="2" borderId="6" xfId="1" applyNumberFormat="1" applyFont="1" applyFill="1" applyBorder="1" applyAlignment="1" applyProtection="1">
      <alignment horizontal="center"/>
    </xf>
    <xf numFmtId="178" fontId="5" fillId="4" borderId="0" xfId="1" applyNumberFormat="1" applyFont="1" applyFill="1" applyBorder="1" applyAlignment="1" applyProtection="1">
      <alignment horizontal="center"/>
      <protection locked="0"/>
    </xf>
    <xf numFmtId="178" fontId="5" fillId="4" borderId="8" xfId="1" applyNumberFormat="1" applyFont="1" applyFill="1" applyBorder="1" applyAlignment="1" applyProtection="1">
      <alignment horizontal="center"/>
      <protection locked="0"/>
    </xf>
    <xf numFmtId="176" fontId="5" fillId="2" borderId="0" xfId="1" applyNumberFormat="1" applyFont="1" applyFill="1" applyBorder="1" applyAlignment="1" applyProtection="1">
      <alignment horizontal="center"/>
    </xf>
    <xf numFmtId="176" fontId="5" fillId="2" borderId="8" xfId="1" applyNumberFormat="1" applyFont="1" applyFill="1" applyBorder="1" applyAlignment="1" applyProtection="1">
      <alignment horizontal="center"/>
    </xf>
  </cellXfs>
  <cellStyles count="6">
    <cellStyle name="Millares" xfId="5" builtinId="3"/>
    <cellStyle name="Millares 2" xfId="4"/>
    <cellStyle name="Normal" xfId="0" builtinId="0"/>
    <cellStyle name="Normal 2" xfId="1"/>
    <cellStyle name="Normal_Macro Flujos Última" xfId="3"/>
    <cellStyle name="Porcentaje 2" xfId="2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9527</xdr:colOff>
      <xdr:row>41</xdr:row>
      <xdr:rowOff>38100</xdr:rowOff>
    </xdr:from>
    <xdr:to>
      <xdr:col>16</xdr:col>
      <xdr:colOff>28576</xdr:colOff>
      <xdr:row>46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667252" y="6448425"/>
          <a:ext cx="76104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10</xdr:col>
      <xdr:colOff>152400</xdr:colOff>
      <xdr:row>2</xdr:row>
      <xdr:rowOff>66676</xdr:rowOff>
    </xdr:from>
    <xdr:to>
      <xdr:col>11</xdr:col>
      <xdr:colOff>744751</xdr:colOff>
      <xdr:row>5</xdr:row>
      <xdr:rowOff>84630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3076575" y="35242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190500</xdr:colOff>
      <xdr:row>0</xdr:row>
      <xdr:rowOff>114299</xdr:rowOff>
    </xdr:from>
    <xdr:to>
      <xdr:col>14</xdr:col>
      <xdr:colOff>76200</xdr:colOff>
      <xdr:row>6</xdr:row>
      <xdr:rowOff>19050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328" t="13998" r="35176" b="6013"/>
        <a:stretch/>
      </xdr:blipFill>
      <xdr:spPr>
        <a:xfrm>
          <a:off x="4791075" y="114299"/>
          <a:ext cx="1571625" cy="7620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9527</xdr:colOff>
      <xdr:row>41</xdr:row>
      <xdr:rowOff>38100</xdr:rowOff>
    </xdr:from>
    <xdr:to>
      <xdr:col>16</xdr:col>
      <xdr:colOff>28576</xdr:colOff>
      <xdr:row>46</xdr:row>
      <xdr:rowOff>19050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667252" y="6448425"/>
          <a:ext cx="76104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10</xdr:col>
      <xdr:colOff>161925</xdr:colOff>
      <xdr:row>2</xdr:row>
      <xdr:rowOff>66676</xdr:rowOff>
    </xdr:from>
    <xdr:to>
      <xdr:col>11</xdr:col>
      <xdr:colOff>754276</xdr:colOff>
      <xdr:row>5</xdr:row>
      <xdr:rowOff>84630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7496175" y="35242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12</xdr:col>
      <xdr:colOff>133350</xdr:colOff>
      <xdr:row>1</xdr:row>
      <xdr:rowOff>9525</xdr:rowOff>
    </xdr:from>
    <xdr:to>
      <xdr:col>13</xdr:col>
      <xdr:colOff>847725</xdr:colOff>
      <xdr:row>6</xdr:row>
      <xdr:rowOff>57151</xdr:rowOff>
    </xdr:to>
    <xdr:pic>
      <xdr:nvPicPr>
        <xdr:cNvPr id="6" name="Imagen 5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328" t="13998" r="35176" b="6013"/>
        <a:stretch/>
      </xdr:blipFill>
      <xdr:spPr>
        <a:xfrm>
          <a:off x="9144000" y="152400"/>
          <a:ext cx="1571625" cy="762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P212"/>
  <sheetViews>
    <sheetView showGridLines="0" zoomScaleNormal="100" zoomScaleSheetLayoutView="130" workbookViewId="0">
      <selection activeCell="O16" sqref="O16"/>
    </sheetView>
  </sheetViews>
  <sheetFormatPr baseColWidth="10" defaultColWidth="11.42578125" defaultRowHeight="11.25" x14ac:dyDescent="0.2"/>
  <cols>
    <col min="1" max="1" width="11.42578125" style="1"/>
    <col min="2" max="2" width="4.42578125" style="1" hidden="1" customWidth="1"/>
    <col min="3" max="3" width="18.85546875" style="1" hidden="1" customWidth="1"/>
    <col min="4" max="4" width="7.140625" style="1" hidden="1" customWidth="1"/>
    <col min="5" max="5" width="5.7109375" style="1" hidden="1" customWidth="1"/>
    <col min="6" max="6" width="8.28515625" style="1" hidden="1" customWidth="1"/>
    <col min="7" max="7" width="26.140625" style="1" hidden="1" customWidth="1"/>
    <col min="8" max="8" width="18.85546875" style="1" customWidth="1"/>
    <col min="9" max="9" width="10.7109375" style="1" customWidth="1"/>
    <col min="10" max="10" width="10.5703125" style="1" bestFit="1" customWidth="1"/>
    <col min="11" max="11" width="11.5703125" style="1" customWidth="1"/>
    <col min="12" max="12" width="13.5703125" style="1" customWidth="1"/>
    <col min="13" max="13" width="12.85546875" style="1" customWidth="1"/>
    <col min="14" max="14" width="12.42578125" style="1" customWidth="1"/>
    <col min="15" max="15" width="11.5703125" style="1" customWidth="1"/>
    <col min="16" max="16" width="11.7109375" style="1" customWidth="1"/>
    <col min="17" max="17" width="11.140625" style="1" customWidth="1"/>
    <col min="18" max="18" width="11.28515625" style="1" customWidth="1"/>
    <col min="19" max="19" width="15.28515625" style="3" hidden="1" customWidth="1"/>
    <col min="20" max="20" width="13.28515625" style="3" hidden="1" customWidth="1"/>
    <col min="21" max="22" width="10.140625" style="4" hidden="1" customWidth="1"/>
    <col min="23" max="23" width="15.85546875" style="4" hidden="1" customWidth="1"/>
    <col min="24" max="25" width="12.28515625" style="1" customWidth="1"/>
    <col min="26" max="26" width="11.42578125" style="1" customWidth="1"/>
    <col min="27" max="27" width="11.7109375" style="1" bestFit="1" customWidth="1"/>
    <col min="28" max="28" width="11.7109375" style="1" customWidth="1"/>
    <col min="29" max="29" width="11.7109375" style="1" bestFit="1" customWidth="1"/>
    <col min="30" max="16384" width="11.42578125" style="1"/>
  </cols>
  <sheetData>
    <row r="1" spans="4:146" x14ac:dyDescent="0.2">
      <c r="R1" s="2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</row>
    <row r="2" spans="4:146" x14ac:dyDescent="0.2"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</row>
    <row r="3" spans="4:146" x14ac:dyDescent="0.2"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</row>
    <row r="4" spans="4:146" x14ac:dyDescent="0.2"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</row>
    <row r="5" spans="4:146" x14ac:dyDescent="0.2">
      <c r="K5" s="6"/>
      <c r="L5" s="6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</row>
    <row r="6" spans="4:146" x14ac:dyDescent="0.2"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</row>
    <row r="7" spans="4:146" x14ac:dyDescent="0.2"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</row>
    <row r="8" spans="4:146" ht="15.75" x14ac:dyDescent="0.25">
      <c r="H8" s="149" t="s">
        <v>42</v>
      </c>
      <c r="I8" s="150"/>
      <c r="J8" s="150"/>
      <c r="K8" s="150"/>
      <c r="L8" s="150"/>
      <c r="M8" s="150"/>
      <c r="N8" s="150"/>
      <c r="O8" s="150"/>
      <c r="P8" s="150"/>
      <c r="Q8" s="151"/>
      <c r="R8" s="152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</row>
    <row r="9" spans="4:146" x14ac:dyDescent="0.2">
      <c r="N9" s="7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</row>
    <row r="10" spans="4:146" ht="12.75" customHeight="1" x14ac:dyDescent="0.2">
      <c r="H10" s="8" t="s">
        <v>0</v>
      </c>
      <c r="I10" s="153">
        <v>44971</v>
      </c>
      <c r="J10" s="154"/>
      <c r="K10" s="155" t="s">
        <v>1</v>
      </c>
      <c r="L10" s="156"/>
      <c r="M10" s="157">
        <f>XIRR(P30:P38,F30:F38)</f>
        <v>0.89815429449081452</v>
      </c>
      <c r="N10" s="158"/>
      <c r="O10" s="155" t="s">
        <v>2</v>
      </c>
      <c r="P10" s="156"/>
      <c r="Q10" s="157" t="s">
        <v>3</v>
      </c>
      <c r="R10" s="158"/>
      <c r="S10" s="9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</row>
    <row r="11" spans="4:146" ht="12.75" customHeight="1" x14ac:dyDescent="0.2">
      <c r="H11" s="10" t="s">
        <v>4</v>
      </c>
      <c r="I11" s="162">
        <f>+H38</f>
        <v>45702</v>
      </c>
      <c r="J11" s="163"/>
      <c r="K11" s="141" t="s">
        <v>5</v>
      </c>
      <c r="L11" s="142"/>
      <c r="M11" s="127">
        <f>+(($M$10+1)^(0.0833333333333)-1)*12</f>
        <v>0.6583045037727322</v>
      </c>
      <c r="N11" s="159"/>
      <c r="O11" s="141" t="s">
        <v>6</v>
      </c>
      <c r="P11" s="142"/>
      <c r="Q11" s="127">
        <v>1</v>
      </c>
      <c r="R11" s="128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</row>
    <row r="12" spans="4:146" ht="12.75" customHeight="1" x14ac:dyDescent="0.2">
      <c r="D12" s="11"/>
      <c r="E12" s="11"/>
      <c r="H12" s="10" t="s">
        <v>7</v>
      </c>
      <c r="I12" s="127" t="s">
        <v>8</v>
      </c>
      <c r="J12" s="159"/>
      <c r="K12" s="141" t="s">
        <v>9</v>
      </c>
      <c r="L12" s="142"/>
      <c r="M12" s="127">
        <f>+(($M$10+1)^(0.25)-1)*4</f>
        <v>0.6950786230353625</v>
      </c>
      <c r="N12" s="159"/>
      <c r="O12" s="141" t="s">
        <v>10</v>
      </c>
      <c r="P12" s="142"/>
      <c r="Q12" s="160">
        <v>180000000</v>
      </c>
      <c r="R12" s="161"/>
      <c r="T12" s="12"/>
      <c r="V12" s="13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</row>
    <row r="13" spans="4:146" ht="12.75" customHeight="1" x14ac:dyDescent="0.2">
      <c r="H13" s="14"/>
      <c r="I13" s="139"/>
      <c r="J13" s="140"/>
      <c r="K13" s="141" t="s">
        <v>11</v>
      </c>
      <c r="L13" s="142"/>
      <c r="M13" s="143">
        <f>+(W40/V40)*12</f>
        <v>13.614804461737306</v>
      </c>
      <c r="N13" s="144"/>
      <c r="O13" s="145" t="s">
        <v>12</v>
      </c>
      <c r="P13" s="146"/>
      <c r="Q13" s="147">
        <v>0</v>
      </c>
      <c r="R13" s="148"/>
      <c r="T13" s="12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</row>
    <row r="14" spans="4:146" ht="12.75" customHeight="1" x14ac:dyDescent="0.2">
      <c r="H14" s="15" t="s">
        <v>13</v>
      </c>
      <c r="I14" s="129">
        <f>+$I$10</f>
        <v>44971</v>
      </c>
      <c r="J14" s="130"/>
      <c r="K14" s="131" t="s">
        <v>14</v>
      </c>
      <c r="L14" s="132"/>
      <c r="M14" s="133">
        <f>+E39</f>
        <v>24</v>
      </c>
      <c r="N14" s="134"/>
      <c r="O14" s="135" t="s">
        <v>15</v>
      </c>
      <c r="P14" s="136"/>
      <c r="Q14" s="137" t="s">
        <v>16</v>
      </c>
      <c r="R14" s="138"/>
      <c r="T14" s="12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</row>
    <row r="15" spans="4:146" x14ac:dyDescent="0.2">
      <c r="I15" s="16"/>
      <c r="J15" s="17"/>
      <c r="K15" s="17"/>
      <c r="N15" s="18"/>
      <c r="O15" s="19"/>
      <c r="T15" s="12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</row>
    <row r="16" spans="4:146" x14ac:dyDescent="0.2">
      <c r="J16" s="22" t="s">
        <v>44</v>
      </c>
      <c r="K16" s="20" t="s">
        <v>17</v>
      </c>
      <c r="L16" s="21" t="s">
        <v>18</v>
      </c>
      <c r="M16" s="22" t="s">
        <v>19</v>
      </c>
      <c r="N16" s="23" t="s">
        <v>20</v>
      </c>
      <c r="O16" s="19"/>
      <c r="T16" s="12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</row>
    <row r="17" spans="2:146" ht="12.75" customHeight="1" x14ac:dyDescent="0.2">
      <c r="J17" s="96">
        <f>DATEDIF($C$30,K17,"m")</f>
        <v>3</v>
      </c>
      <c r="K17" s="24">
        <f>+H31</f>
        <v>45060</v>
      </c>
      <c r="L17" s="98">
        <f>+$Q$12*M31/100</f>
        <v>0</v>
      </c>
      <c r="M17" s="98">
        <f>+$Q$12*L31/100</f>
        <v>30503835.616438355</v>
      </c>
      <c r="N17" s="25">
        <f>SUM(L17:M17)</f>
        <v>30503835.616438355</v>
      </c>
      <c r="O17" s="19"/>
      <c r="T17" s="12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</row>
    <row r="18" spans="2:146" ht="12.75" customHeight="1" x14ac:dyDescent="0.2">
      <c r="J18" s="96">
        <f t="shared" ref="J18:J24" si="0">DATEDIF($C$30,K18,"m")</f>
        <v>6</v>
      </c>
      <c r="K18" s="24">
        <f t="shared" ref="K18:K24" si="1">+H32</f>
        <v>45152</v>
      </c>
      <c r="L18" s="99">
        <f t="shared" ref="L18:L24" si="2">+$Q$12*M32/100</f>
        <v>0</v>
      </c>
      <c r="M18" s="99">
        <f t="shared" ref="M18:M24" si="3">+$Q$12*L32/100</f>
        <v>31532054.794520549</v>
      </c>
      <c r="N18" s="25">
        <f t="shared" ref="N18:N24" si="4">SUM(L18:M18)</f>
        <v>31532054.794520549</v>
      </c>
      <c r="O18" s="127"/>
      <c r="P18" s="127"/>
      <c r="Q18" s="7"/>
      <c r="T18" s="12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</row>
    <row r="19" spans="2:146" ht="12.75" customHeight="1" x14ac:dyDescent="0.2">
      <c r="J19" s="96">
        <f t="shared" si="0"/>
        <v>9</v>
      </c>
      <c r="K19" s="24">
        <f t="shared" si="1"/>
        <v>45244</v>
      </c>
      <c r="L19" s="99">
        <f t="shared" si="2"/>
        <v>0</v>
      </c>
      <c r="M19" s="99">
        <f t="shared" si="3"/>
        <v>31532054.794520549</v>
      </c>
      <c r="N19" s="25">
        <f t="shared" si="4"/>
        <v>31532054.794520549</v>
      </c>
      <c r="O19" s="19"/>
      <c r="T19" s="12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</row>
    <row r="20" spans="2:146" ht="12.75" customHeight="1" x14ac:dyDescent="0.2">
      <c r="J20" s="96">
        <f t="shared" si="0"/>
        <v>12</v>
      </c>
      <c r="K20" s="24">
        <f t="shared" si="1"/>
        <v>45336</v>
      </c>
      <c r="L20" s="99">
        <f t="shared" si="2"/>
        <v>0</v>
      </c>
      <c r="M20" s="99">
        <f t="shared" si="3"/>
        <v>31532054.794520549</v>
      </c>
      <c r="N20" s="25">
        <f t="shared" si="4"/>
        <v>31532054.794520549</v>
      </c>
      <c r="O20" s="19"/>
      <c r="T20" s="12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</row>
    <row r="21" spans="2:146" ht="12.75" customHeight="1" x14ac:dyDescent="0.2">
      <c r="J21" s="96">
        <f t="shared" si="0"/>
        <v>15</v>
      </c>
      <c r="K21" s="24">
        <f t="shared" si="1"/>
        <v>45426</v>
      </c>
      <c r="L21" s="99">
        <f t="shared" si="2"/>
        <v>0</v>
      </c>
      <c r="M21" s="99">
        <f t="shared" si="3"/>
        <v>30846575.342465755</v>
      </c>
      <c r="N21" s="25">
        <f t="shared" si="4"/>
        <v>30846575.342465755</v>
      </c>
      <c r="O21" s="19"/>
      <c r="T21" s="12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</row>
    <row r="22" spans="2:146" ht="12.75" customHeight="1" x14ac:dyDescent="0.2">
      <c r="J22" s="96">
        <f t="shared" si="0"/>
        <v>18</v>
      </c>
      <c r="K22" s="24">
        <f t="shared" si="1"/>
        <v>45518</v>
      </c>
      <c r="L22" s="99">
        <f t="shared" si="2"/>
        <v>59400000</v>
      </c>
      <c r="M22" s="99">
        <f t="shared" si="3"/>
        <v>31532054.794520549</v>
      </c>
      <c r="N22" s="25">
        <f t="shared" si="4"/>
        <v>90932054.794520557</v>
      </c>
      <c r="O22" s="19"/>
      <c r="T22" s="12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</row>
    <row r="23" spans="2:146" ht="12.75" customHeight="1" x14ac:dyDescent="0.2">
      <c r="J23" s="96">
        <f t="shared" si="0"/>
        <v>21</v>
      </c>
      <c r="K23" s="24">
        <f t="shared" si="1"/>
        <v>45610</v>
      </c>
      <c r="L23" s="99">
        <f t="shared" si="2"/>
        <v>59400000</v>
      </c>
      <c r="M23" s="99">
        <f t="shared" si="3"/>
        <v>21126476.712328766</v>
      </c>
      <c r="N23" s="25">
        <f t="shared" si="4"/>
        <v>80526476.712328762</v>
      </c>
      <c r="O23" s="19"/>
      <c r="P23" s="26"/>
      <c r="T23" s="12"/>
      <c r="Z23" s="5"/>
      <c r="AA23" s="5"/>
      <c r="AB23" s="5"/>
      <c r="AC23" s="5"/>
      <c r="AD23" s="5"/>
      <c r="AE23" s="5"/>
      <c r="AF23" s="5"/>
      <c r="AG23" s="5"/>
      <c r="AH23" s="27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</row>
    <row r="24" spans="2:146" ht="12.75" customHeight="1" x14ac:dyDescent="0.2">
      <c r="J24" s="97">
        <f t="shared" si="0"/>
        <v>24</v>
      </c>
      <c r="K24" s="24">
        <f t="shared" si="1"/>
        <v>45702</v>
      </c>
      <c r="L24" s="100">
        <f t="shared" si="2"/>
        <v>61200000</v>
      </c>
      <c r="M24" s="100">
        <f t="shared" si="3"/>
        <v>10720898.630136985</v>
      </c>
      <c r="N24" s="25">
        <f t="shared" si="4"/>
        <v>71920898.630136982</v>
      </c>
      <c r="O24" s="19"/>
      <c r="Q24" s="28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</row>
    <row r="25" spans="2:146" ht="12.75" customHeight="1" x14ac:dyDescent="0.2">
      <c r="K25" s="29" t="s">
        <v>20</v>
      </c>
      <c r="L25" s="30">
        <f>SUM(L17:L24)</f>
        <v>180000000</v>
      </c>
      <c r="M25" s="31">
        <f>SUM(M17:M24)</f>
        <v>219326005.47945207</v>
      </c>
      <c r="N25" s="32">
        <f>SUM(L25:M25)</f>
        <v>399326005.47945207</v>
      </c>
      <c r="O25" s="19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</row>
    <row r="26" spans="2:146" x14ac:dyDescent="0.2">
      <c r="I26" s="33"/>
      <c r="J26" s="17"/>
      <c r="K26" s="17"/>
      <c r="N26" s="18"/>
      <c r="O26" s="19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</row>
    <row r="27" spans="2:146" ht="14.25" customHeight="1" x14ac:dyDescent="0.2">
      <c r="H27" s="123" t="s">
        <v>21</v>
      </c>
      <c r="I27" s="125" t="s">
        <v>22</v>
      </c>
      <c r="J27" s="125" t="s">
        <v>23</v>
      </c>
      <c r="K27" s="125" t="s">
        <v>24</v>
      </c>
      <c r="L27" s="117" t="s">
        <v>25</v>
      </c>
      <c r="M27" s="117" t="s">
        <v>26</v>
      </c>
      <c r="N27" s="117" t="s">
        <v>27</v>
      </c>
      <c r="O27" s="119" t="s">
        <v>28</v>
      </c>
      <c r="P27" s="121" t="s">
        <v>29</v>
      </c>
      <c r="Q27" s="121" t="s">
        <v>30</v>
      </c>
      <c r="S27" s="34" t="s">
        <v>31</v>
      </c>
      <c r="T27" s="34" t="s">
        <v>32</v>
      </c>
      <c r="U27" s="34" t="s">
        <v>33</v>
      </c>
      <c r="V27" s="34" t="s">
        <v>34</v>
      </c>
      <c r="W27" s="34" t="s">
        <v>35</v>
      </c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</row>
    <row r="28" spans="2:146" ht="11.25" customHeight="1" x14ac:dyDescent="0.2">
      <c r="H28" s="124"/>
      <c r="I28" s="126"/>
      <c r="J28" s="126"/>
      <c r="K28" s="126"/>
      <c r="L28" s="118"/>
      <c r="M28" s="118"/>
      <c r="N28" s="118"/>
      <c r="O28" s="120"/>
      <c r="P28" s="122"/>
      <c r="Q28" s="122"/>
      <c r="S28" s="35"/>
      <c r="T28" s="36">
        <f>+M10</f>
        <v>0.89815429449081452</v>
      </c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</row>
    <row r="29" spans="2:146" x14ac:dyDescent="0.2">
      <c r="C29" s="1" t="s">
        <v>36</v>
      </c>
      <c r="D29" s="37" t="s">
        <v>37</v>
      </c>
      <c r="E29" s="37" t="s">
        <v>38</v>
      </c>
      <c r="H29" s="38"/>
      <c r="I29" s="39"/>
      <c r="J29" s="39"/>
      <c r="K29" s="40">
        <f>+K30</f>
        <v>0</v>
      </c>
      <c r="L29" s="41"/>
      <c r="M29" s="41"/>
      <c r="N29" s="42">
        <f>+N30</f>
        <v>100</v>
      </c>
      <c r="O29" s="43"/>
      <c r="P29" s="44"/>
      <c r="S29" s="35"/>
      <c r="T29" s="36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</row>
    <row r="30" spans="2:146" s="58" customFormat="1" ht="12.75" customHeight="1" x14ac:dyDescent="0.2">
      <c r="C30" s="92">
        <f>+I10</f>
        <v>44971</v>
      </c>
      <c r="D30" s="46"/>
      <c r="E30" s="46"/>
      <c r="F30" s="47">
        <f>+I14</f>
        <v>44971</v>
      </c>
      <c r="G30" s="48">
        <f>+I10</f>
        <v>44971</v>
      </c>
      <c r="H30" s="49">
        <f>+G30</f>
        <v>44971</v>
      </c>
      <c r="I30" s="50"/>
      <c r="J30" s="51"/>
      <c r="K30" s="52">
        <f>+$Q$13</f>
        <v>0</v>
      </c>
      <c r="L30" s="51"/>
      <c r="M30" s="51"/>
      <c r="N30" s="53">
        <v>100</v>
      </c>
      <c r="O30" s="53">
        <f>+Q11*100</f>
        <v>100</v>
      </c>
      <c r="P30" s="54">
        <f>-(Q12*Q11)</f>
        <v>-180000000</v>
      </c>
      <c r="Q30" s="54"/>
      <c r="R30" s="1"/>
      <c r="S30" s="55">
        <f t="shared" ref="S30:S39" si="5">J30/365</f>
        <v>0</v>
      </c>
      <c r="T30" s="55">
        <f t="shared" ref="T30:T39" si="6">1/(1+$M$10)^(J30/365)</f>
        <v>1</v>
      </c>
      <c r="U30" s="56">
        <f t="shared" ref="U30:U38" si="7">+O30</f>
        <v>100</v>
      </c>
      <c r="V30" s="56">
        <f t="shared" ref="V30:V38" si="8">+U30*T30</f>
        <v>100</v>
      </c>
      <c r="W30" s="56">
        <f t="shared" ref="W30:W38" si="9">+V30*S30</f>
        <v>0</v>
      </c>
      <c r="X30" s="1"/>
      <c r="Y30" s="1"/>
      <c r="Z30" s="5"/>
      <c r="AA30" s="5"/>
      <c r="AB30" s="5"/>
      <c r="AC30" s="5"/>
      <c r="AD30" s="5"/>
      <c r="AE30" s="5"/>
      <c r="AF30" s="5"/>
      <c r="AG30" s="5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7"/>
      <c r="DD30" s="57"/>
      <c r="DE30" s="57"/>
      <c r="DF30" s="57"/>
      <c r="DG30" s="57"/>
      <c r="DH30" s="57"/>
      <c r="DI30" s="57"/>
      <c r="DJ30" s="57"/>
      <c r="DK30" s="57"/>
      <c r="DL30" s="57"/>
      <c r="DM30" s="57"/>
      <c r="DN30" s="57"/>
      <c r="DO30" s="57"/>
      <c r="DP30" s="57"/>
      <c r="DQ30" s="57"/>
      <c r="DR30" s="57"/>
      <c r="DS30" s="57"/>
      <c r="DT30" s="57"/>
      <c r="DU30" s="57"/>
      <c r="DV30" s="57"/>
      <c r="DW30" s="57"/>
      <c r="DX30" s="57"/>
      <c r="DY30" s="57"/>
      <c r="DZ30" s="57"/>
      <c r="EA30" s="57"/>
      <c r="EB30" s="57"/>
      <c r="EC30" s="57"/>
      <c r="ED30" s="57"/>
      <c r="EE30" s="57"/>
      <c r="EF30" s="57"/>
      <c r="EG30" s="57"/>
      <c r="EH30" s="57"/>
      <c r="EI30" s="57"/>
      <c r="EJ30" s="57"/>
      <c r="EK30" s="57"/>
      <c r="EL30" s="57"/>
      <c r="EM30" s="57"/>
      <c r="EN30" s="57"/>
      <c r="EO30" s="57"/>
      <c r="EP30" s="57"/>
    </row>
    <row r="31" spans="2:146" s="58" customFormat="1" ht="12.75" customHeight="1" x14ac:dyDescent="0.2">
      <c r="B31" s="58">
        <f>DATEDIF($C$30,C31,"m")</f>
        <v>3</v>
      </c>
      <c r="C31" s="45">
        <f>EDATE(C30,3)</f>
        <v>45060</v>
      </c>
      <c r="D31" s="46">
        <f>+C31-C30</f>
        <v>89</v>
      </c>
      <c r="E31" s="59">
        <f t="shared" ref="E31:E33" si="10">+ROUND(D31/30.5,0)</f>
        <v>3</v>
      </c>
      <c r="F31" s="47">
        <f t="shared" ref="F31:F38" si="11">+H31</f>
        <v>45060</v>
      </c>
      <c r="G31" s="48">
        <f>+G30+D31</f>
        <v>45060</v>
      </c>
      <c r="H31" s="60">
        <f t="shared" ref="H31:H38" si="12">+G31</f>
        <v>45060</v>
      </c>
      <c r="I31" s="50">
        <f t="shared" ref="I31:I33" si="13">+G31-G30</f>
        <v>89</v>
      </c>
      <c r="J31" s="50">
        <f t="shared" ref="J31:J38" si="14">+IF(H31-$I$14&lt;0,0,H31-$I$14)</f>
        <v>89</v>
      </c>
      <c r="K31" s="61">
        <f>+Q31+$Q$13</f>
        <v>0.69499999999999995</v>
      </c>
      <c r="L31" s="62">
        <f>+K31/365*I31*N30</f>
        <v>16.946575342465753</v>
      </c>
      <c r="M31" s="63">
        <v>0</v>
      </c>
      <c r="N31" s="63">
        <f>+N30-M31</f>
        <v>100</v>
      </c>
      <c r="O31" s="90">
        <f t="shared" ref="O31:O38" si="15">+IF(H31&gt;$I$14,L31+M31,0)</f>
        <v>16.946575342465753</v>
      </c>
      <c r="P31" s="64">
        <f t="shared" ref="P31:P38" si="16">+O31*$Q$12/100</f>
        <v>30503835.616438355</v>
      </c>
      <c r="Q31" s="65">
        <v>0.69499999999999995</v>
      </c>
      <c r="R31" s="1"/>
      <c r="S31" s="55">
        <f t="shared" si="5"/>
        <v>0.24383561643835616</v>
      </c>
      <c r="T31" s="55">
        <f t="shared" si="6"/>
        <v>0.85532834449539319</v>
      </c>
      <c r="U31" s="56">
        <f t="shared" si="7"/>
        <v>16.946575342465753</v>
      </c>
      <c r="V31" s="66">
        <f t="shared" si="8"/>
        <v>14.494886232537683</v>
      </c>
      <c r="W31" s="56">
        <f t="shared" si="9"/>
        <v>3.5343695197146676</v>
      </c>
      <c r="X31" s="1"/>
      <c r="Y31" s="1"/>
      <c r="Z31" s="5"/>
      <c r="AA31" s="5"/>
      <c r="AB31" s="5"/>
      <c r="AC31" s="5"/>
      <c r="AD31" s="5"/>
      <c r="AE31" s="5"/>
      <c r="AF31" s="5"/>
      <c r="AG31" s="5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  <c r="DE31" s="57"/>
      <c r="DF31" s="57"/>
      <c r="DG31" s="57"/>
      <c r="DH31" s="57"/>
      <c r="DI31" s="57"/>
      <c r="DJ31" s="57"/>
      <c r="DK31" s="57"/>
      <c r="DL31" s="57"/>
      <c r="DM31" s="57"/>
      <c r="DN31" s="57"/>
      <c r="DO31" s="57"/>
      <c r="DP31" s="57"/>
      <c r="DQ31" s="57"/>
      <c r="DR31" s="57"/>
      <c r="DS31" s="57"/>
      <c r="DT31" s="57"/>
      <c r="DU31" s="57"/>
      <c r="DV31" s="57"/>
      <c r="DW31" s="57"/>
      <c r="DX31" s="57"/>
      <c r="DY31" s="57"/>
      <c r="DZ31" s="57"/>
      <c r="EA31" s="57"/>
      <c r="EB31" s="57"/>
      <c r="EC31" s="57"/>
      <c r="ED31" s="57"/>
      <c r="EE31" s="57"/>
      <c r="EF31" s="57"/>
      <c r="EG31" s="57"/>
      <c r="EH31" s="57"/>
      <c r="EI31" s="57"/>
      <c r="EJ31" s="57"/>
      <c r="EK31" s="57"/>
      <c r="EL31" s="57"/>
      <c r="EM31" s="57"/>
      <c r="EN31" s="57"/>
      <c r="EO31" s="57"/>
      <c r="EP31" s="57"/>
    </row>
    <row r="32" spans="2:146" s="58" customFormat="1" ht="12.75" customHeight="1" x14ac:dyDescent="0.2">
      <c r="B32" s="58">
        <f t="shared" ref="B32:B38" si="17">DATEDIF($C$30,C32,"m")</f>
        <v>6</v>
      </c>
      <c r="C32" s="45">
        <f t="shared" ref="C32:C38" si="18">EDATE(C31,3)</f>
        <v>45152</v>
      </c>
      <c r="D32" s="46">
        <f t="shared" ref="D32:D38" si="19">+C32-C31</f>
        <v>92</v>
      </c>
      <c r="E32" s="59">
        <f t="shared" si="10"/>
        <v>3</v>
      </c>
      <c r="F32" s="47">
        <f t="shared" si="11"/>
        <v>45152</v>
      </c>
      <c r="G32" s="48">
        <f t="shared" ref="G32:G38" si="20">+G31+D32</f>
        <v>45152</v>
      </c>
      <c r="H32" s="60">
        <f t="shared" si="12"/>
        <v>45152</v>
      </c>
      <c r="I32" s="50">
        <f t="shared" si="13"/>
        <v>92</v>
      </c>
      <c r="J32" s="50">
        <f t="shared" si="14"/>
        <v>181</v>
      </c>
      <c r="K32" s="61">
        <f t="shared" ref="K32:K38" si="21">+Q32+$Q$13</f>
        <v>0.69499999999999995</v>
      </c>
      <c r="L32" s="62">
        <f t="shared" ref="L32:L38" si="22">+K32/365*I32*N31</f>
        <v>17.517808219178082</v>
      </c>
      <c r="M32" s="63">
        <v>0</v>
      </c>
      <c r="N32" s="63">
        <f t="shared" ref="N32:N38" si="23">+N31-M32</f>
        <v>100</v>
      </c>
      <c r="O32" s="90">
        <f t="shared" si="15"/>
        <v>17.517808219178082</v>
      </c>
      <c r="P32" s="64">
        <f t="shared" si="16"/>
        <v>31532054.794520549</v>
      </c>
      <c r="Q32" s="65">
        <f>+$Q$31</f>
        <v>0.69499999999999995</v>
      </c>
      <c r="R32" s="1"/>
      <c r="S32" s="55">
        <f t="shared" si="5"/>
        <v>0.49589041095890413</v>
      </c>
      <c r="T32" s="55">
        <f t="shared" si="6"/>
        <v>0.72774305942196504</v>
      </c>
      <c r="U32" s="56">
        <f t="shared" si="7"/>
        <v>17.517808219178082</v>
      </c>
      <c r="V32" s="66">
        <f t="shared" si="8"/>
        <v>12.748463347791903</v>
      </c>
      <c r="W32" s="56">
        <f t="shared" si="9"/>
        <v>6.3218407286310532</v>
      </c>
      <c r="X32" s="1"/>
      <c r="Y32" s="1"/>
      <c r="Z32" s="5"/>
      <c r="AA32" s="5"/>
      <c r="AB32" s="5"/>
      <c r="AC32" s="5"/>
      <c r="AD32" s="5"/>
      <c r="AE32" s="5"/>
      <c r="AF32" s="5"/>
      <c r="AG32" s="5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/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57"/>
      <c r="CR32" s="57"/>
      <c r="CS32" s="57"/>
      <c r="CT32" s="57"/>
      <c r="CU32" s="57"/>
      <c r="CV32" s="57"/>
      <c r="CW32" s="57"/>
      <c r="CX32" s="57"/>
      <c r="CY32" s="57"/>
      <c r="CZ32" s="57"/>
      <c r="DA32" s="57"/>
      <c r="DB32" s="57"/>
      <c r="DC32" s="57"/>
      <c r="DD32" s="57"/>
      <c r="DE32" s="57"/>
      <c r="DF32" s="57"/>
      <c r="DG32" s="57"/>
      <c r="DH32" s="57"/>
      <c r="DI32" s="57"/>
      <c r="DJ32" s="57"/>
      <c r="DK32" s="57"/>
      <c r="DL32" s="57"/>
      <c r="DM32" s="57"/>
      <c r="DN32" s="57"/>
      <c r="DO32" s="57"/>
      <c r="DP32" s="57"/>
      <c r="DQ32" s="57"/>
      <c r="DR32" s="57"/>
      <c r="DS32" s="57"/>
      <c r="DT32" s="57"/>
      <c r="DU32" s="57"/>
      <c r="DV32" s="57"/>
      <c r="DW32" s="57"/>
      <c r="DX32" s="57"/>
      <c r="DY32" s="57"/>
      <c r="DZ32" s="57"/>
      <c r="EA32" s="57"/>
      <c r="EB32" s="57"/>
      <c r="EC32" s="57"/>
      <c r="ED32" s="57"/>
      <c r="EE32" s="57"/>
      <c r="EF32" s="57"/>
      <c r="EG32" s="57"/>
      <c r="EH32" s="57"/>
      <c r="EI32" s="57"/>
      <c r="EJ32" s="57"/>
      <c r="EK32" s="57"/>
      <c r="EL32" s="57"/>
      <c r="EM32" s="57"/>
      <c r="EN32" s="57"/>
      <c r="EO32" s="57"/>
      <c r="EP32" s="57"/>
    </row>
    <row r="33" spans="2:146" s="58" customFormat="1" ht="12.75" customHeight="1" x14ac:dyDescent="0.2">
      <c r="B33" s="58">
        <f t="shared" si="17"/>
        <v>9</v>
      </c>
      <c r="C33" s="45">
        <f t="shared" si="18"/>
        <v>45244</v>
      </c>
      <c r="D33" s="46">
        <f t="shared" si="19"/>
        <v>92</v>
      </c>
      <c r="E33" s="59">
        <f t="shared" si="10"/>
        <v>3</v>
      </c>
      <c r="F33" s="47">
        <f t="shared" si="11"/>
        <v>45244</v>
      </c>
      <c r="G33" s="48">
        <f t="shared" si="20"/>
        <v>45244</v>
      </c>
      <c r="H33" s="60">
        <f t="shared" si="12"/>
        <v>45244</v>
      </c>
      <c r="I33" s="50">
        <f t="shared" si="13"/>
        <v>92</v>
      </c>
      <c r="J33" s="50">
        <f t="shared" si="14"/>
        <v>273</v>
      </c>
      <c r="K33" s="61">
        <f t="shared" si="21"/>
        <v>0.69499999999999995</v>
      </c>
      <c r="L33" s="62">
        <f t="shared" si="22"/>
        <v>17.517808219178082</v>
      </c>
      <c r="M33" s="63">
        <v>0</v>
      </c>
      <c r="N33" s="63">
        <f t="shared" si="23"/>
        <v>100</v>
      </c>
      <c r="O33" s="90">
        <f t="shared" si="15"/>
        <v>17.517808219178082</v>
      </c>
      <c r="P33" s="64">
        <f t="shared" si="16"/>
        <v>31532054.794520549</v>
      </c>
      <c r="Q33" s="65">
        <f t="shared" ref="Q33:Q38" si="24">+$Q$31</f>
        <v>0.69499999999999995</v>
      </c>
      <c r="R33" s="1"/>
      <c r="S33" s="55">
        <f t="shared" si="5"/>
        <v>0.74794520547945209</v>
      </c>
      <c r="T33" s="55">
        <f t="shared" si="6"/>
        <v>0.61918906808740071</v>
      </c>
      <c r="U33" s="56">
        <f t="shared" si="7"/>
        <v>17.517808219178082</v>
      </c>
      <c r="V33" s="66">
        <f t="shared" si="8"/>
        <v>10.846835346166685</v>
      </c>
      <c r="W33" s="56">
        <f t="shared" si="9"/>
        <v>8.1128384917904253</v>
      </c>
      <c r="X33" s="1"/>
      <c r="Y33" s="1"/>
      <c r="Z33" s="5"/>
      <c r="AA33" s="5"/>
      <c r="AB33" s="5"/>
      <c r="AC33" s="5"/>
      <c r="AD33" s="5"/>
      <c r="AE33" s="5"/>
      <c r="AF33" s="5"/>
      <c r="AG33" s="5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57"/>
      <c r="DE33" s="57"/>
      <c r="DF33" s="57"/>
      <c r="DG33" s="57"/>
      <c r="DH33" s="57"/>
      <c r="DI33" s="57"/>
      <c r="DJ33" s="57"/>
      <c r="DK33" s="57"/>
      <c r="DL33" s="57"/>
      <c r="DM33" s="57"/>
      <c r="DN33" s="57"/>
      <c r="DO33" s="57"/>
      <c r="DP33" s="57"/>
      <c r="DQ33" s="57"/>
      <c r="DR33" s="57"/>
      <c r="DS33" s="57"/>
      <c r="DT33" s="57"/>
      <c r="DU33" s="57"/>
      <c r="DV33" s="57"/>
      <c r="DW33" s="57"/>
      <c r="DX33" s="57"/>
      <c r="DY33" s="57"/>
      <c r="DZ33" s="57"/>
      <c r="EA33" s="57"/>
      <c r="EB33" s="57"/>
      <c r="EC33" s="57"/>
      <c r="ED33" s="57"/>
      <c r="EE33" s="57"/>
      <c r="EF33" s="57"/>
      <c r="EG33" s="57"/>
      <c r="EH33" s="57"/>
      <c r="EI33" s="57"/>
      <c r="EJ33" s="57"/>
      <c r="EK33" s="57"/>
      <c r="EL33" s="57"/>
      <c r="EM33" s="57"/>
      <c r="EN33" s="57"/>
      <c r="EO33" s="57"/>
      <c r="EP33" s="57"/>
    </row>
    <row r="34" spans="2:146" s="58" customFormat="1" ht="12.75" customHeight="1" x14ac:dyDescent="0.2">
      <c r="B34" s="58">
        <f t="shared" si="17"/>
        <v>12</v>
      </c>
      <c r="C34" s="45">
        <f t="shared" si="18"/>
        <v>45336</v>
      </c>
      <c r="D34" s="46">
        <f t="shared" si="19"/>
        <v>92</v>
      </c>
      <c r="E34" s="59">
        <f>+ROUND(D34/30.5,0)</f>
        <v>3</v>
      </c>
      <c r="F34" s="47">
        <f t="shared" si="11"/>
        <v>45336</v>
      </c>
      <c r="G34" s="48">
        <f t="shared" si="20"/>
        <v>45336</v>
      </c>
      <c r="H34" s="60">
        <f t="shared" si="12"/>
        <v>45336</v>
      </c>
      <c r="I34" s="50">
        <f>+G34-G33</f>
        <v>92</v>
      </c>
      <c r="J34" s="50">
        <f t="shared" si="14"/>
        <v>365</v>
      </c>
      <c r="K34" s="61">
        <f t="shared" si="21"/>
        <v>0.69499999999999995</v>
      </c>
      <c r="L34" s="62">
        <f t="shared" si="22"/>
        <v>17.517808219178082</v>
      </c>
      <c r="M34" s="63">
        <v>0</v>
      </c>
      <c r="N34" s="63">
        <f t="shared" si="23"/>
        <v>100</v>
      </c>
      <c r="O34" s="90">
        <f t="shared" si="15"/>
        <v>17.517808219178082</v>
      </c>
      <c r="P34" s="64">
        <f t="shared" si="16"/>
        <v>31532054.794520549</v>
      </c>
      <c r="Q34" s="65">
        <f t="shared" si="24"/>
        <v>0.69499999999999995</v>
      </c>
      <c r="R34" s="1"/>
      <c r="S34" s="55">
        <f t="shared" si="5"/>
        <v>1</v>
      </c>
      <c r="T34" s="55">
        <f t="shared" si="6"/>
        <v>0.52682756238646711</v>
      </c>
      <c r="U34" s="56">
        <f t="shared" si="7"/>
        <v>17.517808219178082</v>
      </c>
      <c r="V34" s="66">
        <f t="shared" si="8"/>
        <v>9.2288642024632068</v>
      </c>
      <c r="W34" s="56">
        <f t="shared" si="9"/>
        <v>9.2288642024632068</v>
      </c>
      <c r="X34" s="1"/>
      <c r="Y34" s="1"/>
      <c r="Z34" s="5"/>
      <c r="AA34" s="5"/>
      <c r="AB34" s="5"/>
      <c r="AC34" s="5"/>
      <c r="AD34" s="5"/>
      <c r="AE34" s="5"/>
      <c r="AF34" s="5"/>
      <c r="AG34" s="5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7"/>
      <c r="EG34" s="57"/>
      <c r="EH34" s="57"/>
      <c r="EI34" s="57"/>
      <c r="EJ34" s="57"/>
      <c r="EK34" s="57"/>
      <c r="EL34" s="57"/>
      <c r="EM34" s="57"/>
      <c r="EN34" s="57"/>
      <c r="EO34" s="57"/>
      <c r="EP34" s="57"/>
    </row>
    <row r="35" spans="2:146" s="58" customFormat="1" ht="12.75" customHeight="1" x14ac:dyDescent="0.2">
      <c r="B35" s="58">
        <f t="shared" si="17"/>
        <v>15</v>
      </c>
      <c r="C35" s="45">
        <f t="shared" si="18"/>
        <v>45426</v>
      </c>
      <c r="D35" s="46">
        <f t="shared" si="19"/>
        <v>90</v>
      </c>
      <c r="E35" s="59">
        <f t="shared" ref="E35:E38" si="25">+ROUND(D35/30.5,0)</f>
        <v>3</v>
      </c>
      <c r="F35" s="47">
        <f t="shared" si="11"/>
        <v>45426</v>
      </c>
      <c r="G35" s="48">
        <f t="shared" si="20"/>
        <v>45426</v>
      </c>
      <c r="H35" s="60">
        <f t="shared" si="12"/>
        <v>45426</v>
      </c>
      <c r="I35" s="50">
        <f t="shared" ref="I35:I38" si="26">+G35-G34</f>
        <v>90</v>
      </c>
      <c r="J35" s="50">
        <f t="shared" si="14"/>
        <v>455</v>
      </c>
      <c r="K35" s="61">
        <f t="shared" si="21"/>
        <v>0.69499999999999995</v>
      </c>
      <c r="L35" s="62">
        <f t="shared" si="22"/>
        <v>17.136986301369863</v>
      </c>
      <c r="M35" s="63">
        <v>0</v>
      </c>
      <c r="N35" s="63">
        <f t="shared" si="23"/>
        <v>100</v>
      </c>
      <c r="O35" s="90">
        <f t="shared" si="15"/>
        <v>17.136986301369863</v>
      </c>
      <c r="P35" s="64">
        <f t="shared" si="16"/>
        <v>30846575.342465755</v>
      </c>
      <c r="Q35" s="65">
        <f t="shared" si="24"/>
        <v>0.69499999999999995</v>
      </c>
      <c r="R35" s="1"/>
      <c r="S35" s="55">
        <f t="shared" si="5"/>
        <v>1.2465753424657535</v>
      </c>
      <c r="T35" s="55">
        <f t="shared" si="6"/>
        <v>0.44982004047134838</v>
      </c>
      <c r="U35" s="56">
        <f t="shared" si="7"/>
        <v>17.136986301369863</v>
      </c>
      <c r="V35" s="66">
        <f t="shared" si="8"/>
        <v>7.7085598716391344</v>
      </c>
      <c r="W35" s="56">
        <f t="shared" si="9"/>
        <v>9.6093006619063193</v>
      </c>
      <c r="X35" s="1"/>
      <c r="Y35" s="1"/>
      <c r="Z35" s="5"/>
      <c r="AA35" s="5"/>
      <c r="AB35" s="5"/>
      <c r="AC35" s="5"/>
      <c r="AD35" s="5"/>
      <c r="AE35" s="5"/>
      <c r="AF35" s="5"/>
      <c r="AG35" s="5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57"/>
      <c r="CV35" s="57"/>
      <c r="CW35" s="57"/>
      <c r="CX35" s="57"/>
      <c r="CY35" s="57"/>
      <c r="CZ35" s="57"/>
      <c r="DA35" s="57"/>
      <c r="DB35" s="57"/>
      <c r="DC35" s="57"/>
      <c r="DD35" s="57"/>
      <c r="DE35" s="57"/>
      <c r="DF35" s="57"/>
      <c r="DG35" s="57"/>
      <c r="DH35" s="57"/>
      <c r="DI35" s="57"/>
      <c r="DJ35" s="57"/>
      <c r="DK35" s="57"/>
      <c r="DL35" s="57"/>
      <c r="DM35" s="57"/>
      <c r="DN35" s="57"/>
      <c r="DO35" s="57"/>
      <c r="DP35" s="57"/>
      <c r="DQ35" s="57"/>
      <c r="DR35" s="57"/>
      <c r="DS35" s="57"/>
      <c r="DT35" s="57"/>
      <c r="DU35" s="57"/>
      <c r="DV35" s="57"/>
      <c r="DW35" s="57"/>
      <c r="DX35" s="57"/>
      <c r="DY35" s="57"/>
      <c r="DZ35" s="57"/>
      <c r="EA35" s="57"/>
      <c r="EB35" s="57"/>
      <c r="EC35" s="57"/>
      <c r="ED35" s="57"/>
      <c r="EE35" s="57"/>
      <c r="EF35" s="57"/>
      <c r="EG35" s="57"/>
      <c r="EH35" s="57"/>
      <c r="EI35" s="57"/>
      <c r="EJ35" s="57"/>
      <c r="EK35" s="57"/>
      <c r="EL35" s="57"/>
      <c r="EM35" s="57"/>
      <c r="EN35" s="57"/>
      <c r="EO35" s="57"/>
      <c r="EP35" s="57"/>
    </row>
    <row r="36" spans="2:146" s="58" customFormat="1" ht="12.75" customHeight="1" x14ac:dyDescent="0.2">
      <c r="B36" s="58">
        <f t="shared" si="17"/>
        <v>18</v>
      </c>
      <c r="C36" s="45">
        <f t="shared" si="18"/>
        <v>45518</v>
      </c>
      <c r="D36" s="46">
        <f t="shared" si="19"/>
        <v>92</v>
      </c>
      <c r="E36" s="59">
        <f t="shared" si="25"/>
        <v>3</v>
      </c>
      <c r="F36" s="47">
        <f t="shared" si="11"/>
        <v>45518</v>
      </c>
      <c r="G36" s="48">
        <f t="shared" si="20"/>
        <v>45518</v>
      </c>
      <c r="H36" s="60">
        <f t="shared" si="12"/>
        <v>45518</v>
      </c>
      <c r="I36" s="50">
        <f t="shared" si="26"/>
        <v>92</v>
      </c>
      <c r="J36" s="50">
        <f t="shared" si="14"/>
        <v>547</v>
      </c>
      <c r="K36" s="61">
        <f t="shared" si="21"/>
        <v>0.69499999999999995</v>
      </c>
      <c r="L36" s="62">
        <f t="shared" si="22"/>
        <v>17.517808219178082</v>
      </c>
      <c r="M36" s="63">
        <v>33</v>
      </c>
      <c r="N36" s="63">
        <f t="shared" si="23"/>
        <v>67</v>
      </c>
      <c r="O36" s="90">
        <f t="shared" si="15"/>
        <v>50.517808219178079</v>
      </c>
      <c r="P36" s="64">
        <f t="shared" si="16"/>
        <v>90932054.794520557</v>
      </c>
      <c r="Q36" s="65">
        <f t="shared" si="24"/>
        <v>0.69499999999999995</v>
      </c>
      <c r="R36" s="1"/>
      <c r="S36" s="55">
        <f t="shared" si="5"/>
        <v>1.4986301369863013</v>
      </c>
      <c r="T36" s="55">
        <f t="shared" si="6"/>
        <v>0.38272251182679518</v>
      </c>
      <c r="U36" s="56">
        <f t="shared" si="7"/>
        <v>50.517808219178079</v>
      </c>
      <c r="V36" s="66">
        <f t="shared" si="8"/>
        <v>19.334302453628151</v>
      </c>
      <c r="W36" s="56">
        <f t="shared" si="9"/>
        <v>28.974968334615337</v>
      </c>
      <c r="X36" s="1"/>
      <c r="Y36" s="1"/>
      <c r="Z36" s="5"/>
      <c r="AA36" s="5"/>
      <c r="AB36" s="5"/>
      <c r="AC36" s="5"/>
      <c r="AD36" s="5"/>
      <c r="AE36" s="5"/>
      <c r="AF36" s="5"/>
      <c r="AG36" s="5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57"/>
      <c r="CV36" s="57"/>
      <c r="CW36" s="57"/>
      <c r="CX36" s="57"/>
      <c r="CY36" s="57"/>
      <c r="CZ36" s="57"/>
      <c r="DA36" s="57"/>
      <c r="DB36" s="57"/>
      <c r="DC36" s="57"/>
      <c r="DD36" s="57"/>
      <c r="DE36" s="57"/>
      <c r="DF36" s="57"/>
      <c r="DG36" s="57"/>
      <c r="DH36" s="57"/>
      <c r="DI36" s="57"/>
      <c r="DJ36" s="57"/>
      <c r="DK36" s="57"/>
      <c r="DL36" s="57"/>
      <c r="DM36" s="57"/>
      <c r="DN36" s="57"/>
      <c r="DO36" s="57"/>
      <c r="DP36" s="57"/>
      <c r="DQ36" s="57"/>
      <c r="DR36" s="57"/>
      <c r="DS36" s="57"/>
      <c r="DT36" s="57"/>
      <c r="DU36" s="57"/>
      <c r="DV36" s="57"/>
      <c r="DW36" s="57"/>
      <c r="DX36" s="57"/>
      <c r="DY36" s="57"/>
      <c r="DZ36" s="57"/>
      <c r="EA36" s="57"/>
      <c r="EB36" s="57"/>
      <c r="EC36" s="57"/>
      <c r="ED36" s="57"/>
      <c r="EE36" s="57"/>
      <c r="EF36" s="57"/>
      <c r="EG36" s="57"/>
      <c r="EH36" s="57"/>
      <c r="EI36" s="57"/>
      <c r="EJ36" s="57"/>
      <c r="EK36" s="57"/>
      <c r="EL36" s="57"/>
      <c r="EM36" s="57"/>
      <c r="EN36" s="57"/>
      <c r="EO36" s="57"/>
      <c r="EP36" s="57"/>
    </row>
    <row r="37" spans="2:146" s="58" customFormat="1" ht="12.75" customHeight="1" x14ac:dyDescent="0.2">
      <c r="B37" s="58">
        <f t="shared" si="17"/>
        <v>21</v>
      </c>
      <c r="C37" s="45">
        <f t="shared" si="18"/>
        <v>45610</v>
      </c>
      <c r="D37" s="46">
        <f t="shared" si="19"/>
        <v>92</v>
      </c>
      <c r="E37" s="59">
        <f t="shared" si="25"/>
        <v>3</v>
      </c>
      <c r="F37" s="47">
        <f t="shared" si="11"/>
        <v>45610</v>
      </c>
      <c r="G37" s="48">
        <f t="shared" si="20"/>
        <v>45610</v>
      </c>
      <c r="H37" s="60">
        <f t="shared" si="12"/>
        <v>45610</v>
      </c>
      <c r="I37" s="50">
        <f t="shared" si="26"/>
        <v>92</v>
      </c>
      <c r="J37" s="50">
        <f t="shared" si="14"/>
        <v>639</v>
      </c>
      <c r="K37" s="61">
        <f t="shared" si="21"/>
        <v>0.69499999999999995</v>
      </c>
      <c r="L37" s="62">
        <f t="shared" si="22"/>
        <v>11.736931506849315</v>
      </c>
      <c r="M37" s="63">
        <v>33</v>
      </c>
      <c r="N37" s="63">
        <f t="shared" si="23"/>
        <v>34</v>
      </c>
      <c r="O37" s="90">
        <f t="shared" si="15"/>
        <v>44.736931506849317</v>
      </c>
      <c r="P37" s="64">
        <f t="shared" si="16"/>
        <v>80526476.712328762</v>
      </c>
      <c r="Q37" s="65">
        <f t="shared" si="24"/>
        <v>0.69499999999999995</v>
      </c>
      <c r="R37" s="1"/>
      <c r="S37" s="55">
        <f t="shared" si="5"/>
        <v>1.7506849315068493</v>
      </c>
      <c r="T37" s="55">
        <f t="shared" si="6"/>
        <v>0.32563360428655974</v>
      </c>
      <c r="U37" s="56">
        <f t="shared" si="7"/>
        <v>44.736931506849317</v>
      </c>
      <c r="V37" s="66">
        <f t="shared" si="8"/>
        <v>14.567848251296297</v>
      </c>
      <c r="W37" s="56">
        <f t="shared" si="9"/>
        <v>25.503712418022833</v>
      </c>
      <c r="X37" s="1"/>
      <c r="Y37" s="1"/>
      <c r="Z37" s="5"/>
      <c r="AA37" s="5"/>
      <c r="AB37" s="5"/>
      <c r="AC37" s="5"/>
      <c r="AD37" s="5"/>
      <c r="AE37" s="5"/>
      <c r="AF37" s="5"/>
      <c r="AG37" s="5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  <c r="EN37" s="57"/>
      <c r="EO37" s="57"/>
      <c r="EP37" s="57"/>
    </row>
    <row r="38" spans="2:146" s="58" customFormat="1" ht="12.75" customHeight="1" x14ac:dyDescent="0.2">
      <c r="B38" s="58">
        <f t="shared" si="17"/>
        <v>24</v>
      </c>
      <c r="C38" s="45">
        <f t="shared" si="18"/>
        <v>45702</v>
      </c>
      <c r="D38" s="46">
        <f t="shared" si="19"/>
        <v>92</v>
      </c>
      <c r="E38" s="59">
        <f t="shared" si="25"/>
        <v>3</v>
      </c>
      <c r="F38" s="47">
        <f t="shared" si="11"/>
        <v>45702</v>
      </c>
      <c r="G38" s="48">
        <f t="shared" si="20"/>
        <v>45702</v>
      </c>
      <c r="H38" s="67">
        <f t="shared" si="12"/>
        <v>45702</v>
      </c>
      <c r="I38" s="68">
        <f t="shared" si="26"/>
        <v>92</v>
      </c>
      <c r="J38" s="68">
        <f t="shared" si="14"/>
        <v>731</v>
      </c>
      <c r="K38" s="69">
        <f t="shared" si="21"/>
        <v>0.69499999999999995</v>
      </c>
      <c r="L38" s="70">
        <f t="shared" si="22"/>
        <v>5.956054794520548</v>
      </c>
      <c r="M38" s="71">
        <v>34</v>
      </c>
      <c r="N38" s="71">
        <f t="shared" si="23"/>
        <v>0</v>
      </c>
      <c r="O38" s="91">
        <f t="shared" si="15"/>
        <v>39.956054794520547</v>
      </c>
      <c r="P38" s="72">
        <f t="shared" si="16"/>
        <v>71920898.630136982</v>
      </c>
      <c r="Q38" s="73">
        <f t="shared" si="24"/>
        <v>0.69499999999999995</v>
      </c>
      <c r="R38" s="74"/>
      <c r="S38" s="55">
        <f t="shared" si="5"/>
        <v>2.0027397260273974</v>
      </c>
      <c r="T38" s="55">
        <f t="shared" si="6"/>
        <v>0.27706037916223736</v>
      </c>
      <c r="U38" s="56">
        <f t="shared" si="7"/>
        <v>39.956054794520547</v>
      </c>
      <c r="V38" s="66">
        <f t="shared" si="8"/>
        <v>11.070239691196994</v>
      </c>
      <c r="W38" s="56">
        <f t="shared" si="9"/>
        <v>22.170808806205486</v>
      </c>
      <c r="X38" s="1"/>
      <c r="Y38" s="1"/>
      <c r="Z38" s="5"/>
      <c r="AA38" s="5"/>
      <c r="AB38" s="5"/>
      <c r="AC38" s="5"/>
      <c r="AD38" s="5"/>
      <c r="AE38" s="5"/>
      <c r="AF38" s="5"/>
      <c r="AG38" s="5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  <c r="CW38" s="57"/>
      <c r="CX38" s="57"/>
      <c r="CY38" s="57"/>
      <c r="CZ38" s="57"/>
      <c r="DA38" s="57"/>
      <c r="DB38" s="57"/>
      <c r="DC38" s="57"/>
      <c r="DD38" s="57"/>
      <c r="DE38" s="57"/>
      <c r="DF38" s="57"/>
      <c r="DG38" s="57"/>
      <c r="DH38" s="57"/>
      <c r="DI38" s="57"/>
      <c r="DJ38" s="57"/>
      <c r="DK38" s="57"/>
      <c r="DL38" s="57"/>
      <c r="DM38" s="57"/>
      <c r="DN38" s="57"/>
      <c r="DO38" s="57"/>
      <c r="DP38" s="57"/>
      <c r="DQ38" s="57"/>
      <c r="DR38" s="57"/>
      <c r="DS38" s="57"/>
      <c r="DT38" s="57"/>
      <c r="DU38" s="57"/>
      <c r="DV38" s="57"/>
      <c r="DW38" s="57"/>
      <c r="DX38" s="57"/>
      <c r="DY38" s="57"/>
      <c r="DZ38" s="57"/>
      <c r="EA38" s="57"/>
      <c r="EB38" s="57"/>
      <c r="EC38" s="57"/>
      <c r="ED38" s="57"/>
      <c r="EE38" s="57"/>
      <c r="EF38" s="57"/>
      <c r="EG38" s="57"/>
      <c r="EH38" s="57"/>
      <c r="EI38" s="57"/>
      <c r="EJ38" s="57"/>
      <c r="EK38" s="57"/>
      <c r="EL38" s="57"/>
      <c r="EM38" s="57"/>
      <c r="EN38" s="57"/>
      <c r="EO38" s="57"/>
      <c r="EP38" s="57"/>
    </row>
    <row r="39" spans="2:146" ht="12.75" customHeight="1" x14ac:dyDescent="0.2">
      <c r="D39" s="75">
        <f>SUM(D31:D38)</f>
        <v>731</v>
      </c>
      <c r="E39" s="76">
        <f>SUM(E31:E38)</f>
        <v>24</v>
      </c>
      <c r="H39" s="77"/>
      <c r="I39" s="78"/>
      <c r="J39" s="79"/>
      <c r="K39" s="61"/>
      <c r="L39" s="80"/>
      <c r="M39" s="81"/>
      <c r="N39" s="79"/>
      <c r="O39" s="79"/>
      <c r="P39" s="82"/>
      <c r="R39" s="74"/>
      <c r="S39" s="1">
        <f t="shared" si="5"/>
        <v>0</v>
      </c>
      <c r="T39" s="1">
        <f t="shared" si="6"/>
        <v>1</v>
      </c>
      <c r="U39" s="56"/>
      <c r="V39" s="1"/>
      <c r="W39" s="1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</row>
    <row r="40" spans="2:146" x14ac:dyDescent="0.2">
      <c r="H40" s="83"/>
      <c r="I40" s="78"/>
      <c r="J40" s="78"/>
      <c r="K40" s="78"/>
      <c r="L40" s="78"/>
      <c r="M40" s="84">
        <f>SUM(M34:M38)</f>
        <v>100</v>
      </c>
      <c r="N40" s="79"/>
      <c r="O40" s="79"/>
      <c r="P40" s="85">
        <f>SUM(P30:P38)</f>
        <v>219326005.47945207</v>
      </c>
      <c r="R40" s="74"/>
      <c r="S40" s="86"/>
      <c r="T40" s="86"/>
      <c r="U40" s="56"/>
      <c r="V40" s="56">
        <f>SUM(V31:V38)</f>
        <v>99.999999396720042</v>
      </c>
      <c r="W40" s="56">
        <f>SUM(W31:W38)</f>
        <v>113.45670316334932</v>
      </c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</row>
    <row r="41" spans="2:146" x14ac:dyDescent="0.2"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</row>
    <row r="42" spans="2:146" x14ac:dyDescent="0.2">
      <c r="S42" s="1"/>
      <c r="T42" s="1"/>
      <c r="U42" s="1"/>
      <c r="V42" s="1"/>
      <c r="W42" s="1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</row>
    <row r="43" spans="2:146" x14ac:dyDescent="0.2">
      <c r="S43" s="1"/>
      <c r="T43" s="1"/>
      <c r="U43" s="1"/>
      <c r="V43" s="1"/>
      <c r="W43" s="1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</row>
    <row r="44" spans="2:146" x14ac:dyDescent="0.2">
      <c r="S44" s="1"/>
      <c r="T44" s="1"/>
      <c r="U44" s="1"/>
      <c r="V44" s="1"/>
      <c r="W44" s="1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</row>
    <row r="45" spans="2:146" x14ac:dyDescent="0.2">
      <c r="S45" s="1"/>
      <c r="T45" s="1"/>
      <c r="U45" s="1"/>
      <c r="V45" s="1"/>
      <c r="W45" s="1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</row>
    <row r="46" spans="2:146" ht="9.75" customHeight="1" x14ac:dyDescent="0.2">
      <c r="S46" s="1"/>
      <c r="T46" s="1"/>
      <c r="U46" s="1"/>
      <c r="V46" s="1"/>
      <c r="W46" s="1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</row>
    <row r="47" spans="2:146" x14ac:dyDescent="0.2">
      <c r="S47" s="1"/>
      <c r="T47" s="1"/>
      <c r="U47" s="1"/>
      <c r="V47" s="1"/>
      <c r="W47" s="1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</row>
    <row r="48" spans="2:146" x14ac:dyDescent="0.2">
      <c r="S48" s="1"/>
      <c r="T48" s="1"/>
      <c r="U48" s="1"/>
      <c r="V48" s="1"/>
      <c r="W48" s="1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</row>
    <row r="49" spans="19:146" x14ac:dyDescent="0.2">
      <c r="S49" s="1"/>
      <c r="T49" s="1"/>
      <c r="U49" s="1"/>
      <c r="V49" s="1"/>
      <c r="W49" s="1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</row>
    <row r="50" spans="19:146" x14ac:dyDescent="0.2">
      <c r="S50" s="1"/>
      <c r="T50" s="1"/>
      <c r="U50" s="1"/>
      <c r="V50" s="1"/>
      <c r="W50" s="1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</row>
    <row r="51" spans="19:146" x14ac:dyDescent="0.2">
      <c r="S51" s="1"/>
      <c r="T51" s="1"/>
      <c r="U51" s="1"/>
      <c r="V51" s="1"/>
      <c r="W51" s="1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</row>
    <row r="52" spans="19:146" x14ac:dyDescent="0.2">
      <c r="S52" s="1"/>
      <c r="T52" s="1"/>
      <c r="U52" s="1"/>
      <c r="V52" s="1"/>
      <c r="W52" s="1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</row>
    <row r="53" spans="19:146" x14ac:dyDescent="0.2">
      <c r="S53" s="1"/>
      <c r="T53" s="1"/>
      <c r="U53" s="1"/>
      <c r="V53" s="1"/>
      <c r="W53" s="1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</row>
    <row r="54" spans="19:146" x14ac:dyDescent="0.2">
      <c r="S54" s="1"/>
      <c r="T54" s="1"/>
      <c r="U54" s="1"/>
      <c r="V54" s="1"/>
      <c r="W54" s="1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</row>
    <row r="55" spans="19:146" x14ac:dyDescent="0.2">
      <c r="S55" s="1"/>
      <c r="T55" s="1"/>
      <c r="U55" s="1"/>
      <c r="V55" s="1"/>
      <c r="W55" s="1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</row>
    <row r="56" spans="19:146" x14ac:dyDescent="0.2">
      <c r="S56" s="1"/>
      <c r="T56" s="1"/>
      <c r="U56" s="1"/>
      <c r="V56" s="1"/>
      <c r="W56" s="1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</row>
    <row r="57" spans="19:146" x14ac:dyDescent="0.2">
      <c r="S57" s="1"/>
      <c r="T57" s="1"/>
      <c r="U57" s="1"/>
      <c r="V57" s="1"/>
      <c r="W57" s="1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</row>
    <row r="58" spans="19:146" x14ac:dyDescent="0.2">
      <c r="S58" s="1"/>
      <c r="T58" s="1"/>
      <c r="U58" s="1"/>
      <c r="V58" s="1"/>
      <c r="W58" s="1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</row>
    <row r="59" spans="19:146" x14ac:dyDescent="0.2">
      <c r="S59" s="1"/>
      <c r="T59" s="1"/>
      <c r="U59" s="1"/>
      <c r="V59" s="1"/>
      <c r="W59" s="1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</row>
    <row r="60" spans="19:146" x14ac:dyDescent="0.2">
      <c r="S60" s="1"/>
      <c r="T60" s="1"/>
      <c r="U60" s="1"/>
      <c r="V60" s="1"/>
      <c r="W60" s="1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</row>
    <row r="61" spans="19:146" x14ac:dyDescent="0.2">
      <c r="S61" s="1"/>
      <c r="T61" s="1"/>
      <c r="U61" s="1"/>
      <c r="V61" s="1"/>
      <c r="W61" s="1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</row>
    <row r="62" spans="19:146" x14ac:dyDescent="0.2">
      <c r="S62" s="1"/>
      <c r="T62" s="1"/>
      <c r="U62" s="1"/>
      <c r="V62" s="1"/>
      <c r="W62" s="1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</row>
    <row r="63" spans="19:146" x14ac:dyDescent="0.2">
      <c r="S63" s="1"/>
      <c r="T63" s="1"/>
      <c r="U63" s="1"/>
      <c r="V63" s="1"/>
      <c r="W63" s="1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</row>
    <row r="64" spans="19:146" x14ac:dyDescent="0.2">
      <c r="S64" s="1"/>
      <c r="T64" s="1"/>
      <c r="U64" s="1"/>
      <c r="V64" s="1"/>
      <c r="W64" s="1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</row>
    <row r="65" spans="19:146" x14ac:dyDescent="0.2">
      <c r="S65" s="1"/>
      <c r="T65" s="1"/>
      <c r="U65" s="1"/>
      <c r="V65" s="1"/>
      <c r="W65" s="1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</row>
    <row r="66" spans="19:146" x14ac:dyDescent="0.2">
      <c r="S66" s="1"/>
      <c r="T66" s="1"/>
      <c r="U66" s="1"/>
      <c r="V66" s="1"/>
      <c r="W66" s="1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</row>
    <row r="67" spans="19:146" x14ac:dyDescent="0.2">
      <c r="S67" s="1"/>
      <c r="T67" s="1"/>
      <c r="U67" s="1"/>
      <c r="V67" s="1"/>
      <c r="W67" s="1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</row>
    <row r="68" spans="19:146" x14ac:dyDescent="0.2">
      <c r="S68" s="1"/>
      <c r="T68" s="1"/>
      <c r="U68" s="1"/>
      <c r="V68" s="1"/>
      <c r="W68" s="1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</row>
    <row r="69" spans="19:146" x14ac:dyDescent="0.2">
      <c r="S69" s="1"/>
      <c r="T69" s="1"/>
      <c r="U69" s="1"/>
      <c r="V69" s="1"/>
      <c r="W69" s="1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</row>
    <row r="70" spans="19:146" x14ac:dyDescent="0.2">
      <c r="S70" s="1"/>
      <c r="T70" s="1"/>
      <c r="U70" s="1"/>
      <c r="V70" s="1"/>
      <c r="W70" s="1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</row>
    <row r="71" spans="19:146" x14ac:dyDescent="0.2">
      <c r="S71" s="1"/>
      <c r="T71" s="1"/>
      <c r="U71" s="1"/>
      <c r="V71" s="1"/>
      <c r="W71" s="1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</row>
    <row r="72" spans="19:146" x14ac:dyDescent="0.2">
      <c r="S72" s="1"/>
      <c r="T72" s="1"/>
      <c r="U72" s="1"/>
      <c r="V72" s="1"/>
      <c r="W72" s="1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</row>
    <row r="73" spans="19:146" x14ac:dyDescent="0.2">
      <c r="S73" s="1"/>
      <c r="T73" s="1"/>
      <c r="U73" s="1"/>
      <c r="V73" s="1"/>
      <c r="W73" s="1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</row>
    <row r="74" spans="19:146" x14ac:dyDescent="0.2">
      <c r="S74" s="1"/>
      <c r="T74" s="1"/>
      <c r="U74" s="1"/>
      <c r="V74" s="1"/>
      <c r="W74" s="1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</row>
    <row r="75" spans="19:146" x14ac:dyDescent="0.2">
      <c r="S75" s="1"/>
      <c r="T75" s="1"/>
      <c r="U75" s="1"/>
      <c r="V75" s="1"/>
      <c r="W75" s="1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</row>
    <row r="76" spans="19:146" x14ac:dyDescent="0.2">
      <c r="S76" s="1"/>
      <c r="T76" s="1"/>
      <c r="U76" s="1"/>
      <c r="V76" s="1"/>
      <c r="W76" s="1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</row>
    <row r="77" spans="19:146" x14ac:dyDescent="0.2">
      <c r="S77" s="1"/>
      <c r="T77" s="1"/>
      <c r="U77" s="1"/>
      <c r="V77" s="1"/>
      <c r="W77" s="1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</row>
    <row r="78" spans="19:146" x14ac:dyDescent="0.2">
      <c r="S78" s="1"/>
      <c r="T78" s="1"/>
      <c r="U78" s="1"/>
      <c r="V78" s="1"/>
      <c r="W78" s="1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</row>
    <row r="79" spans="19:146" x14ac:dyDescent="0.2">
      <c r="S79" s="1"/>
      <c r="T79" s="1"/>
      <c r="U79" s="1"/>
      <c r="V79" s="1"/>
      <c r="W79" s="1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</row>
    <row r="80" spans="19:146" x14ac:dyDescent="0.2">
      <c r="S80" s="1"/>
      <c r="T80" s="1"/>
      <c r="U80" s="1"/>
      <c r="V80" s="1"/>
      <c r="W80" s="1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</row>
    <row r="81" spans="19:146" x14ac:dyDescent="0.2">
      <c r="S81" s="1"/>
      <c r="T81" s="1"/>
      <c r="U81" s="1"/>
      <c r="V81" s="1"/>
      <c r="W81" s="1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</row>
    <row r="82" spans="19:146" x14ac:dyDescent="0.2">
      <c r="S82" s="1"/>
      <c r="T82" s="1"/>
      <c r="U82" s="1"/>
      <c r="V82" s="1"/>
      <c r="W82" s="1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</row>
    <row r="83" spans="19:146" x14ac:dyDescent="0.2">
      <c r="S83" s="1"/>
      <c r="T83" s="1"/>
      <c r="U83" s="1"/>
      <c r="V83" s="1"/>
      <c r="W83" s="1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</row>
    <row r="84" spans="19:146" x14ac:dyDescent="0.2">
      <c r="S84" s="1"/>
      <c r="T84" s="1"/>
      <c r="U84" s="1"/>
      <c r="V84" s="1"/>
      <c r="W84" s="1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</row>
    <row r="85" spans="19:146" x14ac:dyDescent="0.2">
      <c r="S85" s="1"/>
      <c r="T85" s="1"/>
      <c r="U85" s="1"/>
      <c r="V85" s="1"/>
      <c r="W85" s="1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</row>
    <row r="86" spans="19:146" x14ac:dyDescent="0.2">
      <c r="S86" s="1"/>
      <c r="T86" s="1"/>
      <c r="U86" s="1"/>
      <c r="V86" s="1"/>
      <c r="W86" s="1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</row>
    <row r="87" spans="19:146" x14ac:dyDescent="0.2">
      <c r="S87" s="1"/>
      <c r="T87" s="1"/>
      <c r="U87" s="1"/>
      <c r="V87" s="1"/>
      <c r="W87" s="1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</row>
    <row r="88" spans="19:146" x14ac:dyDescent="0.2">
      <c r="S88" s="1"/>
      <c r="T88" s="1"/>
      <c r="U88" s="1"/>
      <c r="V88" s="1"/>
      <c r="W88" s="1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</row>
    <row r="89" spans="19:146" x14ac:dyDescent="0.2">
      <c r="S89" s="1"/>
      <c r="T89" s="1"/>
      <c r="U89" s="1"/>
      <c r="V89" s="1"/>
      <c r="W89" s="1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</row>
    <row r="90" spans="19:146" x14ac:dyDescent="0.2">
      <c r="S90" s="1"/>
      <c r="T90" s="1"/>
      <c r="U90" s="1"/>
      <c r="V90" s="1"/>
      <c r="W90" s="1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</row>
    <row r="91" spans="19:146" x14ac:dyDescent="0.2">
      <c r="S91" s="1"/>
      <c r="T91" s="1"/>
      <c r="U91" s="1"/>
      <c r="V91" s="1"/>
      <c r="W91" s="1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</row>
    <row r="92" spans="19:146" x14ac:dyDescent="0.2">
      <c r="S92" s="1"/>
      <c r="T92" s="1"/>
      <c r="U92" s="1"/>
      <c r="V92" s="1"/>
      <c r="W92" s="1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</row>
    <row r="93" spans="19:146" x14ac:dyDescent="0.2">
      <c r="S93" s="1"/>
      <c r="T93" s="1"/>
      <c r="U93" s="1"/>
      <c r="V93" s="1"/>
      <c r="W93" s="1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</row>
    <row r="94" spans="19:146" x14ac:dyDescent="0.2">
      <c r="S94" s="1"/>
      <c r="T94" s="1"/>
      <c r="U94" s="1"/>
      <c r="V94" s="1"/>
      <c r="W94" s="1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</row>
    <row r="95" spans="19:146" x14ac:dyDescent="0.2">
      <c r="S95" s="1"/>
      <c r="T95" s="1"/>
      <c r="U95" s="1"/>
      <c r="V95" s="1"/>
      <c r="W95" s="1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</row>
    <row r="96" spans="19:146" x14ac:dyDescent="0.2">
      <c r="S96" s="1"/>
      <c r="T96" s="1"/>
      <c r="U96" s="1"/>
      <c r="V96" s="1"/>
      <c r="W96" s="1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</row>
    <row r="97" spans="19:146" x14ac:dyDescent="0.2">
      <c r="S97" s="1"/>
      <c r="T97" s="1"/>
      <c r="U97" s="1"/>
      <c r="V97" s="1"/>
      <c r="W97" s="1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</row>
    <row r="98" spans="19:146" x14ac:dyDescent="0.2">
      <c r="S98" s="1"/>
      <c r="T98" s="1"/>
      <c r="U98" s="1"/>
      <c r="V98" s="1"/>
      <c r="W98" s="1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</row>
    <row r="99" spans="19:146" x14ac:dyDescent="0.2">
      <c r="S99" s="1"/>
      <c r="T99" s="1"/>
      <c r="U99" s="1"/>
      <c r="V99" s="1"/>
      <c r="W99" s="1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</row>
    <row r="100" spans="19:146" x14ac:dyDescent="0.2">
      <c r="S100" s="1"/>
      <c r="T100" s="1"/>
      <c r="U100" s="1"/>
      <c r="V100" s="1"/>
      <c r="W100" s="1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</row>
    <row r="101" spans="19:146" x14ac:dyDescent="0.2">
      <c r="S101" s="1"/>
      <c r="T101" s="1"/>
      <c r="U101" s="1"/>
      <c r="V101" s="1"/>
      <c r="W101" s="1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</row>
    <row r="102" spans="19:146" x14ac:dyDescent="0.2">
      <c r="S102" s="1"/>
      <c r="T102" s="1"/>
      <c r="U102" s="1"/>
      <c r="V102" s="1"/>
      <c r="W102" s="1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</row>
    <row r="103" spans="19:146" x14ac:dyDescent="0.2">
      <c r="S103" s="1"/>
      <c r="T103" s="1"/>
      <c r="U103" s="1"/>
      <c r="V103" s="1"/>
      <c r="W103" s="1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</row>
    <row r="104" spans="19:146" x14ac:dyDescent="0.2">
      <c r="S104" s="1"/>
      <c r="T104" s="1"/>
      <c r="U104" s="1"/>
      <c r="V104" s="1"/>
      <c r="W104" s="1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</row>
    <row r="105" spans="19:146" x14ac:dyDescent="0.2">
      <c r="S105" s="1"/>
      <c r="T105" s="1"/>
      <c r="U105" s="1"/>
      <c r="V105" s="1"/>
      <c r="W105" s="1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</row>
    <row r="106" spans="19:146" x14ac:dyDescent="0.2">
      <c r="S106" s="1"/>
      <c r="T106" s="1"/>
      <c r="U106" s="1"/>
      <c r="V106" s="1"/>
      <c r="W106" s="1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</row>
    <row r="107" spans="19:146" x14ac:dyDescent="0.2">
      <c r="S107" s="1"/>
      <c r="T107" s="1"/>
      <c r="U107" s="1"/>
      <c r="V107" s="1"/>
      <c r="W107" s="1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</row>
    <row r="108" spans="19:146" x14ac:dyDescent="0.2">
      <c r="S108" s="1"/>
      <c r="T108" s="1"/>
      <c r="U108" s="1"/>
      <c r="V108" s="1"/>
      <c r="W108" s="1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</row>
    <row r="109" spans="19:146" x14ac:dyDescent="0.2">
      <c r="S109" s="1"/>
      <c r="T109" s="1"/>
      <c r="U109" s="1"/>
      <c r="V109" s="1"/>
      <c r="W109" s="1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</row>
    <row r="110" spans="19:146" x14ac:dyDescent="0.2">
      <c r="S110" s="1"/>
      <c r="T110" s="1"/>
      <c r="U110" s="1"/>
      <c r="V110" s="1"/>
      <c r="W110" s="1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</row>
    <row r="111" spans="19:146" x14ac:dyDescent="0.2">
      <c r="S111" s="1"/>
      <c r="T111" s="1"/>
      <c r="U111" s="1"/>
      <c r="V111" s="1"/>
      <c r="W111" s="1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</row>
    <row r="112" spans="19:146" x14ac:dyDescent="0.2">
      <c r="S112" s="1"/>
      <c r="T112" s="1"/>
      <c r="U112" s="1"/>
      <c r="V112" s="1"/>
      <c r="W112" s="1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</row>
    <row r="113" spans="19:146" x14ac:dyDescent="0.2">
      <c r="S113" s="1"/>
      <c r="T113" s="1"/>
      <c r="U113" s="1"/>
      <c r="V113" s="1"/>
      <c r="W113" s="1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</row>
    <row r="114" spans="19:146" x14ac:dyDescent="0.2">
      <c r="S114" s="1"/>
      <c r="T114" s="1"/>
      <c r="U114" s="1"/>
      <c r="V114" s="1"/>
      <c r="W114" s="1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</row>
    <row r="115" spans="19:146" x14ac:dyDescent="0.2">
      <c r="S115" s="1"/>
      <c r="T115" s="1"/>
      <c r="U115" s="1"/>
      <c r="V115" s="1"/>
      <c r="W115" s="1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</row>
    <row r="116" spans="19:146" x14ac:dyDescent="0.2">
      <c r="S116" s="1"/>
      <c r="T116" s="1"/>
      <c r="U116" s="1"/>
      <c r="V116" s="1"/>
      <c r="W116" s="1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</row>
    <row r="117" spans="19:146" x14ac:dyDescent="0.2">
      <c r="S117" s="1"/>
      <c r="T117" s="1"/>
      <c r="U117" s="1"/>
      <c r="V117" s="1"/>
      <c r="W117" s="1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</row>
    <row r="118" spans="19:146" x14ac:dyDescent="0.2">
      <c r="S118" s="1"/>
      <c r="T118" s="1"/>
      <c r="U118" s="1"/>
      <c r="V118" s="1"/>
      <c r="W118" s="1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</row>
    <row r="119" spans="19:146" x14ac:dyDescent="0.2">
      <c r="S119" s="1"/>
      <c r="T119" s="1"/>
      <c r="U119" s="1"/>
      <c r="V119" s="1"/>
      <c r="W119" s="1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</row>
    <row r="120" spans="19:146" x14ac:dyDescent="0.2">
      <c r="S120" s="1"/>
      <c r="T120" s="1"/>
      <c r="U120" s="1"/>
      <c r="V120" s="1"/>
      <c r="W120" s="1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</row>
    <row r="121" spans="19:146" x14ac:dyDescent="0.2">
      <c r="S121" s="1"/>
      <c r="T121" s="1"/>
      <c r="U121" s="1"/>
      <c r="V121" s="1"/>
      <c r="W121" s="1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</row>
    <row r="122" spans="19:146" x14ac:dyDescent="0.2">
      <c r="S122" s="1"/>
      <c r="T122" s="1"/>
      <c r="U122" s="1"/>
      <c r="V122" s="1"/>
      <c r="W122" s="1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</row>
    <row r="123" spans="19:146" x14ac:dyDescent="0.2">
      <c r="S123" s="1"/>
      <c r="T123" s="1"/>
      <c r="U123" s="1"/>
      <c r="V123" s="1"/>
      <c r="W123" s="1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</row>
    <row r="124" spans="19:146" x14ac:dyDescent="0.2">
      <c r="S124" s="1"/>
      <c r="T124" s="1"/>
      <c r="U124" s="1"/>
      <c r="V124" s="1"/>
      <c r="W124" s="1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</row>
    <row r="125" spans="19:146" x14ac:dyDescent="0.2">
      <c r="S125" s="1"/>
      <c r="T125" s="1"/>
      <c r="U125" s="1"/>
      <c r="V125" s="1"/>
      <c r="W125" s="1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</row>
    <row r="126" spans="19:146" x14ac:dyDescent="0.2">
      <c r="S126" s="1"/>
      <c r="T126" s="1"/>
      <c r="U126" s="1"/>
      <c r="V126" s="1"/>
      <c r="W126" s="1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</row>
    <row r="127" spans="19:146" x14ac:dyDescent="0.2">
      <c r="S127" s="1"/>
      <c r="T127" s="1"/>
      <c r="U127" s="1"/>
      <c r="V127" s="1"/>
      <c r="W127" s="1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</row>
    <row r="128" spans="19:146" x14ac:dyDescent="0.2">
      <c r="S128" s="1"/>
      <c r="T128" s="1"/>
      <c r="U128" s="1"/>
      <c r="V128" s="1"/>
      <c r="W128" s="1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</row>
    <row r="129" spans="19:146" x14ac:dyDescent="0.2">
      <c r="S129" s="1"/>
      <c r="T129" s="1"/>
      <c r="U129" s="1"/>
      <c r="V129" s="1"/>
      <c r="W129" s="1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</row>
    <row r="130" spans="19:146" x14ac:dyDescent="0.2">
      <c r="S130" s="1"/>
      <c r="T130" s="1"/>
      <c r="U130" s="1"/>
      <c r="V130" s="1"/>
      <c r="W130" s="1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</row>
    <row r="131" spans="19:146" x14ac:dyDescent="0.2">
      <c r="S131" s="1"/>
      <c r="T131" s="1"/>
      <c r="U131" s="1"/>
      <c r="V131" s="1"/>
      <c r="W131" s="1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</row>
    <row r="132" spans="19:146" x14ac:dyDescent="0.2">
      <c r="S132" s="1"/>
      <c r="T132" s="1"/>
      <c r="U132" s="1"/>
      <c r="V132" s="1"/>
      <c r="W132" s="1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</row>
    <row r="133" spans="19:146" x14ac:dyDescent="0.2">
      <c r="S133" s="1"/>
      <c r="T133" s="1"/>
      <c r="U133" s="1"/>
      <c r="V133" s="1"/>
      <c r="W133" s="1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</row>
    <row r="134" spans="19:146" x14ac:dyDescent="0.2">
      <c r="S134" s="1"/>
      <c r="T134" s="1"/>
      <c r="U134" s="1"/>
      <c r="V134" s="1"/>
      <c r="W134" s="1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</row>
    <row r="135" spans="19:146" x14ac:dyDescent="0.2">
      <c r="S135" s="1"/>
      <c r="T135" s="1"/>
      <c r="U135" s="1"/>
      <c r="V135" s="1"/>
      <c r="W135" s="1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</row>
    <row r="136" spans="19:146" x14ac:dyDescent="0.2">
      <c r="S136" s="1"/>
      <c r="T136" s="1"/>
      <c r="U136" s="1"/>
      <c r="V136" s="1"/>
      <c r="W136" s="1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</row>
    <row r="137" spans="19:146" x14ac:dyDescent="0.2">
      <c r="S137" s="1"/>
      <c r="T137" s="1"/>
      <c r="U137" s="1"/>
      <c r="V137" s="1"/>
      <c r="W137" s="1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</row>
    <row r="138" spans="19:146" x14ac:dyDescent="0.2">
      <c r="S138" s="1"/>
      <c r="T138" s="1"/>
      <c r="U138" s="1"/>
      <c r="V138" s="1"/>
      <c r="W138" s="1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</row>
    <row r="139" spans="19:146" x14ac:dyDescent="0.2">
      <c r="S139" s="1"/>
      <c r="T139" s="1"/>
      <c r="U139" s="1"/>
      <c r="V139" s="1"/>
      <c r="W139" s="1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</row>
    <row r="140" spans="19:146" x14ac:dyDescent="0.2">
      <c r="S140" s="1"/>
      <c r="T140" s="1"/>
      <c r="U140" s="1"/>
      <c r="V140" s="1"/>
      <c r="W140" s="1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</row>
    <row r="141" spans="19:146" x14ac:dyDescent="0.2">
      <c r="S141" s="1"/>
      <c r="T141" s="1"/>
      <c r="U141" s="1"/>
      <c r="V141" s="1"/>
      <c r="W141" s="1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</row>
    <row r="142" spans="19:146" x14ac:dyDescent="0.2">
      <c r="S142" s="1"/>
      <c r="T142" s="1"/>
      <c r="U142" s="1"/>
      <c r="V142" s="1"/>
      <c r="W142" s="1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</row>
    <row r="143" spans="19:146" x14ac:dyDescent="0.2">
      <c r="S143" s="1"/>
      <c r="T143" s="1"/>
      <c r="U143" s="1"/>
      <c r="V143" s="1"/>
      <c r="W143" s="1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</row>
    <row r="144" spans="19:146" x14ac:dyDescent="0.2">
      <c r="S144" s="1"/>
      <c r="T144" s="1"/>
      <c r="U144" s="1"/>
      <c r="V144" s="1"/>
      <c r="W144" s="1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</row>
    <row r="145" spans="19:146" x14ac:dyDescent="0.2">
      <c r="S145" s="1"/>
      <c r="T145" s="1"/>
      <c r="U145" s="1"/>
      <c r="V145" s="1"/>
      <c r="W145" s="1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</row>
    <row r="146" spans="19:146" x14ac:dyDescent="0.2">
      <c r="S146" s="1"/>
      <c r="T146" s="1"/>
      <c r="U146" s="1"/>
      <c r="V146" s="1"/>
      <c r="W146" s="1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</row>
    <row r="147" spans="19:146" x14ac:dyDescent="0.2">
      <c r="S147" s="1"/>
      <c r="T147" s="1"/>
      <c r="U147" s="1"/>
      <c r="V147" s="1"/>
      <c r="W147" s="1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</row>
    <row r="148" spans="19:146" x14ac:dyDescent="0.2">
      <c r="S148" s="1"/>
      <c r="T148" s="1"/>
      <c r="U148" s="1"/>
      <c r="V148" s="1"/>
      <c r="W148" s="1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</row>
    <row r="149" spans="19:146" x14ac:dyDescent="0.2">
      <c r="S149" s="1"/>
      <c r="T149" s="1"/>
      <c r="U149" s="1"/>
      <c r="V149" s="1"/>
      <c r="W149" s="1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</row>
    <row r="150" spans="19:146" x14ac:dyDescent="0.2">
      <c r="S150" s="1"/>
      <c r="T150" s="1"/>
      <c r="U150" s="1"/>
      <c r="V150" s="1"/>
      <c r="W150" s="1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</row>
    <row r="151" spans="19:146" x14ac:dyDescent="0.2">
      <c r="S151" s="1"/>
      <c r="T151" s="1"/>
      <c r="U151" s="1"/>
      <c r="V151" s="1"/>
      <c r="W151" s="1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</row>
    <row r="152" spans="19:146" x14ac:dyDescent="0.2">
      <c r="S152" s="1"/>
      <c r="T152" s="1"/>
      <c r="U152" s="1"/>
      <c r="V152" s="1"/>
      <c r="W152" s="1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</row>
    <row r="153" spans="19:146" x14ac:dyDescent="0.2">
      <c r="S153" s="1"/>
      <c r="T153" s="1"/>
      <c r="U153" s="1"/>
      <c r="V153" s="1"/>
      <c r="W153" s="1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</row>
    <row r="154" spans="19:146" x14ac:dyDescent="0.2">
      <c r="S154" s="1"/>
      <c r="T154" s="1"/>
      <c r="U154" s="1"/>
      <c r="V154" s="1"/>
      <c r="W154" s="1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</row>
    <row r="155" spans="19:146" x14ac:dyDescent="0.2">
      <c r="S155" s="1"/>
      <c r="T155" s="1"/>
      <c r="U155" s="1"/>
      <c r="V155" s="1"/>
      <c r="W155" s="1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</row>
    <row r="156" spans="19:146" x14ac:dyDescent="0.2">
      <c r="S156" s="1"/>
      <c r="T156" s="1"/>
      <c r="U156" s="1"/>
      <c r="V156" s="1"/>
      <c r="W156" s="1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</row>
    <row r="157" spans="19:146" x14ac:dyDescent="0.2">
      <c r="S157" s="1"/>
      <c r="T157" s="1"/>
      <c r="U157" s="1"/>
      <c r="V157" s="1"/>
      <c r="W157" s="1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</row>
    <row r="158" spans="19:146" x14ac:dyDescent="0.2">
      <c r="S158" s="1"/>
      <c r="T158" s="1"/>
      <c r="U158" s="1"/>
      <c r="V158" s="1"/>
      <c r="W158" s="1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</row>
    <row r="159" spans="19:146" x14ac:dyDescent="0.2">
      <c r="S159" s="1"/>
      <c r="T159" s="1"/>
      <c r="U159" s="1"/>
      <c r="V159" s="1"/>
      <c r="W159" s="1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</row>
    <row r="160" spans="19:146" x14ac:dyDescent="0.2">
      <c r="S160" s="1"/>
      <c r="T160" s="1"/>
      <c r="U160" s="1"/>
      <c r="V160" s="1"/>
      <c r="W160" s="1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</row>
    <row r="161" spans="19:146" x14ac:dyDescent="0.2">
      <c r="S161" s="1"/>
      <c r="T161" s="1"/>
      <c r="U161" s="1"/>
      <c r="V161" s="1"/>
      <c r="W161" s="1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</row>
    <row r="162" spans="19:146" x14ac:dyDescent="0.2">
      <c r="S162" s="1"/>
      <c r="T162" s="1"/>
      <c r="U162" s="1"/>
      <c r="V162" s="1"/>
      <c r="W162" s="1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</row>
    <row r="163" spans="19:146" x14ac:dyDescent="0.2">
      <c r="S163" s="1"/>
      <c r="T163" s="1"/>
      <c r="U163" s="1"/>
      <c r="V163" s="1"/>
      <c r="W163" s="1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</row>
    <row r="164" spans="19:146" x14ac:dyDescent="0.2">
      <c r="S164" s="1"/>
      <c r="T164" s="1"/>
      <c r="U164" s="1"/>
      <c r="V164" s="1"/>
      <c r="W164" s="1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</row>
    <row r="165" spans="19:146" x14ac:dyDescent="0.2">
      <c r="S165" s="1"/>
      <c r="T165" s="1"/>
      <c r="U165" s="1"/>
      <c r="V165" s="1"/>
      <c r="W165" s="1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</row>
    <row r="166" spans="19:146" x14ac:dyDescent="0.2">
      <c r="S166" s="1"/>
      <c r="T166" s="1"/>
      <c r="U166" s="1"/>
      <c r="V166" s="1"/>
      <c r="W166" s="1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</row>
    <row r="167" spans="19:146" x14ac:dyDescent="0.2">
      <c r="S167" s="1"/>
      <c r="T167" s="1"/>
      <c r="U167" s="1"/>
      <c r="V167" s="1"/>
      <c r="W167" s="1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</row>
    <row r="168" spans="19:146" x14ac:dyDescent="0.2">
      <c r="S168" s="1"/>
      <c r="T168" s="1"/>
      <c r="U168" s="1"/>
      <c r="V168" s="1"/>
      <c r="W168" s="1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</row>
    <row r="169" spans="19:146" x14ac:dyDescent="0.2">
      <c r="S169" s="1"/>
      <c r="T169" s="1"/>
      <c r="U169" s="1"/>
      <c r="V169" s="1"/>
      <c r="W169" s="1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</row>
    <row r="170" spans="19:146" x14ac:dyDescent="0.2">
      <c r="S170" s="1"/>
      <c r="T170" s="1"/>
      <c r="U170" s="1"/>
      <c r="V170" s="1"/>
      <c r="W170" s="1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</row>
    <row r="171" spans="19:146" x14ac:dyDescent="0.2">
      <c r="S171" s="1"/>
      <c r="T171" s="1"/>
      <c r="U171" s="1"/>
      <c r="V171" s="1"/>
      <c r="W171" s="1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</row>
    <row r="172" spans="19:146" x14ac:dyDescent="0.2">
      <c r="S172" s="1"/>
      <c r="T172" s="1"/>
      <c r="U172" s="1"/>
      <c r="V172" s="1"/>
      <c r="W172" s="1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</row>
    <row r="173" spans="19:146" x14ac:dyDescent="0.2">
      <c r="S173" s="1"/>
      <c r="T173" s="1"/>
      <c r="U173" s="1"/>
      <c r="V173" s="1"/>
      <c r="W173" s="1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</row>
    <row r="174" spans="19:146" x14ac:dyDescent="0.2">
      <c r="S174" s="1"/>
      <c r="T174" s="1"/>
      <c r="U174" s="1"/>
      <c r="V174" s="1"/>
      <c r="W174" s="1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</row>
    <row r="175" spans="19:146" x14ac:dyDescent="0.2">
      <c r="S175" s="1"/>
      <c r="T175" s="1"/>
      <c r="U175" s="1"/>
      <c r="V175" s="1"/>
      <c r="W175" s="1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</row>
    <row r="176" spans="19:146" x14ac:dyDescent="0.2">
      <c r="S176" s="1"/>
      <c r="T176" s="1"/>
      <c r="U176" s="1"/>
      <c r="V176" s="1"/>
      <c r="W176" s="1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</row>
    <row r="177" spans="19:146" x14ac:dyDescent="0.2">
      <c r="S177" s="1"/>
      <c r="T177" s="1"/>
      <c r="U177" s="1"/>
      <c r="V177" s="1"/>
      <c r="W177" s="1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</row>
    <row r="178" spans="19:146" x14ac:dyDescent="0.2">
      <c r="S178" s="1"/>
      <c r="T178" s="1"/>
      <c r="U178" s="1"/>
      <c r="V178" s="1"/>
      <c r="W178" s="1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</row>
    <row r="179" spans="19:146" x14ac:dyDescent="0.2">
      <c r="S179" s="1"/>
      <c r="T179" s="1"/>
      <c r="U179" s="1"/>
      <c r="V179" s="1"/>
      <c r="W179" s="1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</row>
    <row r="180" spans="19:146" x14ac:dyDescent="0.2">
      <c r="S180" s="1"/>
      <c r="T180" s="1"/>
      <c r="U180" s="1"/>
      <c r="V180" s="1"/>
      <c r="W180" s="1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</row>
    <row r="181" spans="19:146" x14ac:dyDescent="0.2">
      <c r="S181" s="1"/>
      <c r="T181" s="1"/>
      <c r="U181" s="1"/>
      <c r="V181" s="1"/>
      <c r="W181" s="1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</row>
    <row r="182" spans="19:146" x14ac:dyDescent="0.2">
      <c r="S182" s="1"/>
      <c r="T182" s="1"/>
      <c r="U182" s="1"/>
      <c r="V182" s="1"/>
      <c r="W182" s="1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</row>
    <row r="183" spans="19:146" x14ac:dyDescent="0.2">
      <c r="S183" s="1"/>
      <c r="T183" s="1"/>
      <c r="U183" s="1"/>
      <c r="V183" s="1"/>
      <c r="W183" s="1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</row>
    <row r="184" spans="19:146" x14ac:dyDescent="0.2">
      <c r="S184" s="1"/>
      <c r="T184" s="1"/>
      <c r="U184" s="1"/>
      <c r="V184" s="1"/>
      <c r="W184" s="1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</row>
    <row r="185" spans="19:146" x14ac:dyDescent="0.2">
      <c r="S185" s="1"/>
      <c r="T185" s="1"/>
      <c r="U185" s="1"/>
      <c r="V185" s="1"/>
      <c r="W185" s="1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</row>
    <row r="186" spans="19:146" x14ac:dyDescent="0.2">
      <c r="S186" s="1"/>
      <c r="T186" s="1"/>
      <c r="U186" s="1"/>
      <c r="V186" s="1"/>
      <c r="W186" s="1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</row>
    <row r="187" spans="19:146" x14ac:dyDescent="0.2">
      <c r="S187" s="1"/>
      <c r="T187" s="1"/>
      <c r="U187" s="1"/>
      <c r="V187" s="1"/>
      <c r="W187" s="1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</row>
    <row r="188" spans="19:146" x14ac:dyDescent="0.2">
      <c r="S188" s="1"/>
      <c r="T188" s="1"/>
      <c r="U188" s="1"/>
      <c r="V188" s="1"/>
      <c r="W188" s="1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</row>
    <row r="189" spans="19:146" x14ac:dyDescent="0.2">
      <c r="S189" s="1"/>
      <c r="T189" s="1"/>
      <c r="U189" s="1"/>
      <c r="V189" s="1"/>
      <c r="W189" s="1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</row>
    <row r="190" spans="19:146" x14ac:dyDescent="0.2">
      <c r="S190" s="1"/>
      <c r="T190" s="1"/>
      <c r="U190" s="1"/>
      <c r="V190" s="1"/>
      <c r="W190" s="1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</row>
    <row r="191" spans="19:146" x14ac:dyDescent="0.2">
      <c r="S191" s="1"/>
      <c r="T191" s="1"/>
      <c r="U191" s="1"/>
      <c r="V191" s="1"/>
      <c r="W191" s="1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</row>
    <row r="192" spans="19:146" x14ac:dyDescent="0.2">
      <c r="S192" s="1"/>
      <c r="T192" s="1"/>
      <c r="U192" s="1"/>
      <c r="V192" s="1"/>
      <c r="W192" s="1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</row>
    <row r="193" spans="19:146" x14ac:dyDescent="0.2">
      <c r="S193" s="1"/>
      <c r="T193" s="1"/>
      <c r="U193" s="1"/>
      <c r="V193" s="1"/>
      <c r="W193" s="1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</row>
    <row r="194" spans="19:146" x14ac:dyDescent="0.2">
      <c r="S194" s="1"/>
      <c r="T194" s="1"/>
      <c r="U194" s="1"/>
      <c r="V194" s="1"/>
      <c r="W194" s="1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</row>
    <row r="195" spans="19:146" x14ac:dyDescent="0.2">
      <c r="S195" s="1"/>
      <c r="T195" s="1"/>
      <c r="U195" s="1"/>
      <c r="V195" s="1"/>
      <c r="W195" s="1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</row>
    <row r="196" spans="19:146" x14ac:dyDescent="0.2">
      <c r="S196" s="1"/>
      <c r="T196" s="1"/>
      <c r="U196" s="1"/>
      <c r="V196" s="1"/>
      <c r="W196" s="1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</row>
    <row r="197" spans="19:146" x14ac:dyDescent="0.2">
      <c r="S197" s="1"/>
      <c r="T197" s="1"/>
      <c r="U197" s="1"/>
      <c r="V197" s="1"/>
      <c r="W197" s="1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</row>
    <row r="198" spans="19:146" x14ac:dyDescent="0.2">
      <c r="S198" s="1"/>
      <c r="T198" s="1"/>
      <c r="U198" s="1"/>
      <c r="V198" s="1"/>
      <c r="W198" s="1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</row>
    <row r="199" spans="19:146" x14ac:dyDescent="0.2">
      <c r="S199" s="1"/>
      <c r="T199" s="1"/>
      <c r="U199" s="1"/>
      <c r="V199" s="1"/>
      <c r="W199" s="1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</row>
    <row r="200" spans="19:146" x14ac:dyDescent="0.2">
      <c r="S200" s="1"/>
      <c r="T200" s="1"/>
      <c r="U200" s="1"/>
      <c r="V200" s="1"/>
      <c r="W200" s="1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</row>
    <row r="201" spans="19:146" x14ac:dyDescent="0.2">
      <c r="S201" s="1"/>
      <c r="T201" s="1"/>
      <c r="U201" s="1"/>
      <c r="V201" s="1"/>
      <c r="W201" s="1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</row>
    <row r="202" spans="19:146" x14ac:dyDescent="0.2">
      <c r="S202" s="1"/>
      <c r="T202" s="1"/>
      <c r="U202" s="1"/>
      <c r="V202" s="1"/>
      <c r="W202" s="1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</row>
    <row r="203" spans="19:146" x14ac:dyDescent="0.2">
      <c r="S203" s="1"/>
      <c r="T203" s="1"/>
      <c r="U203" s="1"/>
      <c r="V203" s="1"/>
      <c r="W203" s="1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</row>
    <row r="204" spans="19:146" x14ac:dyDescent="0.2">
      <c r="S204" s="1"/>
      <c r="T204" s="1"/>
      <c r="U204" s="1"/>
      <c r="V204" s="1"/>
      <c r="W204" s="1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</row>
    <row r="205" spans="19:146" x14ac:dyDescent="0.2">
      <c r="S205" s="1"/>
      <c r="T205" s="1"/>
      <c r="U205" s="1"/>
      <c r="V205" s="1"/>
      <c r="W205" s="1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</row>
    <row r="206" spans="19:146" x14ac:dyDescent="0.2">
      <c r="S206" s="1"/>
      <c r="T206" s="1"/>
      <c r="U206" s="1"/>
      <c r="V206" s="1"/>
      <c r="W206" s="1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</row>
    <row r="207" spans="19:146" x14ac:dyDescent="0.2">
      <c r="S207" s="1"/>
      <c r="T207" s="1"/>
      <c r="U207" s="1"/>
      <c r="V207" s="1"/>
      <c r="W207" s="1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</row>
    <row r="208" spans="19:146" x14ac:dyDescent="0.2">
      <c r="S208" s="1"/>
      <c r="T208" s="1"/>
      <c r="U208" s="1"/>
      <c r="V208" s="1"/>
      <c r="W208" s="1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</row>
    <row r="209" spans="19:146" x14ac:dyDescent="0.2">
      <c r="S209" s="1"/>
      <c r="T209" s="1"/>
      <c r="U209" s="1"/>
      <c r="V209" s="1"/>
      <c r="W209" s="1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</row>
    <row r="210" spans="19:146" x14ac:dyDescent="0.2"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</row>
    <row r="211" spans="19:146" x14ac:dyDescent="0.2"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  <c r="EP211" s="5"/>
    </row>
    <row r="212" spans="19:146" x14ac:dyDescent="0.2"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  <c r="EP212" s="5"/>
    </row>
  </sheetData>
  <sheetProtection selectLockedCells="1"/>
  <mergeCells count="37">
    <mergeCell ref="O18:P18"/>
    <mergeCell ref="H8:R8"/>
    <mergeCell ref="I10:J10"/>
    <mergeCell ref="K10:L10"/>
    <mergeCell ref="M10:N10"/>
    <mergeCell ref="O10:P10"/>
    <mergeCell ref="Q10:R10"/>
    <mergeCell ref="I12:J12"/>
    <mergeCell ref="K12:L12"/>
    <mergeCell ref="M12:N12"/>
    <mergeCell ref="O12:P12"/>
    <mergeCell ref="Q12:R12"/>
    <mergeCell ref="I11:J11"/>
    <mergeCell ref="K11:L11"/>
    <mergeCell ref="M11:N11"/>
    <mergeCell ref="O11:P11"/>
    <mergeCell ref="Q11:R11"/>
    <mergeCell ref="I14:J14"/>
    <mergeCell ref="K14:L14"/>
    <mergeCell ref="M14:N14"/>
    <mergeCell ref="O14:P14"/>
    <mergeCell ref="Q14:R14"/>
    <mergeCell ref="I13:J13"/>
    <mergeCell ref="K13:L13"/>
    <mergeCell ref="M13:N13"/>
    <mergeCell ref="O13:P13"/>
    <mergeCell ref="Q13:R13"/>
    <mergeCell ref="N27:N28"/>
    <mergeCell ref="O27:O28"/>
    <mergeCell ref="P27:P28"/>
    <mergeCell ref="Q27:Q28"/>
    <mergeCell ref="H27:H28"/>
    <mergeCell ref="I27:I28"/>
    <mergeCell ref="J27:J28"/>
    <mergeCell ref="K27:K28"/>
    <mergeCell ref="L27:L28"/>
    <mergeCell ref="M27:M28"/>
  </mergeCells>
  <pageMargins left="1.1200000000000001" right="0.78" top="0.39370078740157483" bottom="0.98425196850393704" header="0" footer="0"/>
  <pageSetup paperSize="9" scale="82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P212"/>
  <sheetViews>
    <sheetView showGridLines="0" tabSelected="1" topLeftCell="A10" zoomScaleNormal="100" zoomScaleSheetLayoutView="130" workbookViewId="0">
      <selection activeCell="L22" sqref="L22"/>
    </sheetView>
  </sheetViews>
  <sheetFormatPr baseColWidth="10" defaultColWidth="11.42578125" defaultRowHeight="11.25" x14ac:dyDescent="0.2"/>
  <cols>
    <col min="1" max="1" width="3.7109375" style="1" customWidth="1"/>
    <col min="2" max="2" width="3.7109375" style="1" hidden="1" customWidth="1"/>
    <col min="3" max="3" width="18.85546875" style="1" hidden="1" customWidth="1"/>
    <col min="4" max="4" width="7.140625" style="1" hidden="1" customWidth="1"/>
    <col min="5" max="5" width="5.7109375" style="1" hidden="1" customWidth="1"/>
    <col min="6" max="6" width="8.28515625" style="1" hidden="1" customWidth="1"/>
    <col min="7" max="7" width="26.140625" style="1" hidden="1" customWidth="1"/>
    <col min="8" max="8" width="18.85546875" style="1" customWidth="1"/>
    <col min="9" max="9" width="10.7109375" style="1" customWidth="1"/>
    <col min="10" max="10" width="10.5703125" style="1" bestFit="1" customWidth="1"/>
    <col min="11" max="11" width="11.5703125" style="1" customWidth="1"/>
    <col min="12" max="12" width="13.5703125" style="1" customWidth="1"/>
    <col min="13" max="13" width="12.85546875" style="1" customWidth="1"/>
    <col min="14" max="14" width="13.42578125" style="1" bestFit="1" customWidth="1"/>
    <col min="15" max="15" width="13.85546875" style="1" bestFit="1" customWidth="1"/>
    <col min="16" max="16" width="16.140625" style="1" bestFit="1" customWidth="1"/>
    <col min="17" max="17" width="11.140625" style="1" customWidth="1"/>
    <col min="18" max="18" width="11.28515625" style="1" customWidth="1"/>
    <col min="19" max="19" width="15.28515625" style="3" hidden="1" customWidth="1"/>
    <col min="20" max="20" width="13.28515625" style="3" hidden="1" customWidth="1"/>
    <col min="21" max="22" width="10.140625" style="4" hidden="1" customWidth="1"/>
    <col min="23" max="23" width="15.85546875" style="4" hidden="1" customWidth="1"/>
    <col min="24" max="25" width="12.28515625" style="1" customWidth="1"/>
    <col min="26" max="26" width="11.42578125" style="1" customWidth="1"/>
    <col min="27" max="27" width="11.7109375" style="1" bestFit="1" customWidth="1"/>
    <col min="28" max="28" width="11.7109375" style="1" customWidth="1"/>
    <col min="29" max="29" width="11.7109375" style="1" bestFit="1" customWidth="1"/>
    <col min="30" max="16384" width="11.42578125" style="1"/>
  </cols>
  <sheetData>
    <row r="1" spans="4:146" x14ac:dyDescent="0.2">
      <c r="R1" s="2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</row>
    <row r="2" spans="4:146" x14ac:dyDescent="0.2"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</row>
    <row r="3" spans="4:146" x14ac:dyDescent="0.2"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</row>
    <row r="4" spans="4:146" x14ac:dyDescent="0.2"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</row>
    <row r="5" spans="4:146" x14ac:dyDescent="0.2">
      <c r="K5" s="6"/>
      <c r="L5" s="6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</row>
    <row r="6" spans="4:146" x14ac:dyDescent="0.2"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</row>
    <row r="7" spans="4:146" x14ac:dyDescent="0.2"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</row>
    <row r="8" spans="4:146" ht="15.75" x14ac:dyDescent="0.25">
      <c r="H8" s="149" t="s">
        <v>43</v>
      </c>
      <c r="I8" s="150"/>
      <c r="J8" s="150"/>
      <c r="K8" s="150"/>
      <c r="L8" s="150"/>
      <c r="M8" s="150"/>
      <c r="N8" s="150"/>
      <c r="O8" s="150"/>
      <c r="P8" s="150"/>
      <c r="Q8" s="151"/>
      <c r="R8" s="152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</row>
    <row r="9" spans="4:146" x14ac:dyDescent="0.2">
      <c r="N9" s="7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</row>
    <row r="10" spans="4:146" ht="12.75" customHeight="1" x14ac:dyDescent="0.2">
      <c r="H10" s="89" t="s">
        <v>0</v>
      </c>
      <c r="I10" s="153">
        <v>44971</v>
      </c>
      <c r="J10" s="153"/>
      <c r="K10" s="155" t="s">
        <v>1</v>
      </c>
      <c r="L10" s="156"/>
      <c r="M10" s="157">
        <f>XIRR(P30:P38,F30:F38)</f>
        <v>2.0150473713874819E-2</v>
      </c>
      <c r="N10" s="158"/>
      <c r="O10" s="156" t="s">
        <v>46</v>
      </c>
      <c r="P10" s="156"/>
      <c r="Q10" s="173">
        <v>189.4716</v>
      </c>
      <c r="R10" s="174"/>
      <c r="S10" s="9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</row>
    <row r="11" spans="4:146" ht="12.75" customHeight="1" x14ac:dyDescent="0.2">
      <c r="H11" s="87" t="s">
        <v>4</v>
      </c>
      <c r="I11" s="162">
        <f>+H38</f>
        <v>45702</v>
      </c>
      <c r="J11" s="162"/>
      <c r="K11" s="141" t="s">
        <v>5</v>
      </c>
      <c r="L11" s="142"/>
      <c r="M11" s="127">
        <f>+(($M$10+1)^(0.0833333333333)-1)*12</f>
        <v>1.9966732528279074E-2</v>
      </c>
      <c r="N11" s="159"/>
      <c r="O11" s="142" t="s">
        <v>48</v>
      </c>
      <c r="P11" s="142"/>
      <c r="Q11" s="177">
        <f>Q12*Q10</f>
        <v>179999914.71599999</v>
      </c>
      <c r="R11" s="178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</row>
    <row r="12" spans="4:146" ht="12.75" customHeight="1" x14ac:dyDescent="0.2">
      <c r="D12" s="11"/>
      <c r="E12" s="11"/>
      <c r="H12" s="87" t="s">
        <v>7</v>
      </c>
      <c r="I12" s="127" t="s">
        <v>41</v>
      </c>
      <c r="J12" s="127"/>
      <c r="K12" s="141" t="s">
        <v>11</v>
      </c>
      <c r="L12" s="142"/>
      <c r="M12" s="143">
        <f>+(W40/V40)*12</f>
        <v>20.721482711739878</v>
      </c>
      <c r="N12" s="144"/>
      <c r="O12" s="164" t="s">
        <v>47</v>
      </c>
      <c r="P12" s="164"/>
      <c r="Q12" s="175">
        <v>950010</v>
      </c>
      <c r="R12" s="176"/>
      <c r="T12" s="12"/>
      <c r="V12" s="13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</row>
    <row r="13" spans="4:146" ht="12.75" customHeight="1" x14ac:dyDescent="0.2">
      <c r="H13" s="93" t="s">
        <v>2</v>
      </c>
      <c r="I13" s="170" t="s">
        <v>39</v>
      </c>
      <c r="J13" s="170"/>
      <c r="K13" s="141" t="s">
        <v>14</v>
      </c>
      <c r="L13" s="142"/>
      <c r="M13" s="168">
        <f>+E39</f>
        <v>24</v>
      </c>
      <c r="N13" s="169"/>
      <c r="O13" s="164" t="s">
        <v>40</v>
      </c>
      <c r="P13" s="164"/>
      <c r="Q13" s="165">
        <v>0.02</v>
      </c>
      <c r="R13" s="166"/>
      <c r="T13" s="12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</row>
    <row r="14" spans="4:146" ht="12.75" customHeight="1" x14ac:dyDescent="0.2">
      <c r="H14" s="88" t="s">
        <v>45</v>
      </c>
      <c r="I14" s="167">
        <v>1</v>
      </c>
      <c r="J14" s="167"/>
      <c r="K14" s="110"/>
      <c r="L14" s="94" t="s">
        <v>15</v>
      </c>
      <c r="M14" s="171" t="s">
        <v>49</v>
      </c>
      <c r="N14" s="172"/>
      <c r="O14" s="136"/>
      <c r="P14" s="136"/>
      <c r="Q14" s="137"/>
      <c r="R14" s="138"/>
      <c r="T14" s="12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</row>
    <row r="15" spans="4:146" x14ac:dyDescent="0.2">
      <c r="I15" s="16"/>
      <c r="J15" s="17"/>
      <c r="K15" s="17"/>
      <c r="N15" s="18"/>
      <c r="O15" s="19"/>
      <c r="T15" s="12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</row>
    <row r="16" spans="4:146" x14ac:dyDescent="0.2">
      <c r="K16" s="20" t="s">
        <v>17</v>
      </c>
      <c r="L16" s="21" t="s">
        <v>18</v>
      </c>
      <c r="M16" s="22" t="s">
        <v>19</v>
      </c>
      <c r="N16" s="23" t="s">
        <v>20</v>
      </c>
      <c r="O16" s="19"/>
      <c r="T16" s="12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</row>
    <row r="17" spans="2:146" ht="12.75" customHeight="1" x14ac:dyDescent="0.2">
      <c r="K17" s="24">
        <f>+H31</f>
        <v>45060</v>
      </c>
      <c r="L17" s="95">
        <f>+$Q$12*M31/100</f>
        <v>0</v>
      </c>
      <c r="M17" s="112">
        <f>+$Q$12*L31/100</f>
        <v>4632.9254794520557</v>
      </c>
      <c r="N17" s="113">
        <f>SUM(L17:M17)</f>
        <v>4632.9254794520557</v>
      </c>
      <c r="O17" s="19"/>
      <c r="T17" s="12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</row>
    <row r="18" spans="2:146" ht="12.75" customHeight="1" x14ac:dyDescent="0.2">
      <c r="G18" s="109"/>
      <c r="H18" s="139"/>
      <c r="I18" s="139"/>
      <c r="K18" s="24">
        <f t="shared" ref="K18:K24" si="0">+H32</f>
        <v>45152</v>
      </c>
      <c r="L18" s="95">
        <f t="shared" ref="L18:L24" si="1">+$Q$12*M32/100</f>
        <v>0</v>
      </c>
      <c r="M18" s="112">
        <f t="shared" ref="M18:M24" si="2">+$Q$12*L32/100</f>
        <v>4789.0915068493159</v>
      </c>
      <c r="N18" s="113">
        <f t="shared" ref="N18:N24" si="3">SUM(L18:M18)</f>
        <v>4789.0915068493159</v>
      </c>
      <c r="O18" s="19"/>
      <c r="T18" s="111">
        <f>180000000/Q10</f>
        <v>950010.45011495124</v>
      </c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</row>
    <row r="19" spans="2:146" ht="12.75" customHeight="1" x14ac:dyDescent="0.2">
      <c r="G19" s="7"/>
      <c r="H19" s="7"/>
      <c r="I19" s="7"/>
      <c r="K19" s="24">
        <f t="shared" si="0"/>
        <v>45244</v>
      </c>
      <c r="L19" s="95">
        <f t="shared" si="1"/>
        <v>0</v>
      </c>
      <c r="M19" s="112">
        <f t="shared" si="2"/>
        <v>4789.0915068493159</v>
      </c>
      <c r="N19" s="113">
        <f t="shared" si="3"/>
        <v>4789.0915068493159</v>
      </c>
      <c r="O19" s="19"/>
      <c r="T19" s="12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</row>
    <row r="20" spans="2:146" ht="12.75" customHeight="1" x14ac:dyDescent="0.2">
      <c r="K20" s="24">
        <f t="shared" si="0"/>
        <v>45336</v>
      </c>
      <c r="L20" s="95">
        <f t="shared" si="1"/>
        <v>0</v>
      </c>
      <c r="M20" s="112">
        <f t="shared" si="2"/>
        <v>4789.0915068493159</v>
      </c>
      <c r="N20" s="113">
        <f t="shared" si="3"/>
        <v>4789.0915068493159</v>
      </c>
      <c r="O20" s="19"/>
      <c r="T20" s="12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</row>
    <row r="21" spans="2:146" ht="12.75" customHeight="1" x14ac:dyDescent="0.2">
      <c r="K21" s="24">
        <f t="shared" si="0"/>
        <v>45426</v>
      </c>
      <c r="L21" s="95">
        <f t="shared" si="1"/>
        <v>0</v>
      </c>
      <c r="M21" s="112">
        <f t="shared" si="2"/>
        <v>4684.9808219178076</v>
      </c>
      <c r="N21" s="113">
        <f t="shared" si="3"/>
        <v>4684.9808219178076</v>
      </c>
      <c r="O21" s="19"/>
      <c r="T21" s="12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</row>
    <row r="22" spans="2:146" ht="12.75" customHeight="1" x14ac:dyDescent="0.2">
      <c r="K22" s="24">
        <f t="shared" si="0"/>
        <v>45518</v>
      </c>
      <c r="L22" s="95">
        <f t="shared" si="1"/>
        <v>313503.3</v>
      </c>
      <c r="M22" s="112">
        <f t="shared" si="2"/>
        <v>4789.0915068493159</v>
      </c>
      <c r="N22" s="113">
        <f t="shared" si="3"/>
        <v>318292.39150684932</v>
      </c>
      <c r="O22" s="19"/>
      <c r="T22" s="12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</row>
    <row r="23" spans="2:146" ht="12.75" customHeight="1" x14ac:dyDescent="0.2">
      <c r="K23" s="24">
        <f t="shared" si="0"/>
        <v>45610</v>
      </c>
      <c r="L23" s="95">
        <f t="shared" si="1"/>
        <v>313503.3</v>
      </c>
      <c r="M23" s="112">
        <f t="shared" si="2"/>
        <v>3208.6913095890418</v>
      </c>
      <c r="N23" s="113">
        <f t="shared" si="3"/>
        <v>316711.99130958901</v>
      </c>
      <c r="O23" s="19"/>
      <c r="P23" s="26"/>
      <c r="T23" s="12"/>
      <c r="Z23" s="5"/>
      <c r="AA23" s="5"/>
      <c r="AB23" s="5"/>
      <c r="AC23" s="5"/>
      <c r="AD23" s="5"/>
      <c r="AE23" s="5"/>
      <c r="AF23" s="5"/>
      <c r="AG23" s="5"/>
      <c r="AH23" s="27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</row>
    <row r="24" spans="2:146" ht="12.75" customHeight="1" x14ac:dyDescent="0.2">
      <c r="K24" s="24">
        <f t="shared" si="0"/>
        <v>45702</v>
      </c>
      <c r="L24" s="95">
        <f t="shared" si="1"/>
        <v>323003.40000000002</v>
      </c>
      <c r="M24" s="112">
        <f t="shared" si="2"/>
        <v>1628.2911123287672</v>
      </c>
      <c r="N24" s="113">
        <f t="shared" si="3"/>
        <v>324631.69111232879</v>
      </c>
      <c r="O24" s="19"/>
      <c r="Q24" s="28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</row>
    <row r="25" spans="2:146" ht="12.75" customHeight="1" x14ac:dyDescent="0.2">
      <c r="K25" s="29" t="s">
        <v>20</v>
      </c>
      <c r="L25" s="114">
        <f>SUM(L17:L24)</f>
        <v>950010</v>
      </c>
      <c r="M25" s="115">
        <f>SUM(M17:M24)</f>
        <v>33311.254750684937</v>
      </c>
      <c r="N25" s="116">
        <f>SUM(L25:M25)</f>
        <v>983321.25475068495</v>
      </c>
      <c r="O25" s="19"/>
      <c r="Q25" s="28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</row>
    <row r="26" spans="2:146" x14ac:dyDescent="0.2">
      <c r="I26" s="33"/>
      <c r="J26" s="17"/>
      <c r="K26" s="17"/>
      <c r="N26" s="18"/>
      <c r="O26" s="19"/>
      <c r="Q26" s="28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</row>
    <row r="27" spans="2:146" ht="14.25" customHeight="1" x14ac:dyDescent="0.2">
      <c r="H27" s="123" t="s">
        <v>21</v>
      </c>
      <c r="I27" s="125" t="s">
        <v>22</v>
      </c>
      <c r="J27" s="125" t="s">
        <v>23</v>
      </c>
      <c r="K27" s="125" t="s">
        <v>24</v>
      </c>
      <c r="L27" s="117" t="s">
        <v>25</v>
      </c>
      <c r="M27" s="117" t="s">
        <v>26</v>
      </c>
      <c r="N27" s="117" t="s">
        <v>27</v>
      </c>
      <c r="O27" s="119" t="s">
        <v>28</v>
      </c>
      <c r="P27" s="121" t="s">
        <v>29</v>
      </c>
      <c r="Q27" s="28"/>
      <c r="S27" s="34" t="s">
        <v>31</v>
      </c>
      <c r="T27" s="34" t="s">
        <v>32</v>
      </c>
      <c r="U27" s="34" t="s">
        <v>33</v>
      </c>
      <c r="V27" s="34" t="s">
        <v>34</v>
      </c>
      <c r="W27" s="34" t="s">
        <v>35</v>
      </c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</row>
    <row r="28" spans="2:146" ht="11.25" customHeight="1" x14ac:dyDescent="0.2">
      <c r="H28" s="124"/>
      <c r="I28" s="126"/>
      <c r="J28" s="126"/>
      <c r="K28" s="126"/>
      <c r="L28" s="118"/>
      <c r="M28" s="118"/>
      <c r="N28" s="118"/>
      <c r="O28" s="120"/>
      <c r="P28" s="122"/>
      <c r="Q28" s="28"/>
      <c r="S28" s="35"/>
      <c r="T28" s="36">
        <f>+M10</f>
        <v>2.0150473713874819E-2</v>
      </c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</row>
    <row r="29" spans="2:146" x14ac:dyDescent="0.2">
      <c r="C29" s="1" t="s">
        <v>36</v>
      </c>
      <c r="D29" s="37" t="s">
        <v>37</v>
      </c>
      <c r="E29" s="37" t="s">
        <v>38</v>
      </c>
      <c r="H29" s="38"/>
      <c r="I29" s="39"/>
      <c r="J29" s="39"/>
      <c r="K29" s="40">
        <f>+K30</f>
        <v>0.02</v>
      </c>
      <c r="L29" s="41"/>
      <c r="M29" s="41"/>
      <c r="N29" s="42">
        <f>+N30</f>
        <v>100</v>
      </c>
      <c r="O29" s="43"/>
      <c r="P29" s="44"/>
      <c r="Q29" s="28"/>
      <c r="S29" s="35"/>
      <c r="T29" s="36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</row>
    <row r="30" spans="2:146" s="58" customFormat="1" ht="12.75" customHeight="1" x14ac:dyDescent="0.2">
      <c r="C30" s="92">
        <v>44971</v>
      </c>
      <c r="D30" s="46"/>
      <c r="E30" s="46"/>
      <c r="F30" s="47">
        <f>+I10</f>
        <v>44971</v>
      </c>
      <c r="G30" s="48">
        <f>+I10</f>
        <v>44971</v>
      </c>
      <c r="H30" s="49">
        <f>+G30</f>
        <v>44971</v>
      </c>
      <c r="I30" s="101"/>
      <c r="J30" s="51"/>
      <c r="K30" s="52">
        <f>+$Q$13</f>
        <v>0.02</v>
      </c>
      <c r="L30" s="51"/>
      <c r="M30" s="51"/>
      <c r="N30" s="53">
        <v>100</v>
      </c>
      <c r="O30" s="53">
        <f>+I14*100</f>
        <v>100</v>
      </c>
      <c r="P30" s="54">
        <f>Q12*-1</f>
        <v>-950010</v>
      </c>
      <c r="Q30" s="28"/>
      <c r="R30" s="1"/>
      <c r="S30" s="55">
        <f t="shared" ref="S30:S39" si="4">J30/365</f>
        <v>0</v>
      </c>
      <c r="T30" s="55">
        <f t="shared" ref="T30:T39" si="5">1/(1+$M$10)^(J30/365)</f>
        <v>1</v>
      </c>
      <c r="U30" s="56">
        <f t="shared" ref="U30:U38" si="6">+O30</f>
        <v>100</v>
      </c>
      <c r="V30" s="56">
        <f t="shared" ref="V30:V38" si="7">+U30*T30</f>
        <v>100</v>
      </c>
      <c r="W30" s="56">
        <f t="shared" ref="W30:W38" si="8">+V30*S30</f>
        <v>0</v>
      </c>
      <c r="X30" s="1"/>
      <c r="Y30" s="1"/>
      <c r="Z30" s="5"/>
      <c r="AA30" s="5"/>
      <c r="AB30" s="5"/>
      <c r="AC30" s="5"/>
      <c r="AD30" s="5"/>
      <c r="AE30" s="5"/>
      <c r="AF30" s="5"/>
      <c r="AG30" s="5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7"/>
      <c r="DD30" s="57"/>
      <c r="DE30" s="57"/>
      <c r="DF30" s="57"/>
      <c r="DG30" s="57"/>
      <c r="DH30" s="57"/>
      <c r="DI30" s="57"/>
      <c r="DJ30" s="57"/>
      <c r="DK30" s="57"/>
      <c r="DL30" s="57"/>
      <c r="DM30" s="57"/>
      <c r="DN30" s="57"/>
      <c r="DO30" s="57"/>
      <c r="DP30" s="57"/>
      <c r="DQ30" s="57"/>
      <c r="DR30" s="57"/>
      <c r="DS30" s="57"/>
      <c r="DT30" s="57"/>
      <c r="DU30" s="57"/>
      <c r="DV30" s="57"/>
      <c r="DW30" s="57"/>
      <c r="DX30" s="57"/>
      <c r="DY30" s="57"/>
      <c r="DZ30" s="57"/>
      <c r="EA30" s="57"/>
      <c r="EB30" s="57"/>
      <c r="EC30" s="57"/>
      <c r="ED30" s="57"/>
      <c r="EE30" s="57"/>
      <c r="EF30" s="57"/>
      <c r="EG30" s="57"/>
      <c r="EH30" s="57"/>
      <c r="EI30" s="57"/>
      <c r="EJ30" s="57"/>
      <c r="EK30" s="57"/>
      <c r="EL30" s="57"/>
      <c r="EM30" s="57"/>
      <c r="EN30" s="57"/>
      <c r="EO30" s="57"/>
      <c r="EP30" s="57"/>
    </row>
    <row r="31" spans="2:146" s="58" customFormat="1" ht="12.75" customHeight="1" x14ac:dyDescent="0.2">
      <c r="B31" s="58">
        <f>DATEDIF($C$30,C31,"m")</f>
        <v>3</v>
      </c>
      <c r="C31" s="45">
        <f>EDATE(C30,3)</f>
        <v>45060</v>
      </c>
      <c r="D31" s="46">
        <f t="shared" ref="D31:D38" si="9">+C31-C30</f>
        <v>89</v>
      </c>
      <c r="E31" s="59">
        <f t="shared" ref="E31:E33" si="10">+ROUND(D31/30.5,0)</f>
        <v>3</v>
      </c>
      <c r="F31" s="47">
        <f t="shared" ref="F31:F38" si="11">+H31</f>
        <v>45060</v>
      </c>
      <c r="G31" s="48">
        <f>+G30+D31</f>
        <v>45060</v>
      </c>
      <c r="H31" s="60">
        <f t="shared" ref="H31:H38" si="12">+G31</f>
        <v>45060</v>
      </c>
      <c r="I31" s="50">
        <f t="shared" ref="I31:I33" si="13">+G31-G30</f>
        <v>89</v>
      </c>
      <c r="J31" s="50">
        <f>+IF(H31-$I$10&lt;0,0,H31-$I$10)</f>
        <v>89</v>
      </c>
      <c r="K31" s="61">
        <f>+$Q$13</f>
        <v>0.02</v>
      </c>
      <c r="L31" s="62">
        <f>+K31/365*I31*N30</f>
        <v>0.48767123287671238</v>
      </c>
      <c r="M31" s="63">
        <v>0</v>
      </c>
      <c r="N31" s="63">
        <f>+N30-M31</f>
        <v>100</v>
      </c>
      <c r="O31" s="90">
        <f>+IF(H31&gt;$I$10,L31+M31,0)</f>
        <v>0.48767123287671238</v>
      </c>
      <c r="P31" s="64">
        <f>+O31*$Q$12/100</f>
        <v>4632.9254794520557</v>
      </c>
      <c r="Q31" s="28"/>
      <c r="R31" s="1"/>
      <c r="S31" s="55">
        <f t="shared" si="4"/>
        <v>0.24383561643835616</v>
      </c>
      <c r="T31" s="55">
        <f t="shared" si="5"/>
        <v>0.99514725818019067</v>
      </c>
      <c r="U31" s="56">
        <f t="shared" si="6"/>
        <v>0.48767123287671238</v>
      </c>
      <c r="V31" s="66">
        <f t="shared" si="7"/>
        <v>0.48530469029061357</v>
      </c>
      <c r="W31" s="56">
        <f t="shared" si="8"/>
        <v>0.11833456831743729</v>
      </c>
      <c r="X31" s="1"/>
      <c r="Y31" s="1"/>
      <c r="Z31" s="5"/>
      <c r="AA31" s="5"/>
      <c r="AB31" s="5"/>
      <c r="AC31" s="5"/>
      <c r="AD31" s="5"/>
      <c r="AE31" s="5"/>
      <c r="AF31" s="5"/>
      <c r="AG31" s="5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  <c r="DE31" s="57"/>
      <c r="DF31" s="57"/>
      <c r="DG31" s="57"/>
      <c r="DH31" s="57"/>
      <c r="DI31" s="57"/>
      <c r="DJ31" s="57"/>
      <c r="DK31" s="57"/>
      <c r="DL31" s="57"/>
      <c r="DM31" s="57"/>
      <c r="DN31" s="57"/>
      <c r="DO31" s="57"/>
      <c r="DP31" s="57"/>
      <c r="DQ31" s="57"/>
      <c r="DR31" s="57"/>
      <c r="DS31" s="57"/>
      <c r="DT31" s="57"/>
      <c r="DU31" s="57"/>
      <c r="DV31" s="57"/>
      <c r="DW31" s="57"/>
      <c r="DX31" s="57"/>
      <c r="DY31" s="57"/>
      <c r="DZ31" s="57"/>
      <c r="EA31" s="57"/>
      <c r="EB31" s="57"/>
      <c r="EC31" s="57"/>
      <c r="ED31" s="57"/>
      <c r="EE31" s="57"/>
      <c r="EF31" s="57"/>
      <c r="EG31" s="57"/>
      <c r="EH31" s="57"/>
      <c r="EI31" s="57"/>
      <c r="EJ31" s="57"/>
      <c r="EK31" s="57"/>
      <c r="EL31" s="57"/>
      <c r="EM31" s="57"/>
      <c r="EN31" s="57"/>
      <c r="EO31" s="57"/>
      <c r="EP31" s="57"/>
    </row>
    <row r="32" spans="2:146" s="58" customFormat="1" ht="12.75" customHeight="1" x14ac:dyDescent="0.2">
      <c r="B32" s="58">
        <f t="shared" ref="B32:B38" si="14">DATEDIF($C$30,C32,"m")</f>
        <v>6</v>
      </c>
      <c r="C32" s="45">
        <f t="shared" ref="C32:C38" si="15">EDATE(C31,3)</f>
        <v>45152</v>
      </c>
      <c r="D32" s="46">
        <f t="shared" si="9"/>
        <v>92</v>
      </c>
      <c r="E32" s="59">
        <f t="shared" si="10"/>
        <v>3</v>
      </c>
      <c r="F32" s="47">
        <f t="shared" si="11"/>
        <v>45152</v>
      </c>
      <c r="G32" s="48">
        <f t="shared" ref="G32:G38" si="16">+G31+D32</f>
        <v>45152</v>
      </c>
      <c r="H32" s="60">
        <f t="shared" si="12"/>
        <v>45152</v>
      </c>
      <c r="I32" s="50">
        <f t="shared" si="13"/>
        <v>92</v>
      </c>
      <c r="J32" s="50">
        <f t="shared" ref="J32:J38" si="17">+IF(H32-$I$10&lt;0,0,H32-$I$10)</f>
        <v>181</v>
      </c>
      <c r="K32" s="61">
        <f t="shared" ref="K32:K38" si="18">+$Q$13</f>
        <v>0.02</v>
      </c>
      <c r="L32" s="62">
        <f t="shared" ref="L32:L38" si="19">+K32/365*I32*N31</f>
        <v>0.50410958904109593</v>
      </c>
      <c r="M32" s="63">
        <v>0</v>
      </c>
      <c r="N32" s="63">
        <f t="shared" ref="N32:N38" si="20">+N31-M32</f>
        <v>100</v>
      </c>
      <c r="O32" s="90">
        <f t="shared" ref="O32:O38" si="21">+IF(H32&gt;$I$10,L32+M32,0)</f>
        <v>0.50410958904109593</v>
      </c>
      <c r="P32" s="64">
        <f t="shared" ref="P32:P38" si="22">+O32*$Q$12/100</f>
        <v>4789.0915068493159</v>
      </c>
      <c r="Q32" s="28"/>
      <c r="R32" s="1"/>
      <c r="S32" s="55">
        <f t="shared" si="4"/>
        <v>0.49589041095890413</v>
      </c>
      <c r="T32" s="55">
        <f t="shared" si="5"/>
        <v>0.99015569260880987</v>
      </c>
      <c r="U32" s="56">
        <f t="shared" si="6"/>
        <v>0.50410958904109593</v>
      </c>
      <c r="V32" s="66">
        <f t="shared" si="7"/>
        <v>0.49914697928772883</v>
      </c>
      <c r="W32" s="56">
        <f t="shared" si="8"/>
        <v>0.24752220068788747</v>
      </c>
      <c r="X32" s="1"/>
      <c r="Y32" s="1"/>
      <c r="Z32" s="5"/>
      <c r="AA32" s="5"/>
      <c r="AB32" s="5"/>
      <c r="AC32" s="5"/>
      <c r="AD32" s="5"/>
      <c r="AE32" s="5"/>
      <c r="AF32" s="5"/>
      <c r="AG32" s="5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/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57"/>
      <c r="CR32" s="57"/>
      <c r="CS32" s="57"/>
      <c r="CT32" s="57"/>
      <c r="CU32" s="57"/>
      <c r="CV32" s="57"/>
      <c r="CW32" s="57"/>
      <c r="CX32" s="57"/>
      <c r="CY32" s="57"/>
      <c r="CZ32" s="57"/>
      <c r="DA32" s="57"/>
      <c r="DB32" s="57"/>
      <c r="DC32" s="57"/>
      <c r="DD32" s="57"/>
      <c r="DE32" s="57"/>
      <c r="DF32" s="57"/>
      <c r="DG32" s="57"/>
      <c r="DH32" s="57"/>
      <c r="DI32" s="57"/>
      <c r="DJ32" s="57"/>
      <c r="DK32" s="57"/>
      <c r="DL32" s="57"/>
      <c r="DM32" s="57"/>
      <c r="DN32" s="57"/>
      <c r="DO32" s="57"/>
      <c r="DP32" s="57"/>
      <c r="DQ32" s="57"/>
      <c r="DR32" s="57"/>
      <c r="DS32" s="57"/>
      <c r="DT32" s="57"/>
      <c r="DU32" s="57"/>
      <c r="DV32" s="57"/>
      <c r="DW32" s="57"/>
      <c r="DX32" s="57"/>
      <c r="DY32" s="57"/>
      <c r="DZ32" s="57"/>
      <c r="EA32" s="57"/>
      <c r="EB32" s="57"/>
      <c r="EC32" s="57"/>
      <c r="ED32" s="57"/>
      <c r="EE32" s="57"/>
      <c r="EF32" s="57"/>
      <c r="EG32" s="57"/>
      <c r="EH32" s="57"/>
      <c r="EI32" s="57"/>
      <c r="EJ32" s="57"/>
      <c r="EK32" s="57"/>
      <c r="EL32" s="57"/>
      <c r="EM32" s="57"/>
      <c r="EN32" s="57"/>
      <c r="EO32" s="57"/>
      <c r="EP32" s="57"/>
    </row>
    <row r="33" spans="2:146" s="58" customFormat="1" ht="12.75" customHeight="1" x14ac:dyDescent="0.2">
      <c r="B33" s="58">
        <f t="shared" si="14"/>
        <v>9</v>
      </c>
      <c r="C33" s="45">
        <f t="shared" si="15"/>
        <v>45244</v>
      </c>
      <c r="D33" s="46">
        <f t="shared" si="9"/>
        <v>92</v>
      </c>
      <c r="E33" s="59">
        <f t="shared" si="10"/>
        <v>3</v>
      </c>
      <c r="F33" s="47">
        <f t="shared" si="11"/>
        <v>45244</v>
      </c>
      <c r="G33" s="48">
        <f t="shared" si="16"/>
        <v>45244</v>
      </c>
      <c r="H33" s="60">
        <f t="shared" si="12"/>
        <v>45244</v>
      </c>
      <c r="I33" s="50">
        <f t="shared" si="13"/>
        <v>92</v>
      </c>
      <c r="J33" s="50">
        <f t="shared" si="17"/>
        <v>273</v>
      </c>
      <c r="K33" s="61">
        <f t="shared" si="18"/>
        <v>0.02</v>
      </c>
      <c r="L33" s="62">
        <f t="shared" si="19"/>
        <v>0.50410958904109593</v>
      </c>
      <c r="M33" s="63">
        <v>0</v>
      </c>
      <c r="N33" s="63">
        <f t="shared" si="20"/>
        <v>100</v>
      </c>
      <c r="O33" s="90">
        <f t="shared" si="21"/>
        <v>0.50410958904109593</v>
      </c>
      <c r="P33" s="64">
        <f t="shared" si="22"/>
        <v>4789.0915068493159</v>
      </c>
      <c r="Q33" s="28"/>
      <c r="R33" s="1"/>
      <c r="S33" s="55">
        <f t="shared" si="4"/>
        <v>0.74794520547945209</v>
      </c>
      <c r="T33" s="55">
        <f t="shared" si="5"/>
        <v>0.98518916426347625</v>
      </c>
      <c r="U33" s="56">
        <f t="shared" si="6"/>
        <v>0.50410958904109593</v>
      </c>
      <c r="V33" s="66">
        <f t="shared" si="7"/>
        <v>0.49664330472460178</v>
      </c>
      <c r="W33" s="56">
        <f t="shared" si="8"/>
        <v>0.3714619786022364</v>
      </c>
      <c r="X33" s="1"/>
      <c r="Y33" s="1"/>
      <c r="Z33" s="5"/>
      <c r="AA33" s="5"/>
      <c r="AB33" s="5"/>
      <c r="AC33" s="5"/>
      <c r="AD33" s="5"/>
      <c r="AE33" s="5"/>
      <c r="AF33" s="5"/>
      <c r="AG33" s="5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57"/>
      <c r="DE33" s="57"/>
      <c r="DF33" s="57"/>
      <c r="DG33" s="57"/>
      <c r="DH33" s="57"/>
      <c r="DI33" s="57"/>
      <c r="DJ33" s="57"/>
      <c r="DK33" s="57"/>
      <c r="DL33" s="57"/>
      <c r="DM33" s="57"/>
      <c r="DN33" s="57"/>
      <c r="DO33" s="57"/>
      <c r="DP33" s="57"/>
      <c r="DQ33" s="57"/>
      <c r="DR33" s="57"/>
      <c r="DS33" s="57"/>
      <c r="DT33" s="57"/>
      <c r="DU33" s="57"/>
      <c r="DV33" s="57"/>
      <c r="DW33" s="57"/>
      <c r="DX33" s="57"/>
      <c r="DY33" s="57"/>
      <c r="DZ33" s="57"/>
      <c r="EA33" s="57"/>
      <c r="EB33" s="57"/>
      <c r="EC33" s="57"/>
      <c r="ED33" s="57"/>
      <c r="EE33" s="57"/>
      <c r="EF33" s="57"/>
      <c r="EG33" s="57"/>
      <c r="EH33" s="57"/>
      <c r="EI33" s="57"/>
      <c r="EJ33" s="57"/>
      <c r="EK33" s="57"/>
      <c r="EL33" s="57"/>
      <c r="EM33" s="57"/>
      <c r="EN33" s="57"/>
      <c r="EO33" s="57"/>
      <c r="EP33" s="57"/>
    </row>
    <row r="34" spans="2:146" s="58" customFormat="1" ht="12.75" customHeight="1" x14ac:dyDescent="0.2">
      <c r="B34" s="58">
        <f t="shared" si="14"/>
        <v>12</v>
      </c>
      <c r="C34" s="45">
        <f t="shared" si="15"/>
        <v>45336</v>
      </c>
      <c r="D34" s="46">
        <f t="shared" si="9"/>
        <v>92</v>
      </c>
      <c r="E34" s="59">
        <f>+ROUND(D34/30.5,0)</f>
        <v>3</v>
      </c>
      <c r="F34" s="47">
        <f t="shared" si="11"/>
        <v>45336</v>
      </c>
      <c r="G34" s="48">
        <f t="shared" si="16"/>
        <v>45336</v>
      </c>
      <c r="H34" s="60">
        <f t="shared" si="12"/>
        <v>45336</v>
      </c>
      <c r="I34" s="50">
        <f>+G34-G33</f>
        <v>92</v>
      </c>
      <c r="J34" s="50">
        <f t="shared" si="17"/>
        <v>365</v>
      </c>
      <c r="K34" s="61">
        <f t="shared" si="18"/>
        <v>0.02</v>
      </c>
      <c r="L34" s="62">
        <f t="shared" si="19"/>
        <v>0.50410958904109593</v>
      </c>
      <c r="M34" s="63">
        <v>0</v>
      </c>
      <c r="N34" s="63">
        <f t="shared" si="20"/>
        <v>100</v>
      </c>
      <c r="O34" s="90">
        <f t="shared" si="21"/>
        <v>0.50410958904109593</v>
      </c>
      <c r="P34" s="64">
        <f t="shared" si="22"/>
        <v>4789.0915068493159</v>
      </c>
      <c r="Q34" s="28"/>
      <c r="R34" s="1"/>
      <c r="S34" s="55">
        <f t="shared" si="4"/>
        <v>1</v>
      </c>
      <c r="T34" s="55">
        <f t="shared" si="5"/>
        <v>0.98024754755980581</v>
      </c>
      <c r="U34" s="56">
        <f t="shared" si="6"/>
        <v>0.50410958904109593</v>
      </c>
      <c r="V34" s="66">
        <f t="shared" si="7"/>
        <v>0.49415218835891583</v>
      </c>
      <c r="W34" s="56">
        <f t="shared" si="8"/>
        <v>0.49415218835891583</v>
      </c>
      <c r="X34" s="1"/>
      <c r="Y34" s="1"/>
      <c r="Z34" s="5"/>
      <c r="AA34" s="5"/>
      <c r="AB34" s="5"/>
      <c r="AC34" s="5"/>
      <c r="AD34" s="5"/>
      <c r="AE34" s="5"/>
      <c r="AF34" s="5"/>
      <c r="AG34" s="5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7"/>
      <c r="EG34" s="57"/>
      <c r="EH34" s="57"/>
      <c r="EI34" s="57"/>
      <c r="EJ34" s="57"/>
      <c r="EK34" s="57"/>
      <c r="EL34" s="57"/>
      <c r="EM34" s="57"/>
      <c r="EN34" s="57"/>
      <c r="EO34" s="57"/>
      <c r="EP34" s="57"/>
    </row>
    <row r="35" spans="2:146" s="58" customFormat="1" ht="12.75" customHeight="1" x14ac:dyDescent="0.2">
      <c r="B35" s="58">
        <f t="shared" si="14"/>
        <v>15</v>
      </c>
      <c r="C35" s="45">
        <f t="shared" si="15"/>
        <v>45426</v>
      </c>
      <c r="D35" s="46">
        <f t="shared" si="9"/>
        <v>90</v>
      </c>
      <c r="E35" s="59">
        <f t="shared" ref="E35:E38" si="23">+ROUND(D35/30.5,0)</f>
        <v>3</v>
      </c>
      <c r="F35" s="47">
        <f t="shared" si="11"/>
        <v>45426</v>
      </c>
      <c r="G35" s="48">
        <f t="shared" si="16"/>
        <v>45426</v>
      </c>
      <c r="H35" s="60">
        <f t="shared" si="12"/>
        <v>45426</v>
      </c>
      <c r="I35" s="50">
        <f t="shared" ref="I35:I38" si="24">+G35-G34</f>
        <v>90</v>
      </c>
      <c r="J35" s="50">
        <f t="shared" si="17"/>
        <v>455</v>
      </c>
      <c r="K35" s="61">
        <f t="shared" si="18"/>
        <v>0.02</v>
      </c>
      <c r="L35" s="62">
        <f t="shared" si="19"/>
        <v>0.49315068493150682</v>
      </c>
      <c r="M35" s="63">
        <v>0</v>
      </c>
      <c r="N35" s="63">
        <f t="shared" si="20"/>
        <v>100</v>
      </c>
      <c r="O35" s="90">
        <f t="shared" si="21"/>
        <v>0.49315068493150682</v>
      </c>
      <c r="P35" s="64">
        <f t="shared" si="22"/>
        <v>4684.9808219178076</v>
      </c>
      <c r="Q35" s="28"/>
      <c r="R35" s="1"/>
      <c r="S35" s="55">
        <f t="shared" si="4"/>
        <v>1.2465753424657535</v>
      </c>
      <c r="T35" s="55">
        <f t="shared" si="5"/>
        <v>0.97543734246172165</v>
      </c>
      <c r="U35" s="56">
        <f t="shared" si="6"/>
        <v>0.49315068493150682</v>
      </c>
      <c r="V35" s="66">
        <f t="shared" si="7"/>
        <v>0.48103759354276682</v>
      </c>
      <c r="W35" s="56">
        <f t="shared" si="8"/>
        <v>0.59964960290947644</v>
      </c>
      <c r="X35" s="1"/>
      <c r="Y35" s="1"/>
      <c r="Z35" s="5"/>
      <c r="AA35" s="5"/>
      <c r="AB35" s="5"/>
      <c r="AC35" s="5"/>
      <c r="AD35" s="5"/>
      <c r="AE35" s="5"/>
      <c r="AF35" s="5"/>
      <c r="AG35" s="5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57"/>
      <c r="CV35" s="57"/>
      <c r="CW35" s="57"/>
      <c r="CX35" s="57"/>
      <c r="CY35" s="57"/>
      <c r="CZ35" s="57"/>
      <c r="DA35" s="57"/>
      <c r="DB35" s="57"/>
      <c r="DC35" s="57"/>
      <c r="DD35" s="57"/>
      <c r="DE35" s="57"/>
      <c r="DF35" s="57"/>
      <c r="DG35" s="57"/>
      <c r="DH35" s="57"/>
      <c r="DI35" s="57"/>
      <c r="DJ35" s="57"/>
      <c r="DK35" s="57"/>
      <c r="DL35" s="57"/>
      <c r="DM35" s="57"/>
      <c r="DN35" s="57"/>
      <c r="DO35" s="57"/>
      <c r="DP35" s="57"/>
      <c r="DQ35" s="57"/>
      <c r="DR35" s="57"/>
      <c r="DS35" s="57"/>
      <c r="DT35" s="57"/>
      <c r="DU35" s="57"/>
      <c r="DV35" s="57"/>
      <c r="DW35" s="57"/>
      <c r="DX35" s="57"/>
      <c r="DY35" s="57"/>
      <c r="DZ35" s="57"/>
      <c r="EA35" s="57"/>
      <c r="EB35" s="57"/>
      <c r="EC35" s="57"/>
      <c r="ED35" s="57"/>
      <c r="EE35" s="57"/>
      <c r="EF35" s="57"/>
      <c r="EG35" s="57"/>
      <c r="EH35" s="57"/>
      <c r="EI35" s="57"/>
      <c r="EJ35" s="57"/>
      <c r="EK35" s="57"/>
      <c r="EL35" s="57"/>
      <c r="EM35" s="57"/>
      <c r="EN35" s="57"/>
      <c r="EO35" s="57"/>
      <c r="EP35" s="57"/>
    </row>
    <row r="36" spans="2:146" s="58" customFormat="1" ht="12.75" customHeight="1" x14ac:dyDescent="0.2">
      <c r="B36" s="58">
        <f t="shared" si="14"/>
        <v>18</v>
      </c>
      <c r="C36" s="45">
        <f t="shared" si="15"/>
        <v>45518</v>
      </c>
      <c r="D36" s="46">
        <f t="shared" si="9"/>
        <v>92</v>
      </c>
      <c r="E36" s="59">
        <f t="shared" si="23"/>
        <v>3</v>
      </c>
      <c r="F36" s="47">
        <f t="shared" si="11"/>
        <v>45518</v>
      </c>
      <c r="G36" s="48">
        <f t="shared" si="16"/>
        <v>45518</v>
      </c>
      <c r="H36" s="60">
        <f t="shared" si="12"/>
        <v>45518</v>
      </c>
      <c r="I36" s="50">
        <f t="shared" si="24"/>
        <v>92</v>
      </c>
      <c r="J36" s="50">
        <f t="shared" si="17"/>
        <v>547</v>
      </c>
      <c r="K36" s="61">
        <f t="shared" si="18"/>
        <v>0.02</v>
      </c>
      <c r="L36" s="62">
        <f t="shared" si="19"/>
        <v>0.50410958904109593</v>
      </c>
      <c r="M36" s="63">
        <v>33</v>
      </c>
      <c r="N36" s="63">
        <f t="shared" si="20"/>
        <v>67</v>
      </c>
      <c r="O36" s="90">
        <f t="shared" si="21"/>
        <v>33.504109589041093</v>
      </c>
      <c r="P36" s="64">
        <f t="shared" si="22"/>
        <v>318292.39150684932</v>
      </c>
      <c r="Q36" s="28"/>
      <c r="R36" s="1"/>
      <c r="S36" s="55">
        <f t="shared" si="4"/>
        <v>1.4986301369863013</v>
      </c>
      <c r="T36" s="55">
        <f t="shared" si="5"/>
        <v>0.97054463998412555</v>
      </c>
      <c r="U36" s="56">
        <f t="shared" si="6"/>
        <v>33.504109589041093</v>
      </c>
      <c r="V36" s="66">
        <f t="shared" si="7"/>
        <v>32.517233979084573</v>
      </c>
      <c r="W36" s="56">
        <f t="shared" si="8"/>
        <v>48.731306812491127</v>
      </c>
      <c r="X36" s="1"/>
      <c r="Y36" s="1"/>
      <c r="Z36" s="5"/>
      <c r="AA36" s="5"/>
      <c r="AB36" s="5"/>
      <c r="AC36" s="5"/>
      <c r="AD36" s="5"/>
      <c r="AE36" s="5"/>
      <c r="AF36" s="5"/>
      <c r="AG36" s="5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57"/>
      <c r="CV36" s="57"/>
      <c r="CW36" s="57"/>
      <c r="CX36" s="57"/>
      <c r="CY36" s="57"/>
      <c r="CZ36" s="57"/>
      <c r="DA36" s="57"/>
      <c r="DB36" s="57"/>
      <c r="DC36" s="57"/>
      <c r="DD36" s="57"/>
      <c r="DE36" s="57"/>
      <c r="DF36" s="57"/>
      <c r="DG36" s="57"/>
      <c r="DH36" s="57"/>
      <c r="DI36" s="57"/>
      <c r="DJ36" s="57"/>
      <c r="DK36" s="57"/>
      <c r="DL36" s="57"/>
      <c r="DM36" s="57"/>
      <c r="DN36" s="57"/>
      <c r="DO36" s="57"/>
      <c r="DP36" s="57"/>
      <c r="DQ36" s="57"/>
      <c r="DR36" s="57"/>
      <c r="DS36" s="57"/>
      <c r="DT36" s="57"/>
      <c r="DU36" s="57"/>
      <c r="DV36" s="57"/>
      <c r="DW36" s="57"/>
      <c r="DX36" s="57"/>
      <c r="DY36" s="57"/>
      <c r="DZ36" s="57"/>
      <c r="EA36" s="57"/>
      <c r="EB36" s="57"/>
      <c r="EC36" s="57"/>
      <c r="ED36" s="57"/>
      <c r="EE36" s="57"/>
      <c r="EF36" s="57"/>
      <c r="EG36" s="57"/>
      <c r="EH36" s="57"/>
      <c r="EI36" s="57"/>
      <c r="EJ36" s="57"/>
      <c r="EK36" s="57"/>
      <c r="EL36" s="57"/>
      <c r="EM36" s="57"/>
      <c r="EN36" s="57"/>
      <c r="EO36" s="57"/>
      <c r="EP36" s="57"/>
    </row>
    <row r="37" spans="2:146" s="58" customFormat="1" ht="12.75" customHeight="1" x14ac:dyDescent="0.2">
      <c r="B37" s="58">
        <f t="shared" si="14"/>
        <v>21</v>
      </c>
      <c r="C37" s="45">
        <f t="shared" si="15"/>
        <v>45610</v>
      </c>
      <c r="D37" s="46">
        <f t="shared" si="9"/>
        <v>92</v>
      </c>
      <c r="E37" s="59">
        <f t="shared" si="23"/>
        <v>3</v>
      </c>
      <c r="F37" s="47">
        <f t="shared" si="11"/>
        <v>45610</v>
      </c>
      <c r="G37" s="48">
        <f t="shared" si="16"/>
        <v>45610</v>
      </c>
      <c r="H37" s="60">
        <f t="shared" si="12"/>
        <v>45610</v>
      </c>
      <c r="I37" s="50">
        <f t="shared" si="24"/>
        <v>92</v>
      </c>
      <c r="J37" s="50">
        <f t="shared" si="17"/>
        <v>639</v>
      </c>
      <c r="K37" s="61">
        <f t="shared" si="18"/>
        <v>0.02</v>
      </c>
      <c r="L37" s="62">
        <f t="shared" si="19"/>
        <v>0.33775342465753427</v>
      </c>
      <c r="M37" s="63">
        <v>33</v>
      </c>
      <c r="N37" s="63">
        <f t="shared" si="20"/>
        <v>34</v>
      </c>
      <c r="O37" s="90">
        <f t="shared" si="21"/>
        <v>33.337753424657535</v>
      </c>
      <c r="P37" s="64">
        <f t="shared" si="22"/>
        <v>316711.99130958901</v>
      </c>
      <c r="Q37" s="28"/>
      <c r="R37" s="1"/>
      <c r="S37" s="55">
        <f t="shared" si="4"/>
        <v>1.7506849315068493</v>
      </c>
      <c r="T37" s="55">
        <f t="shared" si="5"/>
        <v>0.96567647884454499</v>
      </c>
      <c r="U37" s="56">
        <f t="shared" si="6"/>
        <v>33.337753424657535</v>
      </c>
      <c r="V37" s="66">
        <f t="shared" si="7"/>
        <v>32.193484339710963</v>
      </c>
      <c r="W37" s="56">
        <f t="shared" si="8"/>
        <v>56.360647926233717</v>
      </c>
      <c r="X37" s="1"/>
      <c r="Y37" s="1"/>
      <c r="Z37" s="5"/>
      <c r="AA37" s="5"/>
      <c r="AB37" s="5"/>
      <c r="AC37" s="5"/>
      <c r="AD37" s="5"/>
      <c r="AE37" s="5"/>
      <c r="AF37" s="5"/>
      <c r="AG37" s="5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  <c r="EN37" s="57"/>
      <c r="EO37" s="57"/>
      <c r="EP37" s="57"/>
    </row>
    <row r="38" spans="2:146" s="58" customFormat="1" ht="12.75" customHeight="1" x14ac:dyDescent="0.2">
      <c r="B38" s="58">
        <f t="shared" si="14"/>
        <v>24</v>
      </c>
      <c r="C38" s="45">
        <f t="shared" si="15"/>
        <v>45702</v>
      </c>
      <c r="D38" s="46">
        <f t="shared" si="9"/>
        <v>92</v>
      </c>
      <c r="E38" s="59">
        <f t="shared" si="23"/>
        <v>3</v>
      </c>
      <c r="F38" s="47">
        <f t="shared" si="11"/>
        <v>45702</v>
      </c>
      <c r="G38" s="48">
        <f t="shared" si="16"/>
        <v>45702</v>
      </c>
      <c r="H38" s="102">
        <f t="shared" si="12"/>
        <v>45702</v>
      </c>
      <c r="I38" s="103">
        <f t="shared" si="24"/>
        <v>92</v>
      </c>
      <c r="J38" s="103">
        <f t="shared" si="17"/>
        <v>731</v>
      </c>
      <c r="K38" s="104">
        <f t="shared" si="18"/>
        <v>0.02</v>
      </c>
      <c r="L38" s="105">
        <f t="shared" si="19"/>
        <v>0.17139726027397262</v>
      </c>
      <c r="M38" s="106">
        <v>34</v>
      </c>
      <c r="N38" s="106">
        <f t="shared" si="20"/>
        <v>0</v>
      </c>
      <c r="O38" s="107">
        <f t="shared" si="21"/>
        <v>34.17139726027397</v>
      </c>
      <c r="P38" s="108">
        <f t="shared" si="22"/>
        <v>324631.69111232873</v>
      </c>
      <c r="Q38" s="28"/>
      <c r="R38" s="74"/>
      <c r="S38" s="55">
        <f t="shared" si="4"/>
        <v>2.0027397260273974</v>
      </c>
      <c r="T38" s="55">
        <f t="shared" si="5"/>
        <v>0.96083273594592356</v>
      </c>
      <c r="U38" s="56">
        <f t="shared" si="6"/>
        <v>34.17139726027397</v>
      </c>
      <c r="V38" s="66">
        <f t="shared" si="7"/>
        <v>32.832997120684077</v>
      </c>
      <c r="W38" s="56">
        <f t="shared" si="8"/>
        <v>65.75594765813716</v>
      </c>
      <c r="X38" s="1"/>
      <c r="Y38" s="1"/>
      <c r="Z38" s="5"/>
      <c r="AA38" s="5"/>
      <c r="AB38" s="5"/>
      <c r="AC38" s="5"/>
      <c r="AD38" s="5"/>
      <c r="AE38" s="5"/>
      <c r="AF38" s="5"/>
      <c r="AG38" s="5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  <c r="CW38" s="57"/>
      <c r="CX38" s="57"/>
      <c r="CY38" s="57"/>
      <c r="CZ38" s="57"/>
      <c r="DA38" s="57"/>
      <c r="DB38" s="57"/>
      <c r="DC38" s="57"/>
      <c r="DD38" s="57"/>
      <c r="DE38" s="57"/>
      <c r="DF38" s="57"/>
      <c r="DG38" s="57"/>
      <c r="DH38" s="57"/>
      <c r="DI38" s="57"/>
      <c r="DJ38" s="57"/>
      <c r="DK38" s="57"/>
      <c r="DL38" s="57"/>
      <c r="DM38" s="57"/>
      <c r="DN38" s="57"/>
      <c r="DO38" s="57"/>
      <c r="DP38" s="57"/>
      <c r="DQ38" s="57"/>
      <c r="DR38" s="57"/>
      <c r="DS38" s="57"/>
      <c r="DT38" s="57"/>
      <c r="DU38" s="57"/>
      <c r="DV38" s="57"/>
      <c r="DW38" s="57"/>
      <c r="DX38" s="57"/>
      <c r="DY38" s="57"/>
      <c r="DZ38" s="57"/>
      <c r="EA38" s="57"/>
      <c r="EB38" s="57"/>
      <c r="EC38" s="57"/>
      <c r="ED38" s="57"/>
      <c r="EE38" s="57"/>
      <c r="EF38" s="57"/>
      <c r="EG38" s="57"/>
      <c r="EH38" s="57"/>
      <c r="EI38" s="57"/>
      <c r="EJ38" s="57"/>
      <c r="EK38" s="57"/>
      <c r="EL38" s="57"/>
      <c r="EM38" s="57"/>
      <c r="EN38" s="57"/>
      <c r="EO38" s="57"/>
      <c r="EP38" s="57"/>
    </row>
    <row r="39" spans="2:146" ht="12.75" customHeight="1" x14ac:dyDescent="0.2">
      <c r="B39" s="58"/>
      <c r="D39" s="75">
        <f>SUM(D31:D38)</f>
        <v>731</v>
      </c>
      <c r="E39" s="76">
        <f>SUM(E31:E38)</f>
        <v>24</v>
      </c>
      <c r="H39" s="77"/>
      <c r="I39" s="78"/>
      <c r="J39" s="79"/>
      <c r="K39" s="61"/>
      <c r="L39" s="80"/>
      <c r="M39" s="81"/>
      <c r="N39" s="79"/>
      <c r="O39" s="79"/>
      <c r="P39" s="82"/>
      <c r="Q39" s="28"/>
      <c r="R39" s="74"/>
      <c r="S39" s="1">
        <f t="shared" si="4"/>
        <v>0</v>
      </c>
      <c r="T39" s="1">
        <f t="shared" si="5"/>
        <v>1</v>
      </c>
      <c r="U39" s="56"/>
      <c r="V39" s="1"/>
      <c r="W39" s="1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</row>
    <row r="40" spans="2:146" x14ac:dyDescent="0.2">
      <c r="H40" s="83"/>
      <c r="I40" s="78"/>
      <c r="J40" s="78"/>
      <c r="K40" s="78"/>
      <c r="L40" s="78"/>
      <c r="M40" s="84">
        <f>SUM(M34:M38)</f>
        <v>100</v>
      </c>
      <c r="N40" s="79"/>
      <c r="O40" s="79"/>
      <c r="P40" s="85">
        <f>SUM(P30:P38)</f>
        <v>33311.25475068466</v>
      </c>
      <c r="Q40" s="28"/>
      <c r="R40" s="74"/>
      <c r="S40" s="86"/>
      <c r="T40" s="86"/>
      <c r="U40" s="56"/>
      <c r="V40" s="56">
        <f>SUM(V31:V38)</f>
        <v>100.00000019568424</v>
      </c>
      <c r="W40" s="56">
        <f>SUM(W31:W38)</f>
        <v>172.67902293573795</v>
      </c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</row>
    <row r="41" spans="2:146" x14ac:dyDescent="0.2"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</row>
    <row r="42" spans="2:146" x14ac:dyDescent="0.2">
      <c r="S42" s="1"/>
      <c r="T42" s="1"/>
      <c r="U42" s="1"/>
      <c r="V42" s="1"/>
      <c r="W42" s="1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</row>
    <row r="43" spans="2:146" x14ac:dyDescent="0.2">
      <c r="S43" s="1"/>
      <c r="T43" s="1"/>
      <c r="U43" s="1"/>
      <c r="V43" s="1"/>
      <c r="W43" s="1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</row>
    <row r="44" spans="2:146" x14ac:dyDescent="0.2">
      <c r="S44" s="1"/>
      <c r="T44" s="1"/>
      <c r="U44" s="1"/>
      <c r="V44" s="1"/>
      <c r="W44" s="1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</row>
    <row r="45" spans="2:146" x14ac:dyDescent="0.2">
      <c r="S45" s="1"/>
      <c r="T45" s="1"/>
      <c r="U45" s="1"/>
      <c r="V45" s="1"/>
      <c r="W45" s="1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</row>
    <row r="46" spans="2:146" ht="9.75" customHeight="1" x14ac:dyDescent="0.2">
      <c r="S46" s="1"/>
      <c r="T46" s="1"/>
      <c r="U46" s="1"/>
      <c r="V46" s="1"/>
      <c r="W46" s="1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</row>
    <row r="47" spans="2:146" x14ac:dyDescent="0.2">
      <c r="S47" s="1"/>
      <c r="T47" s="1"/>
      <c r="U47" s="1"/>
      <c r="V47" s="1"/>
      <c r="W47" s="1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</row>
    <row r="48" spans="2:146" x14ac:dyDescent="0.2">
      <c r="S48" s="1"/>
      <c r="T48" s="1"/>
      <c r="U48" s="1"/>
      <c r="V48" s="1"/>
      <c r="W48" s="1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</row>
    <row r="49" spans="19:146" x14ac:dyDescent="0.2">
      <c r="S49" s="1"/>
      <c r="T49" s="1"/>
      <c r="U49" s="1"/>
      <c r="V49" s="1"/>
      <c r="W49" s="1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</row>
    <row r="50" spans="19:146" x14ac:dyDescent="0.2">
      <c r="S50" s="1"/>
      <c r="T50" s="1"/>
      <c r="U50" s="1"/>
      <c r="V50" s="1"/>
      <c r="W50" s="1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</row>
    <row r="51" spans="19:146" x14ac:dyDescent="0.2">
      <c r="S51" s="1"/>
      <c r="T51" s="1"/>
      <c r="U51" s="1"/>
      <c r="V51" s="1"/>
      <c r="W51" s="1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</row>
    <row r="52" spans="19:146" x14ac:dyDescent="0.2">
      <c r="S52" s="1"/>
      <c r="T52" s="1"/>
      <c r="U52" s="1"/>
      <c r="V52" s="1"/>
      <c r="W52" s="1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</row>
    <row r="53" spans="19:146" x14ac:dyDescent="0.2">
      <c r="S53" s="1"/>
      <c r="T53" s="1"/>
      <c r="U53" s="1"/>
      <c r="V53" s="1"/>
      <c r="W53" s="1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</row>
    <row r="54" spans="19:146" x14ac:dyDescent="0.2">
      <c r="S54" s="1"/>
      <c r="T54" s="1"/>
      <c r="U54" s="1"/>
      <c r="V54" s="1"/>
      <c r="W54" s="1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</row>
    <row r="55" spans="19:146" x14ac:dyDescent="0.2">
      <c r="S55" s="1"/>
      <c r="T55" s="1"/>
      <c r="U55" s="1"/>
      <c r="V55" s="1"/>
      <c r="W55" s="1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</row>
    <row r="56" spans="19:146" x14ac:dyDescent="0.2">
      <c r="S56" s="1"/>
      <c r="T56" s="1"/>
      <c r="U56" s="1"/>
      <c r="V56" s="1"/>
      <c r="W56" s="1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</row>
    <row r="57" spans="19:146" x14ac:dyDescent="0.2">
      <c r="S57" s="1"/>
      <c r="T57" s="1"/>
      <c r="U57" s="1"/>
      <c r="V57" s="1"/>
      <c r="W57" s="1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</row>
    <row r="58" spans="19:146" x14ac:dyDescent="0.2">
      <c r="S58" s="1"/>
      <c r="T58" s="1"/>
      <c r="U58" s="1"/>
      <c r="V58" s="1"/>
      <c r="W58" s="1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</row>
    <row r="59" spans="19:146" x14ac:dyDescent="0.2">
      <c r="S59" s="1"/>
      <c r="T59" s="1"/>
      <c r="U59" s="1"/>
      <c r="V59" s="1"/>
      <c r="W59" s="1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</row>
    <row r="60" spans="19:146" x14ac:dyDescent="0.2">
      <c r="S60" s="1"/>
      <c r="T60" s="1"/>
      <c r="U60" s="1"/>
      <c r="V60" s="1"/>
      <c r="W60" s="1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</row>
    <row r="61" spans="19:146" x14ac:dyDescent="0.2">
      <c r="S61" s="1"/>
      <c r="T61" s="1"/>
      <c r="U61" s="1"/>
      <c r="V61" s="1"/>
      <c r="W61" s="1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</row>
    <row r="62" spans="19:146" x14ac:dyDescent="0.2">
      <c r="S62" s="1"/>
      <c r="T62" s="1"/>
      <c r="U62" s="1"/>
      <c r="V62" s="1"/>
      <c r="W62" s="1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</row>
    <row r="63" spans="19:146" x14ac:dyDescent="0.2">
      <c r="S63" s="1"/>
      <c r="T63" s="1"/>
      <c r="U63" s="1"/>
      <c r="V63" s="1"/>
      <c r="W63" s="1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</row>
    <row r="64" spans="19:146" x14ac:dyDescent="0.2">
      <c r="S64" s="1"/>
      <c r="T64" s="1"/>
      <c r="U64" s="1"/>
      <c r="V64" s="1"/>
      <c r="W64" s="1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</row>
    <row r="65" spans="19:146" x14ac:dyDescent="0.2">
      <c r="S65" s="1"/>
      <c r="T65" s="1"/>
      <c r="U65" s="1"/>
      <c r="V65" s="1"/>
      <c r="W65" s="1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</row>
    <row r="66" spans="19:146" x14ac:dyDescent="0.2">
      <c r="S66" s="1"/>
      <c r="T66" s="1"/>
      <c r="U66" s="1"/>
      <c r="V66" s="1"/>
      <c r="W66" s="1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</row>
    <row r="67" spans="19:146" x14ac:dyDescent="0.2">
      <c r="S67" s="1"/>
      <c r="T67" s="1"/>
      <c r="U67" s="1"/>
      <c r="V67" s="1"/>
      <c r="W67" s="1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</row>
    <row r="68" spans="19:146" x14ac:dyDescent="0.2">
      <c r="S68" s="1"/>
      <c r="T68" s="1"/>
      <c r="U68" s="1"/>
      <c r="V68" s="1"/>
      <c r="W68" s="1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</row>
    <row r="69" spans="19:146" x14ac:dyDescent="0.2">
      <c r="S69" s="1"/>
      <c r="T69" s="1"/>
      <c r="U69" s="1"/>
      <c r="V69" s="1"/>
      <c r="W69" s="1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</row>
    <row r="70" spans="19:146" x14ac:dyDescent="0.2">
      <c r="S70" s="1"/>
      <c r="T70" s="1"/>
      <c r="U70" s="1"/>
      <c r="V70" s="1"/>
      <c r="W70" s="1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</row>
    <row r="71" spans="19:146" x14ac:dyDescent="0.2">
      <c r="S71" s="1"/>
      <c r="T71" s="1"/>
      <c r="U71" s="1"/>
      <c r="V71" s="1"/>
      <c r="W71" s="1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</row>
    <row r="72" spans="19:146" x14ac:dyDescent="0.2">
      <c r="S72" s="1"/>
      <c r="T72" s="1"/>
      <c r="U72" s="1"/>
      <c r="V72" s="1"/>
      <c r="W72" s="1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</row>
    <row r="73" spans="19:146" x14ac:dyDescent="0.2">
      <c r="S73" s="1"/>
      <c r="T73" s="1"/>
      <c r="U73" s="1"/>
      <c r="V73" s="1"/>
      <c r="W73" s="1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</row>
    <row r="74" spans="19:146" x14ac:dyDescent="0.2">
      <c r="S74" s="1"/>
      <c r="T74" s="1"/>
      <c r="U74" s="1"/>
      <c r="V74" s="1"/>
      <c r="W74" s="1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</row>
    <row r="75" spans="19:146" x14ac:dyDescent="0.2">
      <c r="S75" s="1"/>
      <c r="T75" s="1"/>
      <c r="U75" s="1"/>
      <c r="V75" s="1"/>
      <c r="W75" s="1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</row>
    <row r="76" spans="19:146" x14ac:dyDescent="0.2">
      <c r="S76" s="1"/>
      <c r="T76" s="1"/>
      <c r="U76" s="1"/>
      <c r="V76" s="1"/>
      <c r="W76" s="1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</row>
    <row r="77" spans="19:146" x14ac:dyDescent="0.2">
      <c r="S77" s="1"/>
      <c r="T77" s="1"/>
      <c r="U77" s="1"/>
      <c r="V77" s="1"/>
      <c r="W77" s="1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</row>
    <row r="78" spans="19:146" x14ac:dyDescent="0.2">
      <c r="S78" s="1"/>
      <c r="T78" s="1"/>
      <c r="U78" s="1"/>
      <c r="V78" s="1"/>
      <c r="W78" s="1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</row>
    <row r="79" spans="19:146" x14ac:dyDescent="0.2">
      <c r="S79" s="1"/>
      <c r="T79" s="1"/>
      <c r="U79" s="1"/>
      <c r="V79" s="1"/>
      <c r="W79" s="1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</row>
    <row r="80" spans="19:146" x14ac:dyDescent="0.2">
      <c r="S80" s="1"/>
      <c r="T80" s="1"/>
      <c r="U80" s="1"/>
      <c r="V80" s="1"/>
      <c r="W80" s="1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</row>
    <row r="81" spans="19:146" x14ac:dyDescent="0.2">
      <c r="S81" s="1"/>
      <c r="T81" s="1"/>
      <c r="U81" s="1"/>
      <c r="V81" s="1"/>
      <c r="W81" s="1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</row>
    <row r="82" spans="19:146" x14ac:dyDescent="0.2">
      <c r="S82" s="1"/>
      <c r="T82" s="1"/>
      <c r="U82" s="1"/>
      <c r="V82" s="1"/>
      <c r="W82" s="1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</row>
    <row r="83" spans="19:146" x14ac:dyDescent="0.2">
      <c r="S83" s="1"/>
      <c r="T83" s="1"/>
      <c r="U83" s="1"/>
      <c r="V83" s="1"/>
      <c r="W83" s="1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</row>
    <row r="84" spans="19:146" x14ac:dyDescent="0.2">
      <c r="S84" s="1"/>
      <c r="T84" s="1"/>
      <c r="U84" s="1"/>
      <c r="V84" s="1"/>
      <c r="W84" s="1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</row>
    <row r="85" spans="19:146" x14ac:dyDescent="0.2">
      <c r="S85" s="1"/>
      <c r="T85" s="1"/>
      <c r="U85" s="1"/>
      <c r="V85" s="1"/>
      <c r="W85" s="1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</row>
    <row r="86" spans="19:146" x14ac:dyDescent="0.2">
      <c r="S86" s="1"/>
      <c r="T86" s="1"/>
      <c r="U86" s="1"/>
      <c r="V86" s="1"/>
      <c r="W86" s="1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</row>
    <row r="87" spans="19:146" x14ac:dyDescent="0.2">
      <c r="S87" s="1"/>
      <c r="T87" s="1"/>
      <c r="U87" s="1"/>
      <c r="V87" s="1"/>
      <c r="W87" s="1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</row>
    <row r="88" spans="19:146" x14ac:dyDescent="0.2">
      <c r="S88" s="1"/>
      <c r="T88" s="1"/>
      <c r="U88" s="1"/>
      <c r="V88" s="1"/>
      <c r="W88" s="1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</row>
    <row r="89" spans="19:146" x14ac:dyDescent="0.2">
      <c r="S89" s="1"/>
      <c r="T89" s="1"/>
      <c r="U89" s="1"/>
      <c r="V89" s="1"/>
      <c r="W89" s="1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</row>
    <row r="90" spans="19:146" x14ac:dyDescent="0.2">
      <c r="S90" s="1"/>
      <c r="T90" s="1"/>
      <c r="U90" s="1"/>
      <c r="V90" s="1"/>
      <c r="W90" s="1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</row>
    <row r="91" spans="19:146" x14ac:dyDescent="0.2">
      <c r="S91" s="1"/>
      <c r="T91" s="1"/>
      <c r="U91" s="1"/>
      <c r="V91" s="1"/>
      <c r="W91" s="1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</row>
    <row r="92" spans="19:146" x14ac:dyDescent="0.2">
      <c r="S92" s="1"/>
      <c r="T92" s="1"/>
      <c r="U92" s="1"/>
      <c r="V92" s="1"/>
      <c r="W92" s="1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</row>
    <row r="93" spans="19:146" x14ac:dyDescent="0.2">
      <c r="S93" s="1"/>
      <c r="T93" s="1"/>
      <c r="U93" s="1"/>
      <c r="V93" s="1"/>
      <c r="W93" s="1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</row>
    <row r="94" spans="19:146" x14ac:dyDescent="0.2">
      <c r="S94" s="1"/>
      <c r="T94" s="1"/>
      <c r="U94" s="1"/>
      <c r="V94" s="1"/>
      <c r="W94" s="1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</row>
    <row r="95" spans="19:146" x14ac:dyDescent="0.2">
      <c r="S95" s="1"/>
      <c r="T95" s="1"/>
      <c r="U95" s="1"/>
      <c r="V95" s="1"/>
      <c r="W95" s="1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</row>
    <row r="96" spans="19:146" x14ac:dyDescent="0.2">
      <c r="S96" s="1"/>
      <c r="T96" s="1"/>
      <c r="U96" s="1"/>
      <c r="V96" s="1"/>
      <c r="W96" s="1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</row>
    <row r="97" spans="19:146" x14ac:dyDescent="0.2">
      <c r="S97" s="1"/>
      <c r="T97" s="1"/>
      <c r="U97" s="1"/>
      <c r="V97" s="1"/>
      <c r="W97" s="1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</row>
    <row r="98" spans="19:146" x14ac:dyDescent="0.2">
      <c r="S98" s="1"/>
      <c r="T98" s="1"/>
      <c r="U98" s="1"/>
      <c r="V98" s="1"/>
      <c r="W98" s="1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</row>
    <row r="99" spans="19:146" x14ac:dyDescent="0.2">
      <c r="S99" s="1"/>
      <c r="T99" s="1"/>
      <c r="U99" s="1"/>
      <c r="V99" s="1"/>
      <c r="W99" s="1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</row>
    <row r="100" spans="19:146" x14ac:dyDescent="0.2">
      <c r="S100" s="1"/>
      <c r="T100" s="1"/>
      <c r="U100" s="1"/>
      <c r="V100" s="1"/>
      <c r="W100" s="1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</row>
    <row r="101" spans="19:146" x14ac:dyDescent="0.2">
      <c r="S101" s="1"/>
      <c r="T101" s="1"/>
      <c r="U101" s="1"/>
      <c r="V101" s="1"/>
      <c r="W101" s="1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</row>
    <row r="102" spans="19:146" x14ac:dyDescent="0.2">
      <c r="S102" s="1"/>
      <c r="T102" s="1"/>
      <c r="U102" s="1"/>
      <c r="V102" s="1"/>
      <c r="W102" s="1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</row>
    <row r="103" spans="19:146" x14ac:dyDescent="0.2">
      <c r="S103" s="1"/>
      <c r="T103" s="1"/>
      <c r="U103" s="1"/>
      <c r="V103" s="1"/>
      <c r="W103" s="1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</row>
    <row r="104" spans="19:146" x14ac:dyDescent="0.2">
      <c r="S104" s="1"/>
      <c r="T104" s="1"/>
      <c r="U104" s="1"/>
      <c r="V104" s="1"/>
      <c r="W104" s="1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</row>
    <row r="105" spans="19:146" x14ac:dyDescent="0.2">
      <c r="S105" s="1"/>
      <c r="T105" s="1"/>
      <c r="U105" s="1"/>
      <c r="V105" s="1"/>
      <c r="W105" s="1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</row>
    <row r="106" spans="19:146" x14ac:dyDescent="0.2">
      <c r="S106" s="1"/>
      <c r="T106" s="1"/>
      <c r="U106" s="1"/>
      <c r="V106" s="1"/>
      <c r="W106" s="1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</row>
    <row r="107" spans="19:146" x14ac:dyDescent="0.2">
      <c r="S107" s="1"/>
      <c r="T107" s="1"/>
      <c r="U107" s="1"/>
      <c r="V107" s="1"/>
      <c r="W107" s="1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</row>
    <row r="108" spans="19:146" x14ac:dyDescent="0.2">
      <c r="S108" s="1"/>
      <c r="T108" s="1"/>
      <c r="U108" s="1"/>
      <c r="V108" s="1"/>
      <c r="W108" s="1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</row>
    <row r="109" spans="19:146" x14ac:dyDescent="0.2">
      <c r="S109" s="1"/>
      <c r="T109" s="1"/>
      <c r="U109" s="1"/>
      <c r="V109" s="1"/>
      <c r="W109" s="1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</row>
    <row r="110" spans="19:146" x14ac:dyDescent="0.2">
      <c r="S110" s="1"/>
      <c r="T110" s="1"/>
      <c r="U110" s="1"/>
      <c r="V110" s="1"/>
      <c r="W110" s="1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</row>
    <row r="111" spans="19:146" x14ac:dyDescent="0.2">
      <c r="S111" s="1"/>
      <c r="T111" s="1"/>
      <c r="U111" s="1"/>
      <c r="V111" s="1"/>
      <c r="W111" s="1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</row>
    <row r="112" spans="19:146" x14ac:dyDescent="0.2">
      <c r="S112" s="1"/>
      <c r="T112" s="1"/>
      <c r="U112" s="1"/>
      <c r="V112" s="1"/>
      <c r="W112" s="1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</row>
    <row r="113" spans="19:146" x14ac:dyDescent="0.2">
      <c r="S113" s="1"/>
      <c r="T113" s="1"/>
      <c r="U113" s="1"/>
      <c r="V113" s="1"/>
      <c r="W113" s="1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</row>
    <row r="114" spans="19:146" x14ac:dyDescent="0.2">
      <c r="S114" s="1"/>
      <c r="T114" s="1"/>
      <c r="U114" s="1"/>
      <c r="V114" s="1"/>
      <c r="W114" s="1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</row>
    <row r="115" spans="19:146" x14ac:dyDescent="0.2">
      <c r="S115" s="1"/>
      <c r="T115" s="1"/>
      <c r="U115" s="1"/>
      <c r="V115" s="1"/>
      <c r="W115" s="1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</row>
    <row r="116" spans="19:146" x14ac:dyDescent="0.2">
      <c r="S116" s="1"/>
      <c r="T116" s="1"/>
      <c r="U116" s="1"/>
      <c r="V116" s="1"/>
      <c r="W116" s="1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</row>
    <row r="117" spans="19:146" x14ac:dyDescent="0.2">
      <c r="S117" s="1"/>
      <c r="T117" s="1"/>
      <c r="U117" s="1"/>
      <c r="V117" s="1"/>
      <c r="W117" s="1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</row>
    <row r="118" spans="19:146" x14ac:dyDescent="0.2">
      <c r="S118" s="1"/>
      <c r="T118" s="1"/>
      <c r="U118" s="1"/>
      <c r="V118" s="1"/>
      <c r="W118" s="1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</row>
    <row r="119" spans="19:146" x14ac:dyDescent="0.2">
      <c r="S119" s="1"/>
      <c r="T119" s="1"/>
      <c r="U119" s="1"/>
      <c r="V119" s="1"/>
      <c r="W119" s="1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</row>
    <row r="120" spans="19:146" x14ac:dyDescent="0.2">
      <c r="S120" s="1"/>
      <c r="T120" s="1"/>
      <c r="U120" s="1"/>
      <c r="V120" s="1"/>
      <c r="W120" s="1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</row>
    <row r="121" spans="19:146" x14ac:dyDescent="0.2">
      <c r="S121" s="1"/>
      <c r="T121" s="1"/>
      <c r="U121" s="1"/>
      <c r="V121" s="1"/>
      <c r="W121" s="1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</row>
    <row r="122" spans="19:146" x14ac:dyDescent="0.2">
      <c r="S122" s="1"/>
      <c r="T122" s="1"/>
      <c r="U122" s="1"/>
      <c r="V122" s="1"/>
      <c r="W122" s="1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</row>
    <row r="123" spans="19:146" x14ac:dyDescent="0.2">
      <c r="S123" s="1"/>
      <c r="T123" s="1"/>
      <c r="U123" s="1"/>
      <c r="V123" s="1"/>
      <c r="W123" s="1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</row>
    <row r="124" spans="19:146" x14ac:dyDescent="0.2">
      <c r="S124" s="1"/>
      <c r="T124" s="1"/>
      <c r="U124" s="1"/>
      <c r="V124" s="1"/>
      <c r="W124" s="1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</row>
    <row r="125" spans="19:146" x14ac:dyDescent="0.2">
      <c r="S125" s="1"/>
      <c r="T125" s="1"/>
      <c r="U125" s="1"/>
      <c r="V125" s="1"/>
      <c r="W125" s="1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</row>
    <row r="126" spans="19:146" x14ac:dyDescent="0.2">
      <c r="S126" s="1"/>
      <c r="T126" s="1"/>
      <c r="U126" s="1"/>
      <c r="V126" s="1"/>
      <c r="W126" s="1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</row>
    <row r="127" spans="19:146" x14ac:dyDescent="0.2">
      <c r="S127" s="1"/>
      <c r="T127" s="1"/>
      <c r="U127" s="1"/>
      <c r="V127" s="1"/>
      <c r="W127" s="1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</row>
    <row r="128" spans="19:146" x14ac:dyDescent="0.2">
      <c r="S128" s="1"/>
      <c r="T128" s="1"/>
      <c r="U128" s="1"/>
      <c r="V128" s="1"/>
      <c r="W128" s="1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</row>
    <row r="129" spans="19:146" x14ac:dyDescent="0.2">
      <c r="S129" s="1"/>
      <c r="T129" s="1"/>
      <c r="U129" s="1"/>
      <c r="V129" s="1"/>
      <c r="W129" s="1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</row>
    <row r="130" spans="19:146" x14ac:dyDescent="0.2">
      <c r="S130" s="1"/>
      <c r="T130" s="1"/>
      <c r="U130" s="1"/>
      <c r="V130" s="1"/>
      <c r="W130" s="1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</row>
    <row r="131" spans="19:146" x14ac:dyDescent="0.2">
      <c r="S131" s="1"/>
      <c r="T131" s="1"/>
      <c r="U131" s="1"/>
      <c r="V131" s="1"/>
      <c r="W131" s="1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</row>
    <row r="132" spans="19:146" x14ac:dyDescent="0.2">
      <c r="S132" s="1"/>
      <c r="T132" s="1"/>
      <c r="U132" s="1"/>
      <c r="V132" s="1"/>
      <c r="W132" s="1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</row>
    <row r="133" spans="19:146" x14ac:dyDescent="0.2">
      <c r="S133" s="1"/>
      <c r="T133" s="1"/>
      <c r="U133" s="1"/>
      <c r="V133" s="1"/>
      <c r="W133" s="1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</row>
    <row r="134" spans="19:146" x14ac:dyDescent="0.2">
      <c r="S134" s="1"/>
      <c r="T134" s="1"/>
      <c r="U134" s="1"/>
      <c r="V134" s="1"/>
      <c r="W134" s="1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</row>
    <row r="135" spans="19:146" x14ac:dyDescent="0.2">
      <c r="S135" s="1"/>
      <c r="T135" s="1"/>
      <c r="U135" s="1"/>
      <c r="V135" s="1"/>
      <c r="W135" s="1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</row>
    <row r="136" spans="19:146" x14ac:dyDescent="0.2">
      <c r="S136" s="1"/>
      <c r="T136" s="1"/>
      <c r="U136" s="1"/>
      <c r="V136" s="1"/>
      <c r="W136" s="1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</row>
    <row r="137" spans="19:146" x14ac:dyDescent="0.2">
      <c r="S137" s="1"/>
      <c r="T137" s="1"/>
      <c r="U137" s="1"/>
      <c r="V137" s="1"/>
      <c r="W137" s="1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</row>
    <row r="138" spans="19:146" x14ac:dyDescent="0.2">
      <c r="S138" s="1"/>
      <c r="T138" s="1"/>
      <c r="U138" s="1"/>
      <c r="V138" s="1"/>
      <c r="W138" s="1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</row>
    <row r="139" spans="19:146" x14ac:dyDescent="0.2">
      <c r="S139" s="1"/>
      <c r="T139" s="1"/>
      <c r="U139" s="1"/>
      <c r="V139" s="1"/>
      <c r="W139" s="1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</row>
    <row r="140" spans="19:146" x14ac:dyDescent="0.2">
      <c r="S140" s="1"/>
      <c r="T140" s="1"/>
      <c r="U140" s="1"/>
      <c r="V140" s="1"/>
      <c r="W140" s="1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</row>
    <row r="141" spans="19:146" x14ac:dyDescent="0.2">
      <c r="S141" s="1"/>
      <c r="T141" s="1"/>
      <c r="U141" s="1"/>
      <c r="V141" s="1"/>
      <c r="W141" s="1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</row>
    <row r="142" spans="19:146" x14ac:dyDescent="0.2">
      <c r="S142" s="1"/>
      <c r="T142" s="1"/>
      <c r="U142" s="1"/>
      <c r="V142" s="1"/>
      <c r="W142" s="1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</row>
    <row r="143" spans="19:146" x14ac:dyDescent="0.2">
      <c r="S143" s="1"/>
      <c r="T143" s="1"/>
      <c r="U143" s="1"/>
      <c r="V143" s="1"/>
      <c r="W143" s="1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</row>
    <row r="144" spans="19:146" x14ac:dyDescent="0.2">
      <c r="S144" s="1"/>
      <c r="T144" s="1"/>
      <c r="U144" s="1"/>
      <c r="V144" s="1"/>
      <c r="W144" s="1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</row>
    <row r="145" spans="19:146" x14ac:dyDescent="0.2">
      <c r="S145" s="1"/>
      <c r="T145" s="1"/>
      <c r="U145" s="1"/>
      <c r="V145" s="1"/>
      <c r="W145" s="1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</row>
    <row r="146" spans="19:146" x14ac:dyDescent="0.2">
      <c r="S146" s="1"/>
      <c r="T146" s="1"/>
      <c r="U146" s="1"/>
      <c r="V146" s="1"/>
      <c r="W146" s="1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</row>
    <row r="147" spans="19:146" x14ac:dyDescent="0.2">
      <c r="S147" s="1"/>
      <c r="T147" s="1"/>
      <c r="U147" s="1"/>
      <c r="V147" s="1"/>
      <c r="W147" s="1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</row>
    <row r="148" spans="19:146" x14ac:dyDescent="0.2">
      <c r="S148" s="1"/>
      <c r="T148" s="1"/>
      <c r="U148" s="1"/>
      <c r="V148" s="1"/>
      <c r="W148" s="1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</row>
    <row r="149" spans="19:146" x14ac:dyDescent="0.2">
      <c r="S149" s="1"/>
      <c r="T149" s="1"/>
      <c r="U149" s="1"/>
      <c r="V149" s="1"/>
      <c r="W149" s="1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</row>
    <row r="150" spans="19:146" x14ac:dyDescent="0.2">
      <c r="S150" s="1"/>
      <c r="T150" s="1"/>
      <c r="U150" s="1"/>
      <c r="V150" s="1"/>
      <c r="W150" s="1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</row>
    <row r="151" spans="19:146" x14ac:dyDescent="0.2">
      <c r="S151" s="1"/>
      <c r="T151" s="1"/>
      <c r="U151" s="1"/>
      <c r="V151" s="1"/>
      <c r="W151" s="1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</row>
    <row r="152" spans="19:146" x14ac:dyDescent="0.2">
      <c r="S152" s="1"/>
      <c r="T152" s="1"/>
      <c r="U152" s="1"/>
      <c r="V152" s="1"/>
      <c r="W152" s="1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</row>
    <row r="153" spans="19:146" x14ac:dyDescent="0.2">
      <c r="S153" s="1"/>
      <c r="T153" s="1"/>
      <c r="U153" s="1"/>
      <c r="V153" s="1"/>
      <c r="W153" s="1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</row>
    <row r="154" spans="19:146" x14ac:dyDescent="0.2">
      <c r="S154" s="1"/>
      <c r="T154" s="1"/>
      <c r="U154" s="1"/>
      <c r="V154" s="1"/>
      <c r="W154" s="1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</row>
    <row r="155" spans="19:146" x14ac:dyDescent="0.2">
      <c r="S155" s="1"/>
      <c r="T155" s="1"/>
      <c r="U155" s="1"/>
      <c r="V155" s="1"/>
      <c r="W155" s="1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</row>
    <row r="156" spans="19:146" x14ac:dyDescent="0.2">
      <c r="S156" s="1"/>
      <c r="T156" s="1"/>
      <c r="U156" s="1"/>
      <c r="V156" s="1"/>
      <c r="W156" s="1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</row>
    <row r="157" spans="19:146" x14ac:dyDescent="0.2">
      <c r="S157" s="1"/>
      <c r="T157" s="1"/>
      <c r="U157" s="1"/>
      <c r="V157" s="1"/>
      <c r="W157" s="1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</row>
    <row r="158" spans="19:146" x14ac:dyDescent="0.2">
      <c r="S158" s="1"/>
      <c r="T158" s="1"/>
      <c r="U158" s="1"/>
      <c r="V158" s="1"/>
      <c r="W158" s="1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</row>
    <row r="159" spans="19:146" x14ac:dyDescent="0.2">
      <c r="S159" s="1"/>
      <c r="T159" s="1"/>
      <c r="U159" s="1"/>
      <c r="V159" s="1"/>
      <c r="W159" s="1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</row>
    <row r="160" spans="19:146" x14ac:dyDescent="0.2">
      <c r="S160" s="1"/>
      <c r="T160" s="1"/>
      <c r="U160" s="1"/>
      <c r="V160" s="1"/>
      <c r="W160" s="1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</row>
    <row r="161" spans="19:146" x14ac:dyDescent="0.2">
      <c r="S161" s="1"/>
      <c r="T161" s="1"/>
      <c r="U161" s="1"/>
      <c r="V161" s="1"/>
      <c r="W161" s="1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</row>
    <row r="162" spans="19:146" x14ac:dyDescent="0.2">
      <c r="S162" s="1"/>
      <c r="T162" s="1"/>
      <c r="U162" s="1"/>
      <c r="V162" s="1"/>
      <c r="W162" s="1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</row>
    <row r="163" spans="19:146" x14ac:dyDescent="0.2">
      <c r="S163" s="1"/>
      <c r="T163" s="1"/>
      <c r="U163" s="1"/>
      <c r="V163" s="1"/>
      <c r="W163" s="1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</row>
    <row r="164" spans="19:146" x14ac:dyDescent="0.2">
      <c r="S164" s="1"/>
      <c r="T164" s="1"/>
      <c r="U164" s="1"/>
      <c r="V164" s="1"/>
      <c r="W164" s="1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</row>
    <row r="165" spans="19:146" x14ac:dyDescent="0.2">
      <c r="S165" s="1"/>
      <c r="T165" s="1"/>
      <c r="U165" s="1"/>
      <c r="V165" s="1"/>
      <c r="W165" s="1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</row>
    <row r="166" spans="19:146" x14ac:dyDescent="0.2">
      <c r="S166" s="1"/>
      <c r="T166" s="1"/>
      <c r="U166" s="1"/>
      <c r="V166" s="1"/>
      <c r="W166" s="1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</row>
    <row r="167" spans="19:146" x14ac:dyDescent="0.2">
      <c r="S167" s="1"/>
      <c r="T167" s="1"/>
      <c r="U167" s="1"/>
      <c r="V167" s="1"/>
      <c r="W167" s="1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</row>
    <row r="168" spans="19:146" x14ac:dyDescent="0.2">
      <c r="S168" s="1"/>
      <c r="T168" s="1"/>
      <c r="U168" s="1"/>
      <c r="V168" s="1"/>
      <c r="W168" s="1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</row>
    <row r="169" spans="19:146" x14ac:dyDescent="0.2">
      <c r="S169" s="1"/>
      <c r="T169" s="1"/>
      <c r="U169" s="1"/>
      <c r="V169" s="1"/>
      <c r="W169" s="1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</row>
    <row r="170" spans="19:146" x14ac:dyDescent="0.2">
      <c r="S170" s="1"/>
      <c r="T170" s="1"/>
      <c r="U170" s="1"/>
      <c r="V170" s="1"/>
      <c r="W170" s="1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</row>
    <row r="171" spans="19:146" x14ac:dyDescent="0.2">
      <c r="S171" s="1"/>
      <c r="T171" s="1"/>
      <c r="U171" s="1"/>
      <c r="V171" s="1"/>
      <c r="W171" s="1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</row>
    <row r="172" spans="19:146" x14ac:dyDescent="0.2">
      <c r="S172" s="1"/>
      <c r="T172" s="1"/>
      <c r="U172" s="1"/>
      <c r="V172" s="1"/>
      <c r="W172" s="1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</row>
    <row r="173" spans="19:146" x14ac:dyDescent="0.2">
      <c r="S173" s="1"/>
      <c r="T173" s="1"/>
      <c r="U173" s="1"/>
      <c r="V173" s="1"/>
      <c r="W173" s="1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</row>
    <row r="174" spans="19:146" x14ac:dyDescent="0.2">
      <c r="S174" s="1"/>
      <c r="T174" s="1"/>
      <c r="U174" s="1"/>
      <c r="V174" s="1"/>
      <c r="W174" s="1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</row>
    <row r="175" spans="19:146" x14ac:dyDescent="0.2">
      <c r="S175" s="1"/>
      <c r="T175" s="1"/>
      <c r="U175" s="1"/>
      <c r="V175" s="1"/>
      <c r="W175" s="1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</row>
    <row r="176" spans="19:146" x14ac:dyDescent="0.2">
      <c r="S176" s="1"/>
      <c r="T176" s="1"/>
      <c r="U176" s="1"/>
      <c r="V176" s="1"/>
      <c r="W176" s="1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</row>
    <row r="177" spans="19:146" x14ac:dyDescent="0.2">
      <c r="S177" s="1"/>
      <c r="T177" s="1"/>
      <c r="U177" s="1"/>
      <c r="V177" s="1"/>
      <c r="W177" s="1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</row>
    <row r="178" spans="19:146" x14ac:dyDescent="0.2">
      <c r="S178" s="1"/>
      <c r="T178" s="1"/>
      <c r="U178" s="1"/>
      <c r="V178" s="1"/>
      <c r="W178" s="1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</row>
    <row r="179" spans="19:146" x14ac:dyDescent="0.2">
      <c r="S179" s="1"/>
      <c r="T179" s="1"/>
      <c r="U179" s="1"/>
      <c r="V179" s="1"/>
      <c r="W179" s="1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</row>
    <row r="180" spans="19:146" x14ac:dyDescent="0.2">
      <c r="S180" s="1"/>
      <c r="T180" s="1"/>
      <c r="U180" s="1"/>
      <c r="V180" s="1"/>
      <c r="W180" s="1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</row>
    <row r="181" spans="19:146" x14ac:dyDescent="0.2">
      <c r="S181" s="1"/>
      <c r="T181" s="1"/>
      <c r="U181" s="1"/>
      <c r="V181" s="1"/>
      <c r="W181" s="1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</row>
    <row r="182" spans="19:146" x14ac:dyDescent="0.2">
      <c r="S182" s="1"/>
      <c r="T182" s="1"/>
      <c r="U182" s="1"/>
      <c r="V182" s="1"/>
      <c r="W182" s="1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</row>
    <row r="183" spans="19:146" x14ac:dyDescent="0.2">
      <c r="S183" s="1"/>
      <c r="T183" s="1"/>
      <c r="U183" s="1"/>
      <c r="V183" s="1"/>
      <c r="W183" s="1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</row>
    <row r="184" spans="19:146" x14ac:dyDescent="0.2">
      <c r="S184" s="1"/>
      <c r="T184" s="1"/>
      <c r="U184" s="1"/>
      <c r="V184" s="1"/>
      <c r="W184" s="1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</row>
    <row r="185" spans="19:146" x14ac:dyDescent="0.2">
      <c r="S185" s="1"/>
      <c r="T185" s="1"/>
      <c r="U185" s="1"/>
      <c r="V185" s="1"/>
      <c r="W185" s="1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</row>
    <row r="186" spans="19:146" x14ac:dyDescent="0.2">
      <c r="S186" s="1"/>
      <c r="T186" s="1"/>
      <c r="U186" s="1"/>
      <c r="V186" s="1"/>
      <c r="W186" s="1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</row>
    <row r="187" spans="19:146" x14ac:dyDescent="0.2">
      <c r="S187" s="1"/>
      <c r="T187" s="1"/>
      <c r="U187" s="1"/>
      <c r="V187" s="1"/>
      <c r="W187" s="1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</row>
    <row r="188" spans="19:146" x14ac:dyDescent="0.2">
      <c r="S188" s="1"/>
      <c r="T188" s="1"/>
      <c r="U188" s="1"/>
      <c r="V188" s="1"/>
      <c r="W188" s="1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</row>
    <row r="189" spans="19:146" x14ac:dyDescent="0.2">
      <c r="S189" s="1"/>
      <c r="T189" s="1"/>
      <c r="U189" s="1"/>
      <c r="V189" s="1"/>
      <c r="W189" s="1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</row>
    <row r="190" spans="19:146" x14ac:dyDescent="0.2">
      <c r="S190" s="1"/>
      <c r="T190" s="1"/>
      <c r="U190" s="1"/>
      <c r="V190" s="1"/>
      <c r="W190" s="1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</row>
    <row r="191" spans="19:146" x14ac:dyDescent="0.2">
      <c r="S191" s="1"/>
      <c r="T191" s="1"/>
      <c r="U191" s="1"/>
      <c r="V191" s="1"/>
      <c r="W191" s="1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</row>
    <row r="192" spans="19:146" x14ac:dyDescent="0.2">
      <c r="S192" s="1"/>
      <c r="T192" s="1"/>
      <c r="U192" s="1"/>
      <c r="V192" s="1"/>
      <c r="W192" s="1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</row>
    <row r="193" spans="19:146" x14ac:dyDescent="0.2">
      <c r="S193" s="1"/>
      <c r="T193" s="1"/>
      <c r="U193" s="1"/>
      <c r="V193" s="1"/>
      <c r="W193" s="1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</row>
    <row r="194" spans="19:146" x14ac:dyDescent="0.2">
      <c r="S194" s="1"/>
      <c r="T194" s="1"/>
      <c r="U194" s="1"/>
      <c r="V194" s="1"/>
      <c r="W194" s="1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</row>
    <row r="195" spans="19:146" x14ac:dyDescent="0.2">
      <c r="S195" s="1"/>
      <c r="T195" s="1"/>
      <c r="U195" s="1"/>
      <c r="V195" s="1"/>
      <c r="W195" s="1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</row>
    <row r="196" spans="19:146" x14ac:dyDescent="0.2">
      <c r="S196" s="1"/>
      <c r="T196" s="1"/>
      <c r="U196" s="1"/>
      <c r="V196" s="1"/>
      <c r="W196" s="1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</row>
    <row r="197" spans="19:146" x14ac:dyDescent="0.2">
      <c r="S197" s="1"/>
      <c r="T197" s="1"/>
      <c r="U197" s="1"/>
      <c r="V197" s="1"/>
      <c r="W197" s="1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</row>
    <row r="198" spans="19:146" x14ac:dyDescent="0.2">
      <c r="S198" s="1"/>
      <c r="T198" s="1"/>
      <c r="U198" s="1"/>
      <c r="V198" s="1"/>
      <c r="W198" s="1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</row>
    <row r="199" spans="19:146" x14ac:dyDescent="0.2">
      <c r="S199" s="1"/>
      <c r="T199" s="1"/>
      <c r="U199" s="1"/>
      <c r="V199" s="1"/>
      <c r="W199" s="1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</row>
    <row r="200" spans="19:146" x14ac:dyDescent="0.2">
      <c r="S200" s="1"/>
      <c r="T200" s="1"/>
      <c r="U200" s="1"/>
      <c r="V200" s="1"/>
      <c r="W200" s="1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</row>
    <row r="201" spans="19:146" x14ac:dyDescent="0.2">
      <c r="S201" s="1"/>
      <c r="T201" s="1"/>
      <c r="U201" s="1"/>
      <c r="V201" s="1"/>
      <c r="W201" s="1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</row>
    <row r="202" spans="19:146" x14ac:dyDescent="0.2">
      <c r="S202" s="1"/>
      <c r="T202" s="1"/>
      <c r="U202" s="1"/>
      <c r="V202" s="1"/>
      <c r="W202" s="1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</row>
    <row r="203" spans="19:146" x14ac:dyDescent="0.2">
      <c r="S203" s="1"/>
      <c r="T203" s="1"/>
      <c r="U203" s="1"/>
      <c r="V203" s="1"/>
      <c r="W203" s="1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</row>
    <row r="204" spans="19:146" x14ac:dyDescent="0.2">
      <c r="S204" s="1"/>
      <c r="T204" s="1"/>
      <c r="U204" s="1"/>
      <c r="V204" s="1"/>
      <c r="W204" s="1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</row>
    <row r="205" spans="19:146" x14ac:dyDescent="0.2">
      <c r="S205" s="1"/>
      <c r="T205" s="1"/>
      <c r="U205" s="1"/>
      <c r="V205" s="1"/>
      <c r="W205" s="1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</row>
    <row r="206" spans="19:146" x14ac:dyDescent="0.2">
      <c r="S206" s="1"/>
      <c r="T206" s="1"/>
      <c r="U206" s="1"/>
      <c r="V206" s="1"/>
      <c r="W206" s="1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</row>
    <row r="207" spans="19:146" x14ac:dyDescent="0.2">
      <c r="S207" s="1"/>
      <c r="T207" s="1"/>
      <c r="U207" s="1"/>
      <c r="V207" s="1"/>
      <c r="W207" s="1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</row>
    <row r="208" spans="19:146" x14ac:dyDescent="0.2">
      <c r="S208" s="1"/>
      <c r="T208" s="1"/>
      <c r="U208" s="1"/>
      <c r="V208" s="1"/>
      <c r="W208" s="1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</row>
    <row r="209" spans="19:146" x14ac:dyDescent="0.2">
      <c r="S209" s="1"/>
      <c r="T209" s="1"/>
      <c r="U209" s="1"/>
      <c r="V209" s="1"/>
      <c r="W209" s="1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</row>
    <row r="210" spans="19:146" x14ac:dyDescent="0.2"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</row>
    <row r="211" spans="19:146" x14ac:dyDescent="0.2"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  <c r="EP211" s="5"/>
    </row>
    <row r="212" spans="19:146" x14ac:dyDescent="0.2"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  <c r="EP212" s="5"/>
    </row>
  </sheetData>
  <sheetProtection selectLockedCells="1"/>
  <mergeCells count="35">
    <mergeCell ref="H18:I18"/>
    <mergeCell ref="M14:N14"/>
    <mergeCell ref="H8:R8"/>
    <mergeCell ref="I10:J10"/>
    <mergeCell ref="K10:L10"/>
    <mergeCell ref="M10:N10"/>
    <mergeCell ref="O10:P10"/>
    <mergeCell ref="Q10:R10"/>
    <mergeCell ref="I12:J12"/>
    <mergeCell ref="O12:P12"/>
    <mergeCell ref="Q12:R12"/>
    <mergeCell ref="I11:J11"/>
    <mergeCell ref="K11:L11"/>
    <mergeCell ref="M11:N11"/>
    <mergeCell ref="O11:P11"/>
    <mergeCell ref="Q11:R11"/>
    <mergeCell ref="I14:J14"/>
    <mergeCell ref="K13:L13"/>
    <mergeCell ref="M13:N13"/>
    <mergeCell ref="O14:P14"/>
    <mergeCell ref="Q14:R14"/>
    <mergeCell ref="I13:J13"/>
    <mergeCell ref="K12:L12"/>
    <mergeCell ref="M12:N12"/>
    <mergeCell ref="O13:P13"/>
    <mergeCell ref="Q13:R13"/>
    <mergeCell ref="N27:N28"/>
    <mergeCell ref="O27:O28"/>
    <mergeCell ref="P27:P28"/>
    <mergeCell ref="M27:M28"/>
    <mergeCell ref="H27:H28"/>
    <mergeCell ref="I27:I28"/>
    <mergeCell ref="J27:J28"/>
    <mergeCell ref="K27:K28"/>
    <mergeCell ref="L27:L28"/>
  </mergeCells>
  <pageMargins left="1.1200000000000001" right="0.78" top="0.39370078740157483" bottom="0.98425196850393704" header="0" footer="0"/>
  <pageSetup paperSize="9" scale="82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CLASE I (ARS)</vt:lpstr>
      <vt:lpstr>CLASE II (DL)</vt:lpstr>
      <vt:lpstr>'CLASE I (ARS)'!Área_de_impresión</vt:lpstr>
      <vt:lpstr>'CLASE II (DL)'!Área_de_impresión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 Jorge Zambon</dc:creator>
  <cp:lastModifiedBy>Luis Jose Gomez Tovar</cp:lastModifiedBy>
  <dcterms:created xsi:type="dcterms:W3CDTF">2022-11-22T22:17:42Z</dcterms:created>
  <dcterms:modified xsi:type="dcterms:W3CDTF">2023-02-09T13:58:00Z</dcterms:modified>
</cp:coreProperties>
</file>