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SUARIOS\Finanzas Corporativas\COLOCACIONES\ALFREDO JOSE (BERTONE)\Difusión\"/>
    </mc:Choice>
  </mc:AlternateContent>
  <bookViews>
    <workbookView xWindow="0" yWindow="0" windowWidth="20400" windowHeight="7620" activeTab="1"/>
  </bookViews>
  <sheets>
    <sheet name="CLASE I (ARS)" sheetId="2" r:id="rId1"/>
    <sheet name="CLASE II (DL)" sheetId="4" r:id="rId2"/>
  </sheets>
  <definedNames>
    <definedName name="_xlnm.Print_Area" localSheetId="0">'CLASE I (ARS)'!$E$1:$Q$48</definedName>
    <definedName name="_xlnm.Print_Area" localSheetId="1">'CLASE II (DL)'!$E$1:$Q$48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4" l="1"/>
  <c r="K22" i="4" s="1"/>
  <c r="J32" i="4"/>
  <c r="J33" i="4"/>
  <c r="J34" i="4"/>
  <c r="J35" i="4"/>
  <c r="J36" i="4"/>
  <c r="J37" i="4"/>
  <c r="J38" i="4"/>
  <c r="J31" i="4"/>
  <c r="L40" i="4"/>
  <c r="R39" i="4"/>
  <c r="C38" i="4"/>
  <c r="D38" i="4" s="1"/>
  <c r="C37" i="4"/>
  <c r="D37" i="4" s="1"/>
  <c r="C36" i="4"/>
  <c r="D36" i="4" s="1"/>
  <c r="C35" i="4"/>
  <c r="D35" i="4" s="1"/>
  <c r="C34" i="4"/>
  <c r="D34" i="4" s="1"/>
  <c r="C33" i="4"/>
  <c r="D33" i="4" s="1"/>
  <c r="M32" i="4"/>
  <c r="M33" i="4" s="1"/>
  <c r="M34" i="4" s="1"/>
  <c r="M35" i="4" s="1"/>
  <c r="M36" i="4" s="1"/>
  <c r="M37" i="4" s="1"/>
  <c r="M38" i="4" s="1"/>
  <c r="D32" i="4"/>
  <c r="C32" i="4"/>
  <c r="M31" i="4"/>
  <c r="R30" i="4"/>
  <c r="N30" i="4"/>
  <c r="T30" i="4" s="1"/>
  <c r="J30" i="4"/>
  <c r="F30" i="4"/>
  <c r="B30" i="4"/>
  <c r="C31" i="4" s="1"/>
  <c r="M29" i="4"/>
  <c r="J29" i="4"/>
  <c r="H14" i="4"/>
  <c r="E30" i="4" s="1"/>
  <c r="K24" i="4" l="1"/>
  <c r="K20" i="4"/>
  <c r="K19" i="4"/>
  <c r="K23" i="4"/>
  <c r="O30" i="4"/>
  <c r="K17" i="4"/>
  <c r="K21" i="4"/>
  <c r="K18" i="4"/>
  <c r="D31" i="4"/>
  <c r="D39" i="4" s="1"/>
  <c r="L14" i="4" s="1"/>
  <c r="C39" i="4"/>
  <c r="F31" i="4"/>
  <c r="G30" i="4"/>
  <c r="L40" i="2"/>
  <c r="R39" i="2"/>
  <c r="P38" i="2"/>
  <c r="J38" i="2" s="1"/>
  <c r="C38" i="2"/>
  <c r="D38" i="2" s="1"/>
  <c r="P37" i="2"/>
  <c r="J37" i="2" s="1"/>
  <c r="C37" i="2"/>
  <c r="D37" i="2" s="1"/>
  <c r="P36" i="2"/>
  <c r="J36" i="2" s="1"/>
  <c r="C36" i="2"/>
  <c r="D36" i="2" s="1"/>
  <c r="P35" i="2"/>
  <c r="J35" i="2" s="1"/>
  <c r="C35" i="2"/>
  <c r="D35" i="2" s="1"/>
  <c r="P34" i="2"/>
  <c r="J34" i="2" s="1"/>
  <c r="C34" i="2"/>
  <c r="D34" i="2" s="1"/>
  <c r="P33" i="2"/>
  <c r="J33" i="2" s="1"/>
  <c r="C33" i="2"/>
  <c r="D33" i="2" s="1"/>
  <c r="P32" i="2"/>
  <c r="J32" i="2"/>
  <c r="C32" i="2"/>
  <c r="D32" i="2" s="1"/>
  <c r="M31" i="2"/>
  <c r="M32" i="2" s="1"/>
  <c r="M33" i="2" s="1"/>
  <c r="M34" i="2" s="1"/>
  <c r="M35" i="2" s="1"/>
  <c r="M36" i="2" s="1"/>
  <c r="M37" i="2" s="1"/>
  <c r="M38" i="2" s="1"/>
  <c r="J31" i="2"/>
  <c r="R30" i="2"/>
  <c r="O30" i="2"/>
  <c r="N30" i="2"/>
  <c r="T30" i="2" s="1"/>
  <c r="J30" i="2"/>
  <c r="J29" i="2" s="1"/>
  <c r="G30" i="2"/>
  <c r="F30" i="2"/>
  <c r="B30" i="2"/>
  <c r="C31" i="2" s="1"/>
  <c r="M29" i="2"/>
  <c r="K24" i="2"/>
  <c r="K23" i="2"/>
  <c r="K22" i="2"/>
  <c r="K21" i="2"/>
  <c r="K20" i="2"/>
  <c r="K19" i="2"/>
  <c r="K18" i="2"/>
  <c r="K17" i="2"/>
  <c r="H14" i="2"/>
  <c r="E30" i="2" s="1"/>
  <c r="K25" i="4" l="1"/>
  <c r="H31" i="4"/>
  <c r="K31" i="4" s="1"/>
  <c r="L17" i="4" s="1"/>
  <c r="F32" i="4"/>
  <c r="G31" i="4"/>
  <c r="K25" i="2"/>
  <c r="D31" i="2"/>
  <c r="D39" i="2" s="1"/>
  <c r="L14" i="2" s="1"/>
  <c r="C39" i="2"/>
  <c r="F31" i="2"/>
  <c r="M17" i="4" l="1"/>
  <c r="N31" i="4"/>
  <c r="I31" i="4"/>
  <c r="R31" i="4" s="1"/>
  <c r="E31" i="4"/>
  <c r="J17" i="4"/>
  <c r="G32" i="4"/>
  <c r="F33" i="4"/>
  <c r="H32" i="4"/>
  <c r="K32" i="4" s="1"/>
  <c r="L18" i="4" s="1"/>
  <c r="M18" i="4" s="1"/>
  <c r="H31" i="2"/>
  <c r="K31" i="2" s="1"/>
  <c r="L17" i="2" s="1"/>
  <c r="F32" i="2"/>
  <c r="G31" i="2"/>
  <c r="O31" i="4" l="1"/>
  <c r="T31" i="4"/>
  <c r="F34" i="4"/>
  <c r="H33" i="4"/>
  <c r="K33" i="4" s="1"/>
  <c r="L19" i="4" s="1"/>
  <c r="M19" i="4" s="1"/>
  <c r="G33" i="4"/>
  <c r="J18" i="4"/>
  <c r="N32" i="4"/>
  <c r="I32" i="4"/>
  <c r="R32" i="4" s="1"/>
  <c r="E32" i="4"/>
  <c r="N31" i="2"/>
  <c r="I31" i="2"/>
  <c r="R31" i="2" s="1"/>
  <c r="E31" i="2"/>
  <c r="J17" i="2"/>
  <c r="F33" i="2"/>
  <c r="H32" i="2"/>
  <c r="K32" i="2" s="1"/>
  <c r="L18" i="2" s="1"/>
  <c r="M18" i="2" s="1"/>
  <c r="G32" i="2"/>
  <c r="M17" i="2"/>
  <c r="T32" i="4" l="1"/>
  <c r="O32" i="4"/>
  <c r="G34" i="4"/>
  <c r="F35" i="4"/>
  <c r="H34" i="4"/>
  <c r="K34" i="4" s="1"/>
  <c r="L20" i="4" s="1"/>
  <c r="M20" i="4" s="1"/>
  <c r="N33" i="4"/>
  <c r="I33" i="4"/>
  <c r="R33" i="4" s="1"/>
  <c r="E33" i="4"/>
  <c r="J19" i="4"/>
  <c r="J18" i="2"/>
  <c r="E32" i="2"/>
  <c r="I32" i="2"/>
  <c r="R32" i="2" s="1"/>
  <c r="N32" i="2"/>
  <c r="F34" i="2"/>
  <c r="H33" i="2"/>
  <c r="K33" i="2" s="1"/>
  <c r="L19" i="2" s="1"/>
  <c r="G33" i="2"/>
  <c r="T31" i="2"/>
  <c r="O31" i="2"/>
  <c r="N34" i="4" l="1"/>
  <c r="I34" i="4"/>
  <c r="R34" i="4" s="1"/>
  <c r="E34" i="4"/>
  <c r="J20" i="4"/>
  <c r="F36" i="4"/>
  <c r="H35" i="4"/>
  <c r="K35" i="4" s="1"/>
  <c r="L21" i="4" s="1"/>
  <c r="G35" i="4"/>
  <c r="T33" i="4"/>
  <c r="O33" i="4"/>
  <c r="J19" i="2"/>
  <c r="N33" i="2"/>
  <c r="I33" i="2"/>
  <c r="R33" i="2" s="1"/>
  <c r="E33" i="2"/>
  <c r="M19" i="2"/>
  <c r="F35" i="2"/>
  <c r="H34" i="2"/>
  <c r="K34" i="2" s="1"/>
  <c r="L20" i="2" s="1"/>
  <c r="M20" i="2" s="1"/>
  <c r="G34" i="2"/>
  <c r="T32" i="2"/>
  <c r="O32" i="2"/>
  <c r="G36" i="4" l="1"/>
  <c r="F37" i="4"/>
  <c r="H36" i="4"/>
  <c r="K36" i="4" s="1"/>
  <c r="L22" i="4" s="1"/>
  <c r="M22" i="4" s="1"/>
  <c r="N35" i="4"/>
  <c r="I35" i="4"/>
  <c r="R35" i="4" s="1"/>
  <c r="E35" i="4"/>
  <c r="J21" i="4"/>
  <c r="T34" i="4"/>
  <c r="O34" i="4"/>
  <c r="M21" i="4"/>
  <c r="G35" i="2"/>
  <c r="F36" i="2"/>
  <c r="H35" i="2"/>
  <c r="K35" i="2" s="1"/>
  <c r="L21" i="2" s="1"/>
  <c r="T33" i="2"/>
  <c r="O33" i="2"/>
  <c r="J20" i="2"/>
  <c r="E34" i="2"/>
  <c r="I34" i="2"/>
  <c r="R34" i="2" s="1"/>
  <c r="N34" i="2"/>
  <c r="F38" i="4" l="1"/>
  <c r="H37" i="4"/>
  <c r="K37" i="4" s="1"/>
  <c r="L23" i="4" s="1"/>
  <c r="M23" i="4" s="1"/>
  <c r="G37" i="4"/>
  <c r="T35" i="4"/>
  <c r="O35" i="4"/>
  <c r="J22" i="4"/>
  <c r="N36" i="4"/>
  <c r="I36" i="4"/>
  <c r="R36" i="4" s="1"/>
  <c r="E36" i="4"/>
  <c r="F37" i="2"/>
  <c r="H36" i="2"/>
  <c r="K36" i="2" s="1"/>
  <c r="L22" i="2" s="1"/>
  <c r="M22" i="2" s="1"/>
  <c r="G36" i="2"/>
  <c r="J21" i="2"/>
  <c r="N35" i="2"/>
  <c r="I35" i="2"/>
  <c r="R35" i="2" s="1"/>
  <c r="E35" i="2"/>
  <c r="M21" i="2"/>
  <c r="T34" i="2"/>
  <c r="O34" i="2"/>
  <c r="T36" i="4" l="1"/>
  <c r="O36" i="4"/>
  <c r="N37" i="4"/>
  <c r="I37" i="4"/>
  <c r="R37" i="4" s="1"/>
  <c r="E37" i="4"/>
  <c r="J23" i="4"/>
  <c r="G38" i="4"/>
  <c r="H38" i="4"/>
  <c r="K38" i="4" s="1"/>
  <c r="L24" i="4" s="1"/>
  <c r="J22" i="2"/>
  <c r="I36" i="2"/>
  <c r="R36" i="2" s="1"/>
  <c r="N36" i="2"/>
  <c r="E36" i="2"/>
  <c r="T35" i="2"/>
  <c r="O35" i="2"/>
  <c r="G37" i="2"/>
  <c r="F38" i="2"/>
  <c r="H37" i="2"/>
  <c r="K37" i="2" s="1"/>
  <c r="L23" i="2" s="1"/>
  <c r="H11" i="4" l="1"/>
  <c r="N38" i="4"/>
  <c r="I38" i="4"/>
  <c r="R38" i="4" s="1"/>
  <c r="E38" i="4"/>
  <c r="J24" i="4"/>
  <c r="T37" i="4"/>
  <c r="O37" i="4"/>
  <c r="M24" i="4"/>
  <c r="L25" i="4"/>
  <c r="M25" i="4" s="1"/>
  <c r="T36" i="2"/>
  <c r="O36" i="2"/>
  <c r="J23" i="2"/>
  <c r="N37" i="2"/>
  <c r="I37" i="2"/>
  <c r="R37" i="2" s="1"/>
  <c r="E37" i="2"/>
  <c r="M23" i="2"/>
  <c r="H38" i="2"/>
  <c r="K38" i="2" s="1"/>
  <c r="L24" i="2" s="1"/>
  <c r="M24" i="2" s="1"/>
  <c r="G38" i="2"/>
  <c r="T38" i="4" l="1"/>
  <c r="O38" i="4"/>
  <c r="L25" i="2"/>
  <c r="M25" i="2" s="1"/>
  <c r="J24" i="2"/>
  <c r="I38" i="2"/>
  <c r="R38" i="2" s="1"/>
  <c r="N38" i="2"/>
  <c r="E38" i="2"/>
  <c r="H11" i="2"/>
  <c r="T37" i="2"/>
  <c r="O37" i="2"/>
  <c r="L10" i="4" l="1"/>
  <c r="O40" i="4"/>
  <c r="T38" i="2"/>
  <c r="O38" i="2"/>
  <c r="L10" i="2" s="1"/>
  <c r="S37" i="4" l="1"/>
  <c r="U37" i="4" s="1"/>
  <c r="V37" i="4" s="1"/>
  <c r="S35" i="4"/>
  <c r="U35" i="4" s="1"/>
  <c r="V35" i="4" s="1"/>
  <c r="S33" i="4"/>
  <c r="U33" i="4" s="1"/>
  <c r="V33" i="4" s="1"/>
  <c r="S31" i="4"/>
  <c r="U31" i="4" s="1"/>
  <c r="S28" i="4"/>
  <c r="L11" i="4"/>
  <c r="L12" i="4"/>
  <c r="S30" i="4"/>
  <c r="U30" i="4" s="1"/>
  <c r="V30" i="4" s="1"/>
  <c r="S39" i="4"/>
  <c r="S38" i="4"/>
  <c r="U38" i="4" s="1"/>
  <c r="V38" i="4" s="1"/>
  <c r="S36" i="4"/>
  <c r="U36" i="4" s="1"/>
  <c r="V36" i="4" s="1"/>
  <c r="S34" i="4"/>
  <c r="U34" i="4" s="1"/>
  <c r="V34" i="4" s="1"/>
  <c r="S32" i="4"/>
  <c r="U32" i="4" s="1"/>
  <c r="V32" i="4" s="1"/>
  <c r="O40" i="2"/>
  <c r="U40" i="4" l="1"/>
  <c r="V31" i="4"/>
  <c r="V40" i="4" s="1"/>
  <c r="L13" i="4" s="1"/>
  <c r="S39" i="2"/>
  <c r="L12" i="2"/>
  <c r="S38" i="2"/>
  <c r="U38" i="2" s="1"/>
  <c r="V38" i="2" s="1"/>
  <c r="S36" i="2"/>
  <c r="U36" i="2" s="1"/>
  <c r="V36" i="2" s="1"/>
  <c r="S34" i="2"/>
  <c r="U34" i="2" s="1"/>
  <c r="V34" i="2" s="1"/>
  <c r="S32" i="2"/>
  <c r="U32" i="2" s="1"/>
  <c r="V32" i="2" s="1"/>
  <c r="S37" i="2"/>
  <c r="U37" i="2" s="1"/>
  <c r="V37" i="2" s="1"/>
  <c r="S35" i="2"/>
  <c r="U35" i="2" s="1"/>
  <c r="V35" i="2" s="1"/>
  <c r="S33" i="2"/>
  <c r="U33" i="2" s="1"/>
  <c r="V33" i="2" s="1"/>
  <c r="S31" i="2"/>
  <c r="U31" i="2" s="1"/>
  <c r="S28" i="2"/>
  <c r="L11" i="2"/>
  <c r="S30" i="2"/>
  <c r="U30" i="2" s="1"/>
  <c r="V30" i="2" s="1"/>
  <c r="U40" i="2" l="1"/>
  <c r="V31" i="2"/>
  <c r="V40" i="2" s="1"/>
  <c r="L13" i="2" l="1"/>
</calcChain>
</file>

<file path=xl/comments1.xml><?xml version="1.0" encoding="utf-8"?>
<comments xmlns="http://schemas.openxmlformats.org/spreadsheetml/2006/main">
  <authors>
    <author>Lintura Leandro</author>
    <author>Mauro Jorge Zambon</author>
  </authors>
  <commentList>
    <comment ref="P12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P13" authorId="0" shapeId="0">
      <text>
        <r>
          <rPr>
            <b/>
            <sz val="8"/>
            <color indexed="81"/>
            <rFont val="Tahoma"/>
            <family val="2"/>
          </rPr>
          <t>Ingrese margen sobre badlar
 a licitar</t>
        </r>
      </text>
    </comment>
    <comment ref="P31" authorId="1" shapeId="0">
      <text>
        <r>
          <rPr>
            <b/>
            <sz val="8"/>
            <color indexed="81"/>
            <rFont val="Tahoma"/>
            <family val="2"/>
          </rPr>
          <t>Inserte un valor para la badlar a proyectar o bien inserte manualmente por período</t>
        </r>
      </text>
    </comment>
  </commentList>
</comments>
</file>

<file path=xl/comments2.xml><?xml version="1.0" encoding="utf-8"?>
<comments xmlns="http://schemas.openxmlformats.org/spreadsheetml/2006/main">
  <authors>
    <author>Lintura Leandro</author>
  </authors>
  <commentList>
    <comment ref="P12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P13" authorId="0" shapeId="0">
      <text>
        <r>
          <rPr>
            <b/>
            <sz val="8"/>
            <color indexed="81"/>
            <rFont val="Tahoma"/>
            <family val="2"/>
          </rPr>
          <t>Ingrese margen sobre badlar
 a licitar</t>
        </r>
      </text>
    </comment>
  </commentList>
</comments>
</file>

<file path=xl/sharedStrings.xml><?xml version="1.0" encoding="utf-8"?>
<sst xmlns="http://schemas.openxmlformats.org/spreadsheetml/2006/main" count="82" uniqueCount="45">
  <si>
    <t>Fecha de Emisión:</t>
  </si>
  <si>
    <t>TIR:</t>
  </si>
  <si>
    <t>Moneda:</t>
  </si>
  <si>
    <t>Pesos</t>
  </si>
  <si>
    <t>Fecha de Vto:</t>
  </si>
  <si>
    <t>TNA 30 días:</t>
  </si>
  <si>
    <t>Precio de Emisión</t>
  </si>
  <si>
    <t>Cupón:</t>
  </si>
  <si>
    <t>Badlar + Margen</t>
  </si>
  <si>
    <t>TNA 90 días:</t>
  </si>
  <si>
    <t>V/N:</t>
  </si>
  <si>
    <t>Duration (meses):</t>
  </si>
  <si>
    <t>Margen a Licitar</t>
  </si>
  <si>
    <t>Fecha:</t>
  </si>
  <si>
    <t>Plazo (meses):</t>
  </si>
  <si>
    <t>Intereses:</t>
  </si>
  <si>
    <t>Trimestrales</t>
  </si>
  <si>
    <t>Fecha</t>
  </si>
  <si>
    <t>Amortizaciones</t>
  </si>
  <si>
    <t>Intereses</t>
  </si>
  <si>
    <t>Total</t>
  </si>
  <si>
    <t>Fecha de Pago</t>
  </si>
  <si>
    <t>Días Dev.</t>
  </si>
  <si>
    <t>Días Totales</t>
  </si>
  <si>
    <t>Cupón</t>
  </si>
  <si>
    <t>Interés</t>
  </si>
  <si>
    <t>Capital</t>
  </si>
  <si>
    <t>Capital Residual</t>
  </si>
  <si>
    <t>Flujo</t>
  </si>
  <si>
    <t>Flujo Valor Nominal</t>
  </si>
  <si>
    <t>Badlar Proyectada</t>
  </si>
  <si>
    <t>t promedio cupon</t>
  </si>
  <si>
    <t>Discount factor</t>
  </si>
  <si>
    <t>Cupon VN</t>
  </si>
  <si>
    <t>Cupon VP</t>
  </si>
  <si>
    <t>Factor de duration</t>
  </si>
  <si>
    <t>Fecha de inicio de calculo</t>
  </si>
  <si>
    <t>días</t>
  </si>
  <si>
    <t>meses</t>
  </si>
  <si>
    <t>Dólar Linked</t>
  </si>
  <si>
    <t>TC de Integración:</t>
  </si>
  <si>
    <t>Cupón a Licitar:</t>
  </si>
  <si>
    <t>Fijo a licitar</t>
  </si>
  <si>
    <t>ON Pyme CNV Garantizadas Alfredo José S.A .Serie I - Clase I</t>
  </si>
  <si>
    <t>ON Pyme CNV Garantizadas Alfredo José S.A. Serie I - Clase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</si>
</sst>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8" formatCode="&quot;$&quot;\ #,##0.00;[Red]\-&quot;$&quot;\ #,##0.00"/>
    <numFmt numFmtId="43" formatCode="_-* #,##0.00_-;\-* #,##0.00_-;_-* &quot;-&quot;??_-;_-@_-"/>
    <numFmt numFmtId="164" formatCode="[$-409]d\-mmm\-yy;@"/>
    <numFmt numFmtId="165" formatCode="0.0000%"/>
    <numFmt numFmtId="166" formatCode="#,##0_ ;[Red]\-#,##0\ "/>
    <numFmt numFmtId="167" formatCode="&quot;$&quot;\ #,##0.0000;[Red]\-&quot;$&quot;\ #,##0.0000"/>
    <numFmt numFmtId="168" formatCode="[$-F800]dddd\,\ mmmm\ dd\,\ yyyy"/>
    <numFmt numFmtId="169" formatCode="0.00000%"/>
    <numFmt numFmtId="170" formatCode="_ * #,##0.00_ ;_ * \-#,##0.00_ ;_ * &quot;-&quot;??_ ;_ @_ "/>
    <numFmt numFmtId="171" formatCode="#,##0.000000_ ;[Red]\-#,##0.000000\ "/>
    <numFmt numFmtId="172" formatCode="_ * #,##0_ ;_ * \-#,##0_ ;_ * &quot;-&quot;??_ ;_ @_ "/>
    <numFmt numFmtId="173" formatCode="#,##0.00_ ;[Red]\-#,##0.00\ "/>
    <numFmt numFmtId="174" formatCode="#,##0.00000_ ;[Red]\-#,##0.00000\ "/>
    <numFmt numFmtId="175" formatCode="#,##0.0000;[Red]\-#,##0.00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8"/>
      <color theme="1" tint="0.499984740745262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b/>
      <sz val="8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70" fontId="1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1" applyFont="1" applyProtection="1"/>
    <xf numFmtId="0" fontId="2" fillId="2" borderId="0" xfId="1" applyFont="1" applyFill="1" applyProtection="1"/>
    <xf numFmtId="0" fontId="2" fillId="3" borderId="0" xfId="1" applyFont="1" applyFill="1" applyBorder="1" applyProtection="1"/>
    <xf numFmtId="0" fontId="2" fillId="3" borderId="0" xfId="1" applyFont="1" applyFill="1" applyProtection="1"/>
    <xf numFmtId="0" fontId="2" fillId="0" borderId="0" xfId="1" applyFont="1" applyFill="1" applyProtection="1"/>
    <xf numFmtId="9" fontId="2" fillId="0" borderId="0" xfId="2" applyFont="1" applyProtection="1"/>
    <xf numFmtId="0" fontId="2" fillId="0" borderId="0" xfId="1" applyFont="1" applyBorder="1" applyProtection="1"/>
    <xf numFmtId="0" fontId="5" fillId="2" borderId="4" xfId="1" applyFont="1" applyFill="1" applyBorder="1" applyAlignment="1" applyProtection="1">
      <alignment horizontal="right"/>
    </xf>
    <xf numFmtId="165" fontId="2" fillId="3" borderId="0" xfId="1" applyNumberFormat="1" applyFont="1" applyFill="1" applyBorder="1" applyProtection="1"/>
    <xf numFmtId="0" fontId="5" fillId="2" borderId="7" xfId="1" applyFont="1" applyFill="1" applyBorder="1" applyAlignment="1" applyProtection="1">
      <alignment horizontal="right"/>
    </xf>
    <xf numFmtId="14" fontId="2" fillId="0" borderId="0" xfId="1" applyNumberFormat="1" applyFont="1" applyProtection="1"/>
    <xf numFmtId="14" fontId="2" fillId="3" borderId="0" xfId="1" applyNumberFormat="1" applyFont="1" applyFill="1" applyBorder="1" applyProtection="1"/>
    <xf numFmtId="2" fontId="2" fillId="0" borderId="0" xfId="1" applyNumberFormat="1" applyFont="1" applyFill="1" applyProtection="1"/>
    <xf numFmtId="0" fontId="6" fillId="2" borderId="7" xfId="1" applyFont="1" applyFill="1" applyBorder="1" applyAlignment="1" applyProtection="1">
      <alignment horizontal="right"/>
    </xf>
    <xf numFmtId="0" fontId="5" fillId="2" borderId="9" xfId="1" applyFont="1" applyFill="1" applyBorder="1" applyAlignment="1" applyProtection="1">
      <alignment horizontal="right"/>
    </xf>
    <xf numFmtId="168" fontId="2" fillId="3" borderId="5" xfId="3" applyNumberFormat="1" applyFont="1" applyFill="1" applyBorder="1" applyAlignment="1" applyProtection="1">
      <alignment horizontal="center"/>
    </xf>
    <xf numFmtId="164" fontId="5" fillId="0" borderId="0" xfId="3" applyNumberFormat="1" applyFont="1" applyFill="1" applyBorder="1" applyAlignment="1" applyProtection="1">
      <alignment horizontal="left"/>
    </xf>
    <xf numFmtId="0" fontId="5" fillId="0" borderId="0" xfId="1" applyFont="1" applyAlignment="1" applyProtection="1">
      <alignment horizontal="right"/>
    </xf>
    <xf numFmtId="166" fontId="5" fillId="0" borderId="0" xfId="1" applyNumberFormat="1" applyFont="1" applyFill="1" applyBorder="1" applyProtection="1"/>
    <xf numFmtId="0" fontId="5" fillId="2" borderId="14" xfId="1" applyFont="1" applyFill="1" applyBorder="1" applyAlignment="1" applyProtection="1">
      <alignment horizontal="center"/>
    </xf>
    <xf numFmtId="164" fontId="5" fillId="2" borderId="3" xfId="3" applyNumberFormat="1" applyFont="1" applyFill="1" applyBorder="1" applyAlignment="1" applyProtection="1">
      <alignment horizontal="center"/>
    </xf>
    <xf numFmtId="164" fontId="5" fillId="2" borderId="14" xfId="3" applyNumberFormat="1" applyFont="1" applyFill="1" applyBorder="1" applyAlignment="1" applyProtection="1">
      <alignment horizontal="center"/>
    </xf>
    <xf numFmtId="0" fontId="5" fillId="2" borderId="3" xfId="1" applyFont="1" applyFill="1" applyBorder="1" applyAlignment="1" applyProtection="1">
      <alignment horizontal="center"/>
    </xf>
    <xf numFmtId="15" fontId="2" fillId="2" borderId="15" xfId="1" applyNumberFormat="1" applyFont="1" applyFill="1" applyBorder="1" applyAlignment="1" applyProtection="1">
      <alignment horizontal="center"/>
    </xf>
    <xf numFmtId="4" fontId="2" fillId="0" borderId="7" xfId="3" applyNumberFormat="1" applyFont="1" applyFill="1" applyBorder="1" applyAlignment="1" applyProtection="1">
      <alignment horizontal="center"/>
    </xf>
    <xf numFmtId="4" fontId="2" fillId="0" borderId="0" xfId="3" applyNumberFormat="1" applyFont="1" applyFill="1" applyBorder="1" applyAlignment="1" applyProtection="1">
      <alignment horizontal="center"/>
    </xf>
    <xf numFmtId="4" fontId="2" fillId="0" borderId="8" xfId="1" applyNumberFormat="1" applyFont="1" applyFill="1" applyBorder="1" applyAlignment="1" applyProtection="1">
      <alignment horizontal="center"/>
    </xf>
    <xf numFmtId="169" fontId="2" fillId="0" borderId="0" xfId="2" applyNumberFormat="1" applyFont="1" applyProtection="1"/>
    <xf numFmtId="43" fontId="2" fillId="0" borderId="0" xfId="1" applyNumberFormat="1" applyFont="1" applyFill="1" applyProtection="1"/>
    <xf numFmtId="165" fontId="2" fillId="0" borderId="0" xfId="2" applyNumberFormat="1" applyFont="1" applyProtection="1"/>
    <xf numFmtId="15" fontId="5" fillId="2" borderId="14" xfId="1" applyNumberFormat="1" applyFont="1" applyFill="1" applyBorder="1" applyAlignment="1" applyProtection="1">
      <alignment horizontal="center"/>
    </xf>
    <xf numFmtId="4" fontId="5" fillId="2" borderId="3" xfId="3" applyNumberFormat="1" applyFont="1" applyFill="1" applyBorder="1" applyAlignment="1" applyProtection="1">
      <alignment horizontal="center"/>
    </xf>
    <xf numFmtId="4" fontId="5" fillId="2" borderId="14" xfId="3" applyNumberFormat="1" applyFont="1" applyFill="1" applyBorder="1" applyAlignment="1" applyProtection="1">
      <alignment horizontal="center"/>
    </xf>
    <xf numFmtId="4" fontId="5" fillId="2" borderId="3" xfId="1" applyNumberFormat="1" applyFont="1" applyFill="1" applyBorder="1" applyAlignment="1" applyProtection="1">
      <alignment horizontal="center"/>
    </xf>
    <xf numFmtId="0" fontId="5" fillId="0" borderId="0" xfId="1" applyFont="1" applyBorder="1" applyAlignment="1" applyProtection="1">
      <alignment horizontal="right"/>
    </xf>
    <xf numFmtId="0" fontId="7" fillId="3" borderId="0" xfId="1" applyFont="1" applyFill="1" applyBorder="1" applyAlignment="1" applyProtection="1">
      <alignment horizontal="center" vertical="center" wrapText="1"/>
    </xf>
    <xf numFmtId="0" fontId="8" fillId="3" borderId="0" xfId="1" applyFont="1" applyFill="1" applyBorder="1" applyAlignment="1" applyProtection="1">
      <alignment horizontal="center" vertical="center" wrapText="1"/>
    </xf>
    <xf numFmtId="165" fontId="5" fillId="3" borderId="0" xfId="2" applyNumberFormat="1" applyFont="1" applyFill="1" applyBorder="1" applyAlignment="1" applyProtection="1">
      <alignment horizontal="center"/>
    </xf>
    <xf numFmtId="0" fontId="2" fillId="0" borderId="0" xfId="1" applyFont="1" applyAlignment="1" applyProtection="1">
      <alignment horizontal="center"/>
    </xf>
    <xf numFmtId="164" fontId="5" fillId="3" borderId="2" xfId="3" applyNumberFormat="1" applyFont="1" applyFill="1" applyBorder="1" applyAlignment="1" applyProtection="1">
      <alignment horizontal="center" vertical="center"/>
    </xf>
    <xf numFmtId="164" fontId="5" fillId="3" borderId="10" xfId="3" applyNumberFormat="1" applyFont="1" applyFill="1" applyBorder="1" applyAlignment="1" applyProtection="1">
      <alignment horizontal="center" vertical="center"/>
    </xf>
    <xf numFmtId="10" fontId="9" fillId="0" borderId="2" xfId="2" applyNumberFormat="1" applyFont="1" applyBorder="1" applyAlignment="1" applyProtection="1">
      <alignment horizontal="center"/>
    </xf>
    <xf numFmtId="0" fontId="5" fillId="0" borderId="10" xfId="1" applyFont="1" applyBorder="1" applyAlignment="1" applyProtection="1">
      <alignment horizontal="center" vertical="center"/>
    </xf>
    <xf numFmtId="40" fontId="10" fillId="0" borderId="10" xfId="1" applyNumberFormat="1" applyFont="1" applyFill="1" applyBorder="1" applyAlignment="1" applyProtection="1">
      <alignment horizontal="center" vertical="center"/>
    </xf>
    <xf numFmtId="0" fontId="5" fillId="0" borderId="10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164" fontId="2" fillId="4" borderId="0" xfId="1" applyNumberFormat="1" applyFont="1" applyFill="1" applyAlignment="1" applyProtection="1">
      <alignment horizontal="center" vertical="center"/>
    </xf>
    <xf numFmtId="170" fontId="2" fillId="0" borderId="0" xfId="4" applyFont="1" applyAlignment="1" applyProtection="1">
      <alignment horizontal="center" vertical="center"/>
    </xf>
    <xf numFmtId="164" fontId="2" fillId="0" borderId="0" xfId="1" applyNumberFormat="1" applyFont="1" applyAlignment="1" applyProtection="1">
      <alignment horizontal="center" vertical="center"/>
    </xf>
    <xf numFmtId="168" fontId="2" fillId="0" borderId="0" xfId="1" applyNumberFormat="1" applyFont="1" applyBorder="1" applyAlignment="1" applyProtection="1">
      <alignment horizontal="center" vertical="center"/>
    </xf>
    <xf numFmtId="15" fontId="2" fillId="2" borderId="4" xfId="1" applyNumberFormat="1" applyFont="1" applyFill="1" applyBorder="1" applyAlignment="1" applyProtection="1">
      <alignment horizontal="center"/>
    </xf>
    <xf numFmtId="38" fontId="2" fillId="2" borderId="0" xfId="1" applyNumberFormat="1" applyFont="1" applyFill="1" applyBorder="1" applyAlignment="1" applyProtection="1">
      <alignment horizontal="center"/>
    </xf>
    <xf numFmtId="38" fontId="2" fillId="2" borderId="5" xfId="1" applyNumberFormat="1" applyFont="1" applyFill="1" applyBorder="1" applyAlignment="1" applyProtection="1">
      <alignment horizontal="center" vertical="center"/>
    </xf>
    <xf numFmtId="10" fontId="9" fillId="2" borderId="5" xfId="2" applyNumberFormat="1" applyFont="1" applyFill="1" applyBorder="1" applyAlignment="1" applyProtection="1">
      <alignment horizontal="center"/>
    </xf>
    <xf numFmtId="40" fontId="2" fillId="2" borderId="5" xfId="1" applyNumberFormat="1" applyFont="1" applyFill="1" applyBorder="1" applyAlignment="1" applyProtection="1">
      <alignment horizontal="center" vertical="center"/>
    </xf>
    <xf numFmtId="38" fontId="2" fillId="2" borderId="6" xfId="1" applyNumberFormat="1" applyFont="1" applyFill="1" applyBorder="1" applyAlignment="1" applyProtection="1">
      <alignment horizontal="center" vertical="center"/>
    </xf>
    <xf numFmtId="171" fontId="7" fillId="3" borderId="0" xfId="1" applyNumberFormat="1" applyFont="1" applyFill="1" applyBorder="1" applyAlignment="1" applyProtection="1">
      <alignment horizontal="center" vertical="center"/>
    </xf>
    <xf numFmtId="171" fontId="2" fillId="3" borderId="0" xfId="1" applyNumberFormat="1" applyFont="1" applyFill="1" applyAlignment="1" applyProtection="1">
      <alignment horizontal="center" vertical="center"/>
    </xf>
    <xf numFmtId="0" fontId="2" fillId="0" borderId="0" xfId="1" applyFont="1" applyFill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172" fontId="2" fillId="0" borderId="0" xfId="4" applyNumberFormat="1" applyFont="1" applyAlignment="1" applyProtection="1">
      <alignment horizontal="center" vertical="center"/>
    </xf>
    <xf numFmtId="15" fontId="2" fillId="2" borderId="7" xfId="1" applyNumberFormat="1" applyFont="1" applyFill="1" applyBorder="1" applyAlignment="1" applyProtection="1">
      <alignment horizontal="center"/>
    </xf>
    <xf numFmtId="10" fontId="2" fillId="2" borderId="0" xfId="2" applyNumberFormat="1" applyFont="1" applyFill="1" applyBorder="1" applyAlignment="1" applyProtection="1">
      <alignment horizontal="center"/>
    </xf>
    <xf numFmtId="173" fontId="2" fillId="2" borderId="0" xfId="4" applyNumberFormat="1" applyFont="1" applyFill="1" applyBorder="1" applyAlignment="1" applyProtection="1">
      <alignment horizontal="center"/>
    </xf>
    <xf numFmtId="40" fontId="2" fillId="2" borderId="0" xfId="1" applyNumberFormat="1" applyFont="1" applyFill="1" applyBorder="1" applyAlignment="1" applyProtection="1">
      <alignment horizontal="center"/>
    </xf>
    <xf numFmtId="38" fontId="2" fillId="2" borderId="8" xfId="1" applyNumberFormat="1" applyFont="1" applyFill="1" applyBorder="1" applyAlignment="1" applyProtection="1">
      <alignment horizontal="center"/>
    </xf>
    <xf numFmtId="165" fontId="5" fillId="4" borderId="8" xfId="2" applyNumberFormat="1" applyFont="1" applyFill="1" applyBorder="1" applyAlignment="1" applyProtection="1">
      <alignment horizontal="center"/>
    </xf>
    <xf numFmtId="174" fontId="2" fillId="3" borderId="0" xfId="1" applyNumberFormat="1" applyFont="1" applyFill="1" applyAlignment="1" applyProtection="1">
      <alignment horizontal="center" vertical="center"/>
    </xf>
    <xf numFmtId="15" fontId="2" fillId="2" borderId="16" xfId="1" applyNumberFormat="1" applyFont="1" applyFill="1" applyBorder="1" applyAlignment="1" applyProtection="1">
      <alignment horizontal="center"/>
    </xf>
    <xf numFmtId="38" fontId="2" fillId="2" borderId="12" xfId="1" applyNumberFormat="1" applyFont="1" applyFill="1" applyBorder="1" applyAlignment="1" applyProtection="1">
      <alignment horizontal="center"/>
    </xf>
    <xf numFmtId="10" fontId="2" fillId="2" borderId="12" xfId="2" applyNumberFormat="1" applyFont="1" applyFill="1" applyBorder="1" applyAlignment="1" applyProtection="1">
      <alignment horizontal="center"/>
    </xf>
    <xf numFmtId="173" fontId="2" fillId="2" borderId="12" xfId="4" applyNumberFormat="1" applyFont="1" applyFill="1" applyBorder="1" applyAlignment="1" applyProtection="1">
      <alignment horizontal="center"/>
    </xf>
    <xf numFmtId="40" fontId="2" fillId="2" borderId="12" xfId="1" applyNumberFormat="1" applyFont="1" applyFill="1" applyBorder="1" applyAlignment="1" applyProtection="1">
      <alignment horizontal="center"/>
    </xf>
    <xf numFmtId="38" fontId="2" fillId="2" borderId="13" xfId="1" applyNumberFormat="1" applyFont="1" applyFill="1" applyBorder="1" applyAlignment="1" applyProtection="1">
      <alignment horizontal="center"/>
    </xf>
    <xf numFmtId="165" fontId="5" fillId="4" borderId="13" xfId="2" applyNumberFormat="1" applyFont="1" applyFill="1" applyBorder="1" applyAlignment="1" applyProtection="1">
      <alignment horizontal="center"/>
    </xf>
    <xf numFmtId="0" fontId="2" fillId="0" borderId="0" xfId="1" applyFont="1" applyAlignment="1" applyProtection="1">
      <alignment horizontal="right"/>
    </xf>
    <xf numFmtId="170" fontId="2" fillId="0" borderId="0" xfId="1" applyNumberFormat="1" applyFont="1" applyProtection="1"/>
    <xf numFmtId="172" fontId="2" fillId="0" borderId="0" xfId="1" applyNumberFormat="1" applyFont="1" applyProtection="1"/>
    <xf numFmtId="15" fontId="2" fillId="0" borderId="0" xfId="1" applyNumberFormat="1" applyFont="1" applyFill="1" applyBorder="1" applyAlignment="1" applyProtection="1">
      <alignment horizontal="center"/>
    </xf>
    <xf numFmtId="38" fontId="2" fillId="0" borderId="0" xfId="1" applyNumberFormat="1" applyFont="1" applyBorder="1" applyAlignment="1" applyProtection="1">
      <alignment horizontal="center"/>
    </xf>
    <xf numFmtId="40" fontId="2" fillId="0" borderId="0" xfId="1" applyNumberFormat="1" applyFont="1" applyBorder="1" applyAlignment="1" applyProtection="1">
      <alignment horizontal="center"/>
    </xf>
    <xf numFmtId="173" fontId="2" fillId="0" borderId="0" xfId="4" applyNumberFormat="1" applyFont="1" applyBorder="1" applyAlignment="1" applyProtection="1">
      <alignment horizontal="center"/>
    </xf>
    <xf numFmtId="40" fontId="2" fillId="0" borderId="10" xfId="1" applyNumberFormat="1" applyFont="1" applyBorder="1" applyAlignment="1" applyProtection="1">
      <alignment horizontal="center"/>
    </xf>
    <xf numFmtId="38" fontId="2" fillId="0" borderId="10" xfId="1" applyNumberFormat="1" applyFont="1" applyBorder="1" applyAlignment="1" applyProtection="1">
      <alignment horizontal="center"/>
    </xf>
    <xf numFmtId="164" fontId="2" fillId="3" borderId="0" xfId="3" applyNumberFormat="1" applyFont="1" applyFill="1" applyBorder="1" applyAlignment="1" applyProtection="1">
      <alignment horizontal="center"/>
    </xf>
    <xf numFmtId="40" fontId="5" fillId="0" borderId="17" xfId="1" applyNumberFormat="1" applyFont="1" applyBorder="1" applyAlignment="1" applyProtection="1">
      <alignment horizontal="center"/>
    </xf>
    <xf numFmtId="38" fontId="5" fillId="0" borderId="17" xfId="1" applyNumberFormat="1" applyFont="1" applyBorder="1" applyAlignment="1" applyProtection="1">
      <alignment horizontal="center"/>
    </xf>
    <xf numFmtId="171" fontId="2" fillId="3" borderId="0" xfId="1" applyNumberFormat="1" applyFont="1" applyFill="1" applyBorder="1" applyAlignment="1" applyProtection="1">
      <alignment horizontal="center" vertical="center"/>
    </xf>
    <xf numFmtId="0" fontId="5" fillId="2" borderId="7" xfId="1" applyFont="1" applyFill="1" applyBorder="1" applyAlignment="1" applyProtection="1">
      <alignment horizontal="right"/>
    </xf>
    <xf numFmtId="0" fontId="5" fillId="2" borderId="9" xfId="1" applyFont="1" applyFill="1" applyBorder="1" applyAlignment="1" applyProtection="1">
      <alignment horizontal="right"/>
    </xf>
    <xf numFmtId="0" fontId="5" fillId="2" borderId="4" xfId="1" applyFont="1" applyFill="1" applyBorder="1" applyAlignment="1" applyProtection="1">
      <alignment horizontal="right"/>
    </xf>
    <xf numFmtId="175" fontId="2" fillId="2" borderId="0" xfId="1" applyNumberFormat="1" applyFont="1" applyFill="1" applyBorder="1" applyAlignment="1" applyProtection="1">
      <alignment horizontal="center"/>
    </xf>
    <xf numFmtId="175" fontId="2" fillId="2" borderId="12" xfId="1" applyNumberFormat="1" applyFont="1" applyFill="1" applyBorder="1" applyAlignment="1" applyProtection="1">
      <alignment horizontal="center"/>
    </xf>
    <xf numFmtId="164" fontId="2" fillId="2" borderId="0" xfId="1" applyNumberFormat="1" applyFont="1" applyFill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center"/>
    </xf>
    <xf numFmtId="0" fontId="3" fillId="2" borderId="2" xfId="1" applyFont="1" applyFill="1" applyBorder="1" applyAlignment="1" applyProtection="1">
      <alignment horizontal="center"/>
    </xf>
    <xf numFmtId="0" fontId="4" fillId="2" borderId="2" xfId="1" applyFont="1" applyFill="1" applyBorder="1" applyAlignment="1" applyProtection="1"/>
    <xf numFmtId="0" fontId="4" fillId="2" borderId="3" xfId="1" applyFont="1" applyFill="1" applyBorder="1" applyAlignment="1" applyProtection="1"/>
    <xf numFmtId="164" fontId="5" fillId="2" borderId="5" xfId="3" applyNumberFormat="1" applyFont="1" applyFill="1" applyBorder="1" applyAlignment="1" applyProtection="1">
      <alignment horizontal="center"/>
      <protection locked="0"/>
    </xf>
    <xf numFmtId="164" fontId="5" fillId="2" borderId="6" xfId="3" applyNumberFormat="1" applyFont="1" applyFill="1" applyBorder="1" applyAlignment="1" applyProtection="1">
      <alignment horizontal="center"/>
      <protection locked="0"/>
    </xf>
    <xf numFmtId="0" fontId="5" fillId="2" borderId="4" xfId="1" applyFont="1" applyFill="1" applyBorder="1" applyAlignment="1" applyProtection="1">
      <alignment horizontal="right"/>
    </xf>
    <xf numFmtId="0" fontId="5" fillId="2" borderId="5" xfId="1" applyFont="1" applyFill="1" applyBorder="1" applyAlignment="1" applyProtection="1">
      <alignment horizontal="right"/>
    </xf>
    <xf numFmtId="10" fontId="5" fillId="2" borderId="5" xfId="1" applyNumberFormat="1" applyFont="1" applyFill="1" applyBorder="1" applyAlignment="1" applyProtection="1">
      <alignment horizontal="center"/>
    </xf>
    <xf numFmtId="10" fontId="5" fillId="2" borderId="6" xfId="1" applyNumberFormat="1" applyFont="1" applyFill="1" applyBorder="1" applyAlignment="1" applyProtection="1">
      <alignment horizontal="center"/>
    </xf>
    <xf numFmtId="10" fontId="5" fillId="2" borderId="0" xfId="1" applyNumberFormat="1" applyFont="1" applyFill="1" applyBorder="1" applyAlignment="1" applyProtection="1">
      <alignment horizontal="center"/>
    </xf>
    <xf numFmtId="10" fontId="5" fillId="2" borderId="8" xfId="1" applyNumberFormat="1" applyFont="1" applyFill="1" applyBorder="1" applyAlignment="1" applyProtection="1">
      <alignment horizontal="center"/>
    </xf>
    <xf numFmtId="0" fontId="5" fillId="2" borderId="7" xfId="1" applyFont="1" applyFill="1" applyBorder="1" applyAlignment="1" applyProtection="1">
      <alignment horizontal="right"/>
    </xf>
    <xf numFmtId="0" fontId="5" fillId="2" borderId="0" xfId="1" applyFont="1" applyFill="1" applyBorder="1" applyAlignment="1" applyProtection="1">
      <alignment horizontal="right"/>
    </xf>
    <xf numFmtId="166" fontId="5" fillId="4" borderId="0" xfId="1" applyNumberFormat="1" applyFont="1" applyFill="1" applyBorder="1" applyAlignment="1" applyProtection="1">
      <alignment horizontal="center"/>
      <protection locked="0"/>
    </xf>
    <xf numFmtId="166" fontId="5" fillId="4" borderId="8" xfId="1" applyNumberFormat="1" applyFont="1" applyFill="1" applyBorder="1" applyAlignment="1" applyProtection="1">
      <alignment horizontal="center"/>
      <protection locked="0"/>
    </xf>
    <xf numFmtId="164" fontId="5" fillId="2" borderId="0" xfId="3" applyNumberFormat="1" applyFont="1" applyFill="1" applyBorder="1" applyAlignment="1" applyProtection="1">
      <alignment horizontal="center"/>
    </xf>
    <xf numFmtId="164" fontId="5" fillId="2" borderId="8" xfId="3" applyNumberFormat="1" applyFont="1" applyFill="1" applyBorder="1" applyAlignment="1" applyProtection="1">
      <alignment horizontal="center"/>
    </xf>
    <xf numFmtId="0" fontId="5" fillId="2" borderId="8" xfId="1" applyNumberFormat="1" applyFont="1" applyFill="1" applyBorder="1" applyAlignment="1" applyProtection="1">
      <alignment horizontal="center"/>
    </xf>
    <xf numFmtId="164" fontId="5" fillId="2" borderId="10" xfId="3" applyNumberFormat="1" applyFont="1" applyFill="1" applyBorder="1" applyAlignment="1" applyProtection="1">
      <alignment horizontal="center"/>
      <protection locked="0"/>
    </xf>
    <xf numFmtId="164" fontId="5" fillId="2" borderId="11" xfId="3" applyNumberFormat="1" applyFont="1" applyFill="1" applyBorder="1" applyAlignment="1" applyProtection="1">
      <alignment horizontal="center"/>
      <protection locked="0"/>
    </xf>
    <xf numFmtId="0" fontId="5" fillId="2" borderId="9" xfId="1" applyFont="1" applyFill="1" applyBorder="1" applyAlignment="1" applyProtection="1">
      <alignment horizontal="right"/>
    </xf>
    <xf numFmtId="0" fontId="5" fillId="2" borderId="10" xfId="1" applyFont="1" applyFill="1" applyBorder="1" applyAlignment="1" applyProtection="1">
      <alignment horizontal="right"/>
    </xf>
    <xf numFmtId="2" fontId="5" fillId="2" borderId="12" xfId="1" applyNumberFormat="1" applyFont="1" applyFill="1" applyBorder="1" applyAlignment="1" applyProtection="1">
      <alignment horizontal="center"/>
    </xf>
    <xf numFmtId="2" fontId="5" fillId="2" borderId="13" xfId="1" applyNumberFormat="1" applyFont="1" applyFill="1" applyBorder="1" applyAlignment="1" applyProtection="1">
      <alignment horizontal="center"/>
    </xf>
    <xf numFmtId="0" fontId="5" fillId="0" borderId="9" xfId="1" applyFont="1" applyBorder="1" applyAlignment="1" applyProtection="1">
      <alignment horizontal="right"/>
    </xf>
    <xf numFmtId="0" fontId="5" fillId="0" borderId="10" xfId="1" applyFont="1" applyBorder="1" applyAlignment="1" applyProtection="1">
      <alignment horizontal="right"/>
    </xf>
    <xf numFmtId="8" fontId="2" fillId="0" borderId="10" xfId="1" applyNumberFormat="1" applyFont="1" applyBorder="1" applyAlignment="1" applyProtection="1">
      <alignment horizontal="center"/>
    </xf>
    <xf numFmtId="8" fontId="2" fillId="0" borderId="11" xfId="1" applyNumberFormat="1" applyFont="1" applyBorder="1" applyAlignment="1" applyProtection="1">
      <alignment horizontal="center"/>
    </xf>
    <xf numFmtId="167" fontId="6" fillId="2" borderId="0" xfId="3" applyNumberFormat="1" applyFont="1" applyFill="1" applyBorder="1" applyAlignment="1" applyProtection="1">
      <alignment horizontal="center"/>
      <protection locked="0"/>
    </xf>
    <xf numFmtId="167" fontId="6" fillId="2" borderId="8" xfId="3" applyNumberFormat="1" applyFont="1" applyFill="1" applyBorder="1" applyAlignment="1" applyProtection="1">
      <alignment horizontal="center"/>
      <protection locked="0"/>
    </xf>
    <xf numFmtId="2" fontId="5" fillId="2" borderId="0" xfId="1" applyNumberFormat="1" applyFont="1" applyFill="1" applyBorder="1" applyAlignment="1" applyProtection="1">
      <alignment horizontal="center"/>
    </xf>
    <xf numFmtId="2" fontId="5" fillId="2" borderId="8" xfId="1" applyNumberFormat="1" applyFont="1" applyFill="1" applyBorder="1" applyAlignment="1" applyProtection="1">
      <alignment horizontal="center"/>
    </xf>
    <xf numFmtId="0" fontId="12" fillId="2" borderId="7" xfId="1" applyFont="1" applyFill="1" applyBorder="1" applyAlignment="1" applyProtection="1">
      <alignment horizontal="right"/>
    </xf>
    <xf numFmtId="0" fontId="12" fillId="2" borderId="0" xfId="1" applyFont="1" applyFill="1" applyBorder="1" applyAlignment="1" applyProtection="1">
      <alignment horizontal="right"/>
    </xf>
    <xf numFmtId="165" fontId="12" fillId="4" borderId="0" xfId="2" applyNumberFormat="1" applyFont="1" applyFill="1" applyBorder="1" applyAlignment="1" applyProtection="1">
      <alignment horizontal="center"/>
      <protection locked="0"/>
    </xf>
    <xf numFmtId="165" fontId="12" fillId="4" borderId="8" xfId="2" applyNumberFormat="1" applyFont="1" applyFill="1" applyBorder="1" applyAlignment="1" applyProtection="1">
      <alignment horizontal="center"/>
      <protection locked="0"/>
    </xf>
    <xf numFmtId="0" fontId="5" fillId="2" borderId="5" xfId="1" applyFont="1" applyFill="1" applyBorder="1" applyAlignment="1" applyProtection="1">
      <alignment horizontal="center" vertical="center" wrapText="1"/>
    </xf>
    <xf numFmtId="0" fontId="5" fillId="2" borderId="10" xfId="1" applyFont="1" applyFill="1" applyBorder="1" applyAlignment="1" applyProtection="1">
      <alignment horizontal="center" vertical="center" wrapText="1"/>
    </xf>
    <xf numFmtId="0" fontId="5" fillId="2" borderId="5" xfId="1" applyFont="1" applyFill="1" applyBorder="1" applyAlignment="1" applyProtection="1">
      <alignment horizontal="center" vertical="center"/>
    </xf>
    <xf numFmtId="0" fontId="5" fillId="2" borderId="10" xfId="1" applyFont="1" applyFill="1" applyBorder="1" applyAlignment="1" applyProtection="1">
      <alignment horizontal="center" vertical="center"/>
    </xf>
    <xf numFmtId="0" fontId="5" fillId="2" borderId="6" xfId="1" applyFont="1" applyFill="1" applyBorder="1" applyAlignment="1" applyProtection="1">
      <alignment horizontal="center" vertical="center" wrapText="1"/>
    </xf>
    <xf numFmtId="0" fontId="5" fillId="2" borderId="11" xfId="1" applyFont="1" applyFill="1" applyBorder="1" applyAlignment="1" applyProtection="1">
      <alignment horizontal="center" vertical="center" wrapText="1"/>
    </xf>
    <xf numFmtId="164" fontId="5" fillId="2" borderId="4" xfId="3" applyNumberFormat="1" applyFont="1" applyFill="1" applyBorder="1" applyAlignment="1" applyProtection="1">
      <alignment horizontal="center" vertical="center" wrapText="1"/>
    </xf>
    <xf numFmtId="164" fontId="5" fillId="2" borderId="9" xfId="3" applyNumberFormat="1" applyFont="1" applyFill="1" applyBorder="1" applyAlignment="1" applyProtection="1">
      <alignment horizontal="center" vertical="center" wrapText="1"/>
    </xf>
    <xf numFmtId="164" fontId="5" fillId="2" borderId="5" xfId="3" applyNumberFormat="1" applyFont="1" applyFill="1" applyBorder="1" applyAlignment="1" applyProtection="1">
      <alignment horizontal="center" vertical="center" wrapText="1"/>
    </xf>
    <xf numFmtId="164" fontId="5" fillId="2" borderId="10" xfId="3" applyNumberFormat="1" applyFont="1" applyFill="1" applyBorder="1" applyAlignment="1" applyProtection="1">
      <alignment horizontal="center" vertical="center" wrapText="1"/>
    </xf>
  </cellXfs>
  <cellStyles count="5">
    <cellStyle name="Millares 2" xfId="4"/>
    <cellStyle name="Normal" xfId="0" builtinId="0"/>
    <cellStyle name="Normal 2" xfId="1"/>
    <cellStyle name="Normal_Macro Flujos Última" xfId="3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41</xdr:row>
      <xdr:rowOff>38100</xdr:rowOff>
    </xdr:from>
    <xdr:to>
      <xdr:col>15</xdr:col>
      <xdr:colOff>28576</xdr:colOff>
      <xdr:row>46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667252" y="6448425"/>
          <a:ext cx="76104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9</xdr:col>
      <xdr:colOff>152400</xdr:colOff>
      <xdr:row>2</xdr:row>
      <xdr:rowOff>66676</xdr:rowOff>
    </xdr:from>
    <xdr:to>
      <xdr:col>10</xdr:col>
      <xdr:colOff>744751</xdr:colOff>
      <xdr:row>5</xdr:row>
      <xdr:rowOff>84630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3076575" y="35242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11</xdr:col>
      <xdr:colOff>409576</xdr:colOff>
      <xdr:row>0</xdr:row>
      <xdr:rowOff>114300</xdr:rowOff>
    </xdr:from>
    <xdr:to>
      <xdr:col>12</xdr:col>
      <xdr:colOff>379686</xdr:colOff>
      <xdr:row>6</xdr:row>
      <xdr:rowOff>76334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661" t="-1000" r="41508"/>
        <a:stretch/>
      </xdr:blipFill>
      <xdr:spPr>
        <a:xfrm>
          <a:off x="5010151" y="114300"/>
          <a:ext cx="827360" cy="8192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41</xdr:row>
      <xdr:rowOff>38100</xdr:rowOff>
    </xdr:from>
    <xdr:to>
      <xdr:col>15</xdr:col>
      <xdr:colOff>28576</xdr:colOff>
      <xdr:row>46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667252" y="6448425"/>
          <a:ext cx="76104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9</xdr:col>
      <xdr:colOff>161925</xdr:colOff>
      <xdr:row>2</xdr:row>
      <xdr:rowOff>66676</xdr:rowOff>
    </xdr:from>
    <xdr:to>
      <xdr:col>10</xdr:col>
      <xdr:colOff>754276</xdr:colOff>
      <xdr:row>5</xdr:row>
      <xdr:rowOff>84630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7496175" y="35242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11</xdr:col>
      <xdr:colOff>438150</xdr:colOff>
      <xdr:row>0</xdr:row>
      <xdr:rowOff>114300</xdr:rowOff>
    </xdr:from>
    <xdr:to>
      <xdr:col>12</xdr:col>
      <xdr:colOff>408260</xdr:colOff>
      <xdr:row>6</xdr:row>
      <xdr:rowOff>76334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661" t="-1000" r="41508"/>
        <a:stretch/>
      </xdr:blipFill>
      <xdr:spPr>
        <a:xfrm>
          <a:off x="5038725" y="114300"/>
          <a:ext cx="827360" cy="8192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O212"/>
  <sheetViews>
    <sheetView showGridLines="0" topLeftCell="A7" zoomScaleNormal="100" zoomScaleSheetLayoutView="130" workbookViewId="0">
      <selection activeCell="P20" sqref="P20"/>
    </sheetView>
  </sheetViews>
  <sheetFormatPr baseColWidth="10" defaultColWidth="11.42578125" defaultRowHeight="11.25" x14ac:dyDescent="0.2"/>
  <cols>
    <col min="1" max="1" width="3.7109375" style="1" customWidth="1"/>
    <col min="2" max="2" width="18.85546875" style="1" hidden="1" customWidth="1"/>
    <col min="3" max="3" width="7.140625" style="1" hidden="1" customWidth="1"/>
    <col min="4" max="4" width="5.7109375" style="1" hidden="1" customWidth="1"/>
    <col min="5" max="5" width="8.28515625" style="1" hidden="1" customWidth="1"/>
    <col min="6" max="6" width="26.140625" style="1" hidden="1" customWidth="1"/>
    <col min="7" max="7" width="18.85546875" style="1" customWidth="1"/>
    <col min="8" max="8" width="10.7109375" style="1" customWidth="1"/>
    <col min="9" max="9" width="10.5703125" style="1" bestFit="1" customWidth="1"/>
    <col min="10" max="10" width="11.5703125" style="1" customWidth="1"/>
    <col min="11" max="11" width="13.5703125" style="1" customWidth="1"/>
    <col min="12" max="12" width="12.85546875" style="1" customWidth="1"/>
    <col min="13" max="13" width="12.42578125" style="1" customWidth="1"/>
    <col min="14" max="14" width="11.5703125" style="1" customWidth="1"/>
    <col min="15" max="15" width="11.7109375" style="1" customWidth="1"/>
    <col min="16" max="16" width="11.140625" style="1" customWidth="1"/>
    <col min="17" max="17" width="11.28515625" style="1" customWidth="1"/>
    <col min="18" max="18" width="15.28515625" style="3" hidden="1" customWidth="1"/>
    <col min="19" max="19" width="13.28515625" style="3" hidden="1" customWidth="1"/>
    <col min="20" max="21" width="10.140625" style="4" hidden="1" customWidth="1"/>
    <col min="22" max="22" width="15.85546875" style="4" hidden="1" customWidth="1"/>
    <col min="23" max="24" width="12.28515625" style="1" customWidth="1"/>
    <col min="25" max="25" width="11.42578125" style="1" customWidth="1"/>
    <col min="26" max="26" width="11.7109375" style="1" bestFit="1" customWidth="1"/>
    <col min="27" max="27" width="11.7109375" style="1" customWidth="1"/>
    <col min="28" max="28" width="11.7109375" style="1" bestFit="1" customWidth="1"/>
    <col min="29" max="16384" width="11.42578125" style="1"/>
  </cols>
  <sheetData>
    <row r="1" spans="3:145" x14ac:dyDescent="0.2">
      <c r="Q1" s="2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</row>
    <row r="2" spans="3:145" x14ac:dyDescent="0.2"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</row>
    <row r="3" spans="3:145" x14ac:dyDescent="0.2"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</row>
    <row r="4" spans="3:145" x14ac:dyDescent="0.2"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</row>
    <row r="5" spans="3:145" x14ac:dyDescent="0.2">
      <c r="J5" s="6"/>
      <c r="K5" s="6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</row>
    <row r="6" spans="3:145" x14ac:dyDescent="0.2"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</row>
    <row r="7" spans="3:145" x14ac:dyDescent="0.2"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</row>
    <row r="8" spans="3:145" ht="15.75" x14ac:dyDescent="0.25">
      <c r="G8" s="95" t="s">
        <v>43</v>
      </c>
      <c r="H8" s="96"/>
      <c r="I8" s="96"/>
      <c r="J8" s="96"/>
      <c r="K8" s="96"/>
      <c r="L8" s="96"/>
      <c r="M8" s="96"/>
      <c r="N8" s="96"/>
      <c r="O8" s="96"/>
      <c r="P8" s="97"/>
      <c r="Q8" s="98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</row>
    <row r="9" spans="3:145" x14ac:dyDescent="0.2">
      <c r="M9" s="7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</row>
    <row r="10" spans="3:145" ht="12.75" customHeight="1" x14ac:dyDescent="0.2">
      <c r="G10" s="8" t="s">
        <v>0</v>
      </c>
      <c r="H10" s="99">
        <v>44902</v>
      </c>
      <c r="I10" s="100"/>
      <c r="J10" s="101" t="s">
        <v>1</v>
      </c>
      <c r="K10" s="102"/>
      <c r="L10" s="103">
        <f>XIRR(O30:O38,E30:E38)</f>
        <v>0.89798728227615343</v>
      </c>
      <c r="M10" s="104"/>
      <c r="N10" s="101" t="s">
        <v>2</v>
      </c>
      <c r="O10" s="102"/>
      <c r="P10" s="103" t="s">
        <v>3</v>
      </c>
      <c r="Q10" s="104"/>
      <c r="R10" s="9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</row>
    <row r="11" spans="3:145" ht="12.75" customHeight="1" x14ac:dyDescent="0.2">
      <c r="G11" s="10" t="s">
        <v>4</v>
      </c>
      <c r="H11" s="111">
        <f>+G38</f>
        <v>45633</v>
      </c>
      <c r="I11" s="112"/>
      <c r="J11" s="107" t="s">
        <v>5</v>
      </c>
      <c r="K11" s="108"/>
      <c r="L11" s="105">
        <f>+(($L$10+1)^(0.0833333333333)-1)*12</f>
        <v>0.6582116865583405</v>
      </c>
      <c r="M11" s="106"/>
      <c r="N11" s="107" t="s">
        <v>6</v>
      </c>
      <c r="O11" s="108"/>
      <c r="P11" s="105">
        <v>1</v>
      </c>
      <c r="Q11" s="113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</row>
    <row r="12" spans="3:145" ht="12.75" customHeight="1" x14ac:dyDescent="0.2">
      <c r="C12" s="11"/>
      <c r="D12" s="11"/>
      <c r="G12" s="10" t="s">
        <v>7</v>
      </c>
      <c r="H12" s="105" t="s">
        <v>8</v>
      </c>
      <c r="I12" s="106"/>
      <c r="J12" s="107" t="s">
        <v>9</v>
      </c>
      <c r="K12" s="108"/>
      <c r="L12" s="105">
        <f>+(($L$10+1)^(0.25)-1)*4</f>
        <v>0.69497534358187085</v>
      </c>
      <c r="M12" s="106"/>
      <c r="N12" s="107" t="s">
        <v>10</v>
      </c>
      <c r="O12" s="108"/>
      <c r="P12" s="109">
        <v>125000000</v>
      </c>
      <c r="Q12" s="110"/>
      <c r="S12" s="12"/>
      <c r="U12" s="13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</row>
    <row r="13" spans="3:145" ht="12.75" customHeight="1" x14ac:dyDescent="0.2">
      <c r="G13" s="14"/>
      <c r="H13" s="124"/>
      <c r="I13" s="125"/>
      <c r="J13" s="107" t="s">
        <v>11</v>
      </c>
      <c r="K13" s="108"/>
      <c r="L13" s="126">
        <f>+(V40/U40)*12</f>
        <v>13.626698900306465</v>
      </c>
      <c r="M13" s="127"/>
      <c r="N13" s="128" t="s">
        <v>12</v>
      </c>
      <c r="O13" s="129"/>
      <c r="P13" s="130">
        <v>0</v>
      </c>
      <c r="Q13" s="131"/>
      <c r="S13" s="12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</row>
    <row r="14" spans="3:145" ht="12.75" customHeight="1" x14ac:dyDescent="0.2">
      <c r="G14" s="15" t="s">
        <v>13</v>
      </c>
      <c r="H14" s="114">
        <f>+$H$10</f>
        <v>44902</v>
      </c>
      <c r="I14" s="115"/>
      <c r="J14" s="116" t="s">
        <v>14</v>
      </c>
      <c r="K14" s="117"/>
      <c r="L14" s="118">
        <f>+D39</f>
        <v>24</v>
      </c>
      <c r="M14" s="119"/>
      <c r="N14" s="120" t="s">
        <v>15</v>
      </c>
      <c r="O14" s="121"/>
      <c r="P14" s="122" t="s">
        <v>16</v>
      </c>
      <c r="Q14" s="123"/>
      <c r="S14" s="12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</row>
    <row r="15" spans="3:145" x14ac:dyDescent="0.2">
      <c r="H15" s="16"/>
      <c r="I15" s="17"/>
      <c r="J15" s="17"/>
      <c r="M15" s="18"/>
      <c r="N15" s="19"/>
      <c r="S15" s="12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</row>
    <row r="16" spans="3:145" x14ac:dyDescent="0.2">
      <c r="J16" s="20" t="s">
        <v>17</v>
      </c>
      <c r="K16" s="21" t="s">
        <v>18</v>
      </c>
      <c r="L16" s="22" t="s">
        <v>19</v>
      </c>
      <c r="M16" s="23" t="s">
        <v>20</v>
      </c>
      <c r="N16" s="19"/>
      <c r="S16" s="12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</row>
    <row r="17" spans="2:145" ht="12.75" customHeight="1" x14ac:dyDescent="0.2">
      <c r="J17" s="24">
        <f>+G31</f>
        <v>44992</v>
      </c>
      <c r="K17" s="25">
        <f>+$P$12*L31/100</f>
        <v>0</v>
      </c>
      <c r="L17" s="26">
        <f>+$P$12*K31/100</f>
        <v>21421232.87671233</v>
      </c>
      <c r="M17" s="27">
        <f>SUM(K17:L17)</f>
        <v>21421232.87671233</v>
      </c>
      <c r="N17" s="19"/>
      <c r="S17" s="12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</row>
    <row r="18" spans="2:145" ht="12.75" customHeight="1" x14ac:dyDescent="0.2">
      <c r="J18" s="24">
        <f t="shared" ref="J18:J24" si="0">+G32</f>
        <v>45084</v>
      </c>
      <c r="K18" s="25">
        <f t="shared" ref="K18:K24" si="1">+$P$12*L32/100</f>
        <v>0</v>
      </c>
      <c r="L18" s="26">
        <f t="shared" ref="L18:L24" si="2">+$P$12*K32/100</f>
        <v>21897260.273972601</v>
      </c>
      <c r="M18" s="27">
        <f t="shared" ref="M18:M24" si="3">SUM(K18:L18)</f>
        <v>21897260.273972601</v>
      </c>
      <c r="N18" s="19"/>
      <c r="S18" s="12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</row>
    <row r="19" spans="2:145" ht="12.75" customHeight="1" x14ac:dyDescent="0.2">
      <c r="J19" s="24">
        <f t="shared" si="0"/>
        <v>45176</v>
      </c>
      <c r="K19" s="25">
        <f t="shared" si="1"/>
        <v>0</v>
      </c>
      <c r="L19" s="26">
        <f t="shared" si="2"/>
        <v>21897260.273972601</v>
      </c>
      <c r="M19" s="27">
        <f t="shared" si="3"/>
        <v>21897260.273972601</v>
      </c>
      <c r="N19" s="19"/>
      <c r="S19" s="12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</row>
    <row r="20" spans="2:145" ht="12.75" customHeight="1" x14ac:dyDescent="0.2">
      <c r="J20" s="24">
        <f t="shared" si="0"/>
        <v>45267</v>
      </c>
      <c r="K20" s="25">
        <f t="shared" si="1"/>
        <v>0</v>
      </c>
      <c r="L20" s="26">
        <f t="shared" si="2"/>
        <v>21659246.575342465</v>
      </c>
      <c r="M20" s="27">
        <f t="shared" si="3"/>
        <v>21659246.575342465</v>
      </c>
      <c r="N20" s="19"/>
      <c r="S20" s="12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</row>
    <row r="21" spans="2:145" ht="12.75" customHeight="1" x14ac:dyDescent="0.2">
      <c r="J21" s="24">
        <f t="shared" si="0"/>
        <v>45358</v>
      </c>
      <c r="K21" s="25">
        <f t="shared" si="1"/>
        <v>0</v>
      </c>
      <c r="L21" s="26">
        <f t="shared" si="2"/>
        <v>21659246.575342465</v>
      </c>
      <c r="M21" s="27">
        <f t="shared" si="3"/>
        <v>21659246.575342465</v>
      </c>
      <c r="N21" s="19"/>
      <c r="S21" s="12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</row>
    <row r="22" spans="2:145" ht="12.75" customHeight="1" x14ac:dyDescent="0.2">
      <c r="J22" s="24">
        <f t="shared" si="0"/>
        <v>45450</v>
      </c>
      <c r="K22" s="25">
        <f t="shared" si="1"/>
        <v>41250000</v>
      </c>
      <c r="L22" s="26">
        <f t="shared" si="2"/>
        <v>21897260.273972601</v>
      </c>
      <c r="M22" s="27">
        <f t="shared" si="3"/>
        <v>63147260.273972601</v>
      </c>
      <c r="N22" s="19"/>
      <c r="S22" s="12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</row>
    <row r="23" spans="2:145" ht="12.75" customHeight="1" x14ac:dyDescent="0.2">
      <c r="J23" s="24">
        <f t="shared" si="0"/>
        <v>45542</v>
      </c>
      <c r="K23" s="25">
        <f t="shared" si="1"/>
        <v>41250000</v>
      </c>
      <c r="L23" s="26">
        <f t="shared" si="2"/>
        <v>14671164.383561645</v>
      </c>
      <c r="M23" s="27">
        <f t="shared" si="3"/>
        <v>55921164.383561641</v>
      </c>
      <c r="N23" s="19"/>
      <c r="O23" s="28"/>
      <c r="S23" s="12"/>
      <c r="Y23" s="5"/>
      <c r="Z23" s="5"/>
      <c r="AA23" s="5"/>
      <c r="AB23" s="5"/>
      <c r="AC23" s="5"/>
      <c r="AD23" s="5"/>
      <c r="AE23" s="5"/>
      <c r="AF23" s="5"/>
      <c r="AG23" s="29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</row>
    <row r="24" spans="2:145" ht="12.75" customHeight="1" x14ac:dyDescent="0.2">
      <c r="J24" s="24">
        <f t="shared" si="0"/>
        <v>45633</v>
      </c>
      <c r="K24" s="25">
        <f t="shared" si="1"/>
        <v>42500000</v>
      </c>
      <c r="L24" s="26">
        <f t="shared" si="2"/>
        <v>7364143.8356164386</v>
      </c>
      <c r="M24" s="27">
        <f t="shared" si="3"/>
        <v>49864143.83561644</v>
      </c>
      <c r="N24" s="19"/>
      <c r="P24" s="30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</row>
    <row r="25" spans="2:145" ht="12.75" customHeight="1" x14ac:dyDescent="0.2">
      <c r="J25" s="31" t="s">
        <v>20</v>
      </c>
      <c r="K25" s="32">
        <f>SUM(K17:K24)</f>
        <v>125000000</v>
      </c>
      <c r="L25" s="33">
        <f>SUM(L17:L24)</f>
        <v>152466815.06849316</v>
      </c>
      <c r="M25" s="34">
        <f>SUM(K25:L25)</f>
        <v>277466815.06849313</v>
      </c>
      <c r="N25" s="19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</row>
    <row r="26" spans="2:145" x14ac:dyDescent="0.2">
      <c r="H26" s="35"/>
      <c r="I26" s="17"/>
      <c r="J26" s="17"/>
      <c r="M26" s="18"/>
      <c r="N26" s="19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</row>
    <row r="27" spans="2:145" ht="14.25" customHeight="1" x14ac:dyDescent="0.2">
      <c r="G27" s="138" t="s">
        <v>21</v>
      </c>
      <c r="H27" s="140" t="s">
        <v>22</v>
      </c>
      <c r="I27" s="140" t="s">
        <v>23</v>
      </c>
      <c r="J27" s="140" t="s">
        <v>24</v>
      </c>
      <c r="K27" s="132" t="s">
        <v>25</v>
      </c>
      <c r="L27" s="132" t="s">
        <v>26</v>
      </c>
      <c r="M27" s="132" t="s">
        <v>27</v>
      </c>
      <c r="N27" s="134" t="s">
        <v>28</v>
      </c>
      <c r="O27" s="136" t="s">
        <v>29</v>
      </c>
      <c r="P27" s="136" t="s">
        <v>30</v>
      </c>
      <c r="R27" s="36" t="s">
        <v>31</v>
      </c>
      <c r="S27" s="36" t="s">
        <v>32</v>
      </c>
      <c r="T27" s="36" t="s">
        <v>33</v>
      </c>
      <c r="U27" s="36" t="s">
        <v>34</v>
      </c>
      <c r="V27" s="36" t="s">
        <v>35</v>
      </c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</row>
    <row r="28" spans="2:145" ht="11.25" customHeight="1" x14ac:dyDescent="0.2">
      <c r="G28" s="139"/>
      <c r="H28" s="141"/>
      <c r="I28" s="141"/>
      <c r="J28" s="141"/>
      <c r="K28" s="133"/>
      <c r="L28" s="133"/>
      <c r="M28" s="133"/>
      <c r="N28" s="135"/>
      <c r="O28" s="137"/>
      <c r="P28" s="137"/>
      <c r="R28" s="37"/>
      <c r="S28" s="38">
        <f>+L10</f>
        <v>0.89798728227615343</v>
      </c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</row>
    <row r="29" spans="2:145" x14ac:dyDescent="0.2">
      <c r="B29" s="1" t="s">
        <v>36</v>
      </c>
      <c r="C29" s="39" t="s">
        <v>37</v>
      </c>
      <c r="D29" s="39" t="s">
        <v>38</v>
      </c>
      <c r="G29" s="40"/>
      <c r="H29" s="41"/>
      <c r="I29" s="41"/>
      <c r="J29" s="42">
        <f>+J30</f>
        <v>0</v>
      </c>
      <c r="K29" s="43"/>
      <c r="L29" s="43"/>
      <c r="M29" s="44">
        <f>+M30</f>
        <v>100</v>
      </c>
      <c r="N29" s="45"/>
      <c r="O29" s="46"/>
      <c r="R29" s="37"/>
      <c r="S29" s="38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</row>
    <row r="30" spans="2:145" s="60" customFormat="1" ht="12.75" customHeight="1" x14ac:dyDescent="0.2">
      <c r="B30" s="94">
        <f>+H10</f>
        <v>44902</v>
      </c>
      <c r="C30" s="48"/>
      <c r="D30" s="48"/>
      <c r="E30" s="49">
        <f>+H14</f>
        <v>44902</v>
      </c>
      <c r="F30" s="50">
        <f>+H10</f>
        <v>44902</v>
      </c>
      <c r="G30" s="51">
        <f>+F30</f>
        <v>44902</v>
      </c>
      <c r="H30" s="52"/>
      <c r="I30" s="53"/>
      <c r="J30" s="54">
        <f>+$P$13</f>
        <v>0</v>
      </c>
      <c r="K30" s="53"/>
      <c r="L30" s="53"/>
      <c r="M30" s="55">
        <v>100</v>
      </c>
      <c r="N30" s="55">
        <f>+P11*100</f>
        <v>100</v>
      </c>
      <c r="O30" s="56">
        <f>-(P12*P11)</f>
        <v>-125000000</v>
      </c>
      <c r="P30" s="56"/>
      <c r="Q30" s="1"/>
      <c r="R30" s="57">
        <f t="shared" ref="R30:R39" si="4">I30/365</f>
        <v>0</v>
      </c>
      <c r="S30" s="57">
        <f t="shared" ref="S30:S39" si="5">1/(1+$L$10)^(I30/365)</f>
        <v>1</v>
      </c>
      <c r="T30" s="58">
        <f t="shared" ref="T30:T38" si="6">+N30</f>
        <v>100</v>
      </c>
      <c r="U30" s="58">
        <f t="shared" ref="U30:U38" si="7">+T30*S30</f>
        <v>100</v>
      </c>
      <c r="V30" s="58">
        <f t="shared" ref="V30:V38" si="8">+U30*R30</f>
        <v>0</v>
      </c>
      <c r="W30" s="1"/>
      <c r="X30" s="1"/>
      <c r="Y30" s="5"/>
      <c r="Z30" s="5"/>
      <c r="AA30" s="5"/>
      <c r="AB30" s="5"/>
      <c r="AC30" s="5"/>
      <c r="AD30" s="5"/>
      <c r="AE30" s="5"/>
      <c r="AF30" s="5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59"/>
      <c r="EB30" s="59"/>
      <c r="EC30" s="59"/>
      <c r="ED30" s="59"/>
      <c r="EE30" s="59"/>
      <c r="EF30" s="59"/>
      <c r="EG30" s="59"/>
      <c r="EH30" s="59"/>
      <c r="EI30" s="59"/>
      <c r="EJ30" s="59"/>
      <c r="EK30" s="59"/>
      <c r="EL30" s="59"/>
      <c r="EM30" s="59"/>
      <c r="EN30" s="59"/>
      <c r="EO30" s="59"/>
    </row>
    <row r="31" spans="2:145" s="60" customFormat="1" ht="12.75" customHeight="1" x14ac:dyDescent="0.2">
      <c r="B31" s="47">
        <v>44992</v>
      </c>
      <c r="C31" s="48">
        <f>+B31-B30</f>
        <v>90</v>
      </c>
      <c r="D31" s="61">
        <f t="shared" ref="D31:D33" si="9">+ROUND(C31/30.5,0)</f>
        <v>3</v>
      </c>
      <c r="E31" s="49">
        <f t="shared" ref="E31:E38" si="10">+G31</f>
        <v>44992</v>
      </c>
      <c r="F31" s="50">
        <f>+F30+C31</f>
        <v>44992</v>
      </c>
      <c r="G31" s="62">
        <f t="shared" ref="G31:G38" si="11">+F31</f>
        <v>44992</v>
      </c>
      <c r="H31" s="52">
        <f t="shared" ref="H31:H33" si="12">+F31-F30</f>
        <v>90</v>
      </c>
      <c r="I31" s="52">
        <f t="shared" ref="I31:I38" si="13">+IF(G31-$H$14&lt;0,0,G31-$H$14)</f>
        <v>90</v>
      </c>
      <c r="J31" s="63">
        <f>+P31+$P$13</f>
        <v>0.69499999999999995</v>
      </c>
      <c r="K31" s="64">
        <f>+J31/365*H31*M30</f>
        <v>17.136986301369863</v>
      </c>
      <c r="L31" s="65">
        <v>0</v>
      </c>
      <c r="M31" s="65">
        <f>+M30-L31</f>
        <v>100</v>
      </c>
      <c r="N31" s="92">
        <f t="shared" ref="N31:N38" si="14">+IF(G31&gt;$H$14,K31+L31,0)</f>
        <v>17.136986301369863</v>
      </c>
      <c r="O31" s="66">
        <f t="shared" ref="O31:O38" si="15">+N31*$P$12/100</f>
        <v>21421232.87671233</v>
      </c>
      <c r="P31" s="67">
        <v>0.69499999999999995</v>
      </c>
      <c r="Q31" s="1"/>
      <c r="R31" s="57">
        <f t="shared" si="4"/>
        <v>0.24657534246575341</v>
      </c>
      <c r="S31" s="57">
        <f t="shared" si="5"/>
        <v>0.85384636666604929</v>
      </c>
      <c r="T31" s="58">
        <f t="shared" si="6"/>
        <v>17.136986301369863</v>
      </c>
      <c r="U31" s="68">
        <f t="shared" si="7"/>
        <v>14.632353489030516</v>
      </c>
      <c r="V31" s="58">
        <f t="shared" si="8"/>
        <v>3.6079775726376613</v>
      </c>
      <c r="W31" s="1"/>
      <c r="X31" s="1"/>
      <c r="Y31" s="5"/>
      <c r="Z31" s="5"/>
      <c r="AA31" s="5"/>
      <c r="AB31" s="5"/>
      <c r="AC31" s="5"/>
      <c r="AD31" s="5"/>
      <c r="AE31" s="5"/>
      <c r="AF31" s="5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59"/>
      <c r="CU31" s="59"/>
      <c r="CV31" s="59"/>
      <c r="CW31" s="59"/>
      <c r="CX31" s="59"/>
      <c r="CY31" s="59"/>
      <c r="CZ31" s="59"/>
      <c r="DA31" s="59"/>
      <c r="DB31" s="59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  <c r="DX31" s="59"/>
      <c r="DY31" s="59"/>
      <c r="DZ31" s="59"/>
      <c r="EA31" s="59"/>
      <c r="EB31" s="59"/>
      <c r="EC31" s="59"/>
      <c r="ED31" s="59"/>
      <c r="EE31" s="59"/>
      <c r="EF31" s="59"/>
      <c r="EG31" s="59"/>
      <c r="EH31" s="59"/>
      <c r="EI31" s="59"/>
      <c r="EJ31" s="59"/>
      <c r="EK31" s="59"/>
      <c r="EL31" s="59"/>
      <c r="EM31" s="59"/>
      <c r="EN31" s="59"/>
      <c r="EO31" s="59"/>
    </row>
    <row r="32" spans="2:145" s="60" customFormat="1" ht="12.75" customHeight="1" x14ac:dyDescent="0.2">
      <c r="B32" s="47">
        <v>45084</v>
      </c>
      <c r="C32" s="48">
        <f t="shared" ref="C32:C38" si="16">+B32-B31</f>
        <v>92</v>
      </c>
      <c r="D32" s="61">
        <f t="shared" si="9"/>
        <v>3</v>
      </c>
      <c r="E32" s="49">
        <f t="shared" si="10"/>
        <v>45084</v>
      </c>
      <c r="F32" s="50">
        <f t="shared" ref="F32:F38" si="17">+F31+C32</f>
        <v>45084</v>
      </c>
      <c r="G32" s="62">
        <f t="shared" si="11"/>
        <v>45084</v>
      </c>
      <c r="H32" s="52">
        <f t="shared" si="12"/>
        <v>92</v>
      </c>
      <c r="I32" s="52">
        <f t="shared" si="13"/>
        <v>182</v>
      </c>
      <c r="J32" s="63">
        <f t="shared" ref="J32:J38" si="18">+P32+$P$13</f>
        <v>0.69499999999999995</v>
      </c>
      <c r="K32" s="64">
        <f t="shared" ref="K32:K38" si="19">+J32/365*H32*M31</f>
        <v>17.517808219178082</v>
      </c>
      <c r="L32" s="65">
        <v>0</v>
      </c>
      <c r="M32" s="65">
        <f t="shared" ref="M32:M38" si="20">+M31-L32</f>
        <v>100</v>
      </c>
      <c r="N32" s="92">
        <f t="shared" si="14"/>
        <v>17.517808219178082</v>
      </c>
      <c r="O32" s="66">
        <f t="shared" si="15"/>
        <v>21897260.273972601</v>
      </c>
      <c r="P32" s="67">
        <f>+$P$31</f>
        <v>0.69499999999999995</v>
      </c>
      <c r="Q32" s="1"/>
      <c r="R32" s="57">
        <f t="shared" si="4"/>
        <v>0.49863013698630138</v>
      </c>
      <c r="S32" s="57">
        <f t="shared" si="5"/>
        <v>0.72649825363023401</v>
      </c>
      <c r="T32" s="58">
        <f t="shared" si="6"/>
        <v>17.517808219178082</v>
      </c>
      <c r="U32" s="68">
        <f t="shared" si="7"/>
        <v>12.726657078662237</v>
      </c>
      <c r="V32" s="58">
        <f t="shared" si="8"/>
        <v>6.3458947625110333</v>
      </c>
      <c r="W32" s="1"/>
      <c r="X32" s="1"/>
      <c r="Y32" s="5"/>
      <c r="Z32" s="5"/>
      <c r="AA32" s="5"/>
      <c r="AB32" s="5"/>
      <c r="AC32" s="5"/>
      <c r="AD32" s="5"/>
      <c r="AE32" s="5"/>
      <c r="AF32" s="5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  <c r="DZ32" s="59"/>
      <c r="EA32" s="59"/>
      <c r="EB32" s="59"/>
      <c r="EC32" s="59"/>
      <c r="ED32" s="59"/>
      <c r="EE32" s="59"/>
      <c r="EF32" s="59"/>
      <c r="EG32" s="59"/>
      <c r="EH32" s="59"/>
      <c r="EI32" s="59"/>
      <c r="EJ32" s="59"/>
      <c r="EK32" s="59"/>
      <c r="EL32" s="59"/>
      <c r="EM32" s="59"/>
      <c r="EN32" s="59"/>
      <c r="EO32" s="59"/>
    </row>
    <row r="33" spans="2:145" s="60" customFormat="1" ht="12.75" customHeight="1" x14ac:dyDescent="0.2">
      <c r="B33" s="47">
        <v>45176</v>
      </c>
      <c r="C33" s="48">
        <f t="shared" si="16"/>
        <v>92</v>
      </c>
      <c r="D33" s="61">
        <f t="shared" si="9"/>
        <v>3</v>
      </c>
      <c r="E33" s="49">
        <f t="shared" si="10"/>
        <v>45176</v>
      </c>
      <c r="F33" s="50">
        <f t="shared" si="17"/>
        <v>45176</v>
      </c>
      <c r="G33" s="62">
        <f t="shared" si="11"/>
        <v>45176</v>
      </c>
      <c r="H33" s="52">
        <f t="shared" si="12"/>
        <v>92</v>
      </c>
      <c r="I33" s="52">
        <f t="shared" si="13"/>
        <v>274</v>
      </c>
      <c r="J33" s="63">
        <f t="shared" si="18"/>
        <v>0.69499999999999995</v>
      </c>
      <c r="K33" s="64">
        <f t="shared" si="19"/>
        <v>17.517808219178082</v>
      </c>
      <c r="L33" s="65">
        <v>0</v>
      </c>
      <c r="M33" s="65">
        <f t="shared" si="20"/>
        <v>100</v>
      </c>
      <c r="N33" s="92">
        <f t="shared" si="14"/>
        <v>17.517808219178082</v>
      </c>
      <c r="O33" s="66">
        <f t="shared" si="15"/>
        <v>21897260.273972601</v>
      </c>
      <c r="P33" s="67">
        <f t="shared" ref="P33:P38" si="21">+$P$31</f>
        <v>0.69499999999999995</v>
      </c>
      <c r="Q33" s="1"/>
      <c r="R33" s="57">
        <f t="shared" si="4"/>
        <v>0.75068493150684934</v>
      </c>
      <c r="S33" s="57">
        <f t="shared" si="5"/>
        <v>0.61814365339357291</v>
      </c>
      <c r="T33" s="58">
        <f t="shared" si="6"/>
        <v>17.517808219178082</v>
      </c>
      <c r="U33" s="68">
        <f t="shared" si="7"/>
        <v>10.8285219720507</v>
      </c>
      <c r="V33" s="58">
        <f t="shared" si="8"/>
        <v>8.1288082749092929</v>
      </c>
      <c r="W33" s="1"/>
      <c r="X33" s="1"/>
      <c r="Y33" s="5"/>
      <c r="Z33" s="5"/>
      <c r="AA33" s="5"/>
      <c r="AB33" s="5"/>
      <c r="AC33" s="5"/>
      <c r="AD33" s="5"/>
      <c r="AE33" s="5"/>
      <c r="AF33" s="5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59"/>
      <c r="CU33" s="59"/>
      <c r="CV33" s="59"/>
      <c r="CW33" s="59"/>
      <c r="CX33" s="59"/>
      <c r="CY33" s="59"/>
      <c r="CZ33" s="59"/>
      <c r="DA33" s="59"/>
      <c r="DB33" s="59"/>
      <c r="DC33" s="59"/>
      <c r="DD33" s="59"/>
      <c r="DE33" s="59"/>
      <c r="DF33" s="59"/>
      <c r="DG33" s="59"/>
      <c r="DH33" s="59"/>
      <c r="DI33" s="59"/>
      <c r="DJ33" s="59"/>
      <c r="DK33" s="59"/>
      <c r="DL33" s="59"/>
      <c r="DM33" s="59"/>
      <c r="DN33" s="59"/>
      <c r="DO33" s="59"/>
      <c r="DP33" s="59"/>
      <c r="DQ33" s="59"/>
      <c r="DR33" s="59"/>
      <c r="DS33" s="59"/>
      <c r="DT33" s="59"/>
      <c r="DU33" s="59"/>
      <c r="DV33" s="59"/>
      <c r="DW33" s="59"/>
      <c r="DX33" s="59"/>
      <c r="DY33" s="59"/>
      <c r="DZ33" s="59"/>
      <c r="EA33" s="59"/>
      <c r="EB33" s="59"/>
      <c r="EC33" s="59"/>
      <c r="ED33" s="59"/>
      <c r="EE33" s="59"/>
      <c r="EF33" s="59"/>
      <c r="EG33" s="59"/>
      <c r="EH33" s="59"/>
      <c r="EI33" s="59"/>
      <c r="EJ33" s="59"/>
      <c r="EK33" s="59"/>
      <c r="EL33" s="59"/>
      <c r="EM33" s="59"/>
      <c r="EN33" s="59"/>
      <c r="EO33" s="59"/>
    </row>
    <row r="34" spans="2:145" s="60" customFormat="1" ht="12.75" customHeight="1" x14ac:dyDescent="0.2">
      <c r="B34" s="47">
        <v>45267</v>
      </c>
      <c r="C34" s="48">
        <f t="shared" si="16"/>
        <v>91</v>
      </c>
      <c r="D34" s="61">
        <f>+ROUND(C34/30.5,0)</f>
        <v>3</v>
      </c>
      <c r="E34" s="49">
        <f t="shared" si="10"/>
        <v>45267</v>
      </c>
      <c r="F34" s="50">
        <f t="shared" si="17"/>
        <v>45267</v>
      </c>
      <c r="G34" s="62">
        <f t="shared" si="11"/>
        <v>45267</v>
      </c>
      <c r="H34" s="52">
        <f>+F34-F33</f>
        <v>91</v>
      </c>
      <c r="I34" s="52">
        <f t="shared" si="13"/>
        <v>365</v>
      </c>
      <c r="J34" s="63">
        <f t="shared" si="18"/>
        <v>0.69499999999999995</v>
      </c>
      <c r="K34" s="64">
        <f t="shared" si="19"/>
        <v>17.327397260273973</v>
      </c>
      <c r="L34" s="65">
        <v>0</v>
      </c>
      <c r="M34" s="65">
        <f t="shared" si="20"/>
        <v>100</v>
      </c>
      <c r="N34" s="92">
        <f t="shared" si="14"/>
        <v>17.327397260273973</v>
      </c>
      <c r="O34" s="66">
        <f t="shared" si="15"/>
        <v>21659246.575342465</v>
      </c>
      <c r="P34" s="67">
        <f t="shared" si="21"/>
        <v>0.69499999999999995</v>
      </c>
      <c r="Q34" s="1"/>
      <c r="R34" s="57">
        <f t="shared" si="4"/>
        <v>1</v>
      </c>
      <c r="S34" s="57">
        <f t="shared" si="5"/>
        <v>0.52687392025132751</v>
      </c>
      <c r="T34" s="58">
        <f t="shared" si="6"/>
        <v>17.327397260273973</v>
      </c>
      <c r="U34" s="68">
        <f t="shared" si="7"/>
        <v>9.1293537222726595</v>
      </c>
      <c r="V34" s="58">
        <f t="shared" si="8"/>
        <v>9.1293537222726595</v>
      </c>
      <c r="W34" s="1"/>
      <c r="X34" s="1"/>
      <c r="Y34" s="5"/>
      <c r="Z34" s="5"/>
      <c r="AA34" s="5"/>
      <c r="AB34" s="5"/>
      <c r="AC34" s="5"/>
      <c r="AD34" s="5"/>
      <c r="AE34" s="5"/>
      <c r="AF34" s="5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59"/>
      <c r="DJ34" s="59"/>
      <c r="DK34" s="59"/>
      <c r="DL34" s="59"/>
      <c r="DM34" s="59"/>
      <c r="DN34" s="59"/>
      <c r="DO34" s="59"/>
      <c r="DP34" s="59"/>
      <c r="DQ34" s="59"/>
      <c r="DR34" s="59"/>
      <c r="DS34" s="59"/>
      <c r="DT34" s="59"/>
      <c r="DU34" s="59"/>
      <c r="DV34" s="59"/>
      <c r="DW34" s="59"/>
      <c r="DX34" s="59"/>
      <c r="DY34" s="59"/>
      <c r="DZ34" s="59"/>
      <c r="EA34" s="59"/>
      <c r="EB34" s="59"/>
      <c r="EC34" s="59"/>
      <c r="ED34" s="59"/>
      <c r="EE34" s="59"/>
      <c r="EF34" s="59"/>
      <c r="EG34" s="59"/>
      <c r="EH34" s="59"/>
      <c r="EI34" s="59"/>
      <c r="EJ34" s="59"/>
      <c r="EK34" s="59"/>
      <c r="EL34" s="59"/>
      <c r="EM34" s="59"/>
      <c r="EN34" s="59"/>
      <c r="EO34" s="59"/>
    </row>
    <row r="35" spans="2:145" s="60" customFormat="1" ht="12.75" customHeight="1" x14ac:dyDescent="0.2">
      <c r="B35" s="47">
        <v>45358</v>
      </c>
      <c r="C35" s="48">
        <f t="shared" si="16"/>
        <v>91</v>
      </c>
      <c r="D35" s="61">
        <f t="shared" ref="D35:D38" si="22">+ROUND(C35/30.5,0)</f>
        <v>3</v>
      </c>
      <c r="E35" s="49">
        <f t="shared" si="10"/>
        <v>45358</v>
      </c>
      <c r="F35" s="50">
        <f t="shared" si="17"/>
        <v>45358</v>
      </c>
      <c r="G35" s="62">
        <f t="shared" si="11"/>
        <v>45358</v>
      </c>
      <c r="H35" s="52">
        <f t="shared" ref="H35:H38" si="23">+F35-F34</f>
        <v>91</v>
      </c>
      <c r="I35" s="52">
        <f t="shared" si="13"/>
        <v>456</v>
      </c>
      <c r="J35" s="63">
        <f t="shared" si="18"/>
        <v>0.69499999999999995</v>
      </c>
      <c r="K35" s="64">
        <f t="shared" si="19"/>
        <v>17.327397260273973</v>
      </c>
      <c r="L35" s="65">
        <v>0</v>
      </c>
      <c r="M35" s="65">
        <f t="shared" si="20"/>
        <v>100</v>
      </c>
      <c r="N35" s="92">
        <f t="shared" si="14"/>
        <v>17.327397260273973</v>
      </c>
      <c r="O35" s="66">
        <f t="shared" si="15"/>
        <v>21659246.575342465</v>
      </c>
      <c r="P35" s="67">
        <f t="shared" si="21"/>
        <v>0.69499999999999995</v>
      </c>
      <c r="Q35" s="1"/>
      <c r="R35" s="57">
        <f t="shared" si="4"/>
        <v>1.2493150684931507</v>
      </c>
      <c r="S35" s="57">
        <f t="shared" si="5"/>
        <v>0.44908028468304345</v>
      </c>
      <c r="T35" s="58">
        <f t="shared" si="6"/>
        <v>17.327397260273973</v>
      </c>
      <c r="U35" s="68">
        <f t="shared" si="7"/>
        <v>7.7813924944600226</v>
      </c>
      <c r="V35" s="58">
        <f t="shared" si="8"/>
        <v>9.7214108971884112</v>
      </c>
      <c r="W35" s="1"/>
      <c r="X35" s="1"/>
      <c r="Y35" s="5"/>
      <c r="Z35" s="5"/>
      <c r="AA35" s="5"/>
      <c r="AB35" s="5"/>
      <c r="AC35" s="5"/>
      <c r="AD35" s="5"/>
      <c r="AE35" s="5"/>
      <c r="AF35" s="5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  <c r="CU35" s="59"/>
      <c r="CV35" s="59"/>
      <c r="CW35" s="59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59"/>
      <c r="DJ35" s="59"/>
      <c r="DK35" s="59"/>
      <c r="DL35" s="59"/>
      <c r="DM35" s="59"/>
      <c r="DN35" s="59"/>
      <c r="DO35" s="59"/>
      <c r="DP35" s="59"/>
      <c r="DQ35" s="59"/>
      <c r="DR35" s="59"/>
      <c r="DS35" s="59"/>
      <c r="DT35" s="59"/>
      <c r="DU35" s="59"/>
      <c r="DV35" s="59"/>
      <c r="DW35" s="59"/>
      <c r="DX35" s="59"/>
      <c r="DY35" s="59"/>
      <c r="DZ35" s="59"/>
      <c r="EA35" s="59"/>
      <c r="EB35" s="59"/>
      <c r="EC35" s="59"/>
      <c r="ED35" s="59"/>
      <c r="EE35" s="59"/>
      <c r="EF35" s="59"/>
      <c r="EG35" s="59"/>
      <c r="EH35" s="59"/>
      <c r="EI35" s="59"/>
      <c r="EJ35" s="59"/>
      <c r="EK35" s="59"/>
      <c r="EL35" s="59"/>
      <c r="EM35" s="59"/>
      <c r="EN35" s="59"/>
      <c r="EO35" s="59"/>
    </row>
    <row r="36" spans="2:145" s="60" customFormat="1" ht="12.75" customHeight="1" x14ac:dyDescent="0.2">
      <c r="B36" s="47">
        <v>45450</v>
      </c>
      <c r="C36" s="48">
        <f t="shared" si="16"/>
        <v>92</v>
      </c>
      <c r="D36" s="61">
        <f t="shared" si="22"/>
        <v>3</v>
      </c>
      <c r="E36" s="49">
        <f t="shared" si="10"/>
        <v>45450</v>
      </c>
      <c r="F36" s="50">
        <f t="shared" si="17"/>
        <v>45450</v>
      </c>
      <c r="G36" s="62">
        <f t="shared" si="11"/>
        <v>45450</v>
      </c>
      <c r="H36" s="52">
        <f t="shared" si="23"/>
        <v>92</v>
      </c>
      <c r="I36" s="52">
        <f t="shared" si="13"/>
        <v>548</v>
      </c>
      <c r="J36" s="63">
        <f t="shared" si="18"/>
        <v>0.69499999999999995</v>
      </c>
      <c r="K36" s="64">
        <f t="shared" si="19"/>
        <v>17.517808219178082</v>
      </c>
      <c r="L36" s="65">
        <v>33</v>
      </c>
      <c r="M36" s="65">
        <f t="shared" si="20"/>
        <v>67</v>
      </c>
      <c r="N36" s="92">
        <f t="shared" si="14"/>
        <v>50.517808219178079</v>
      </c>
      <c r="O36" s="66">
        <f t="shared" si="15"/>
        <v>63147260.273972601</v>
      </c>
      <c r="P36" s="67">
        <f t="shared" si="21"/>
        <v>0.69499999999999995</v>
      </c>
      <c r="Q36" s="1"/>
      <c r="R36" s="57">
        <f t="shared" si="4"/>
        <v>1.5013698630136987</v>
      </c>
      <c r="S36" s="57">
        <f t="shared" si="5"/>
        <v>0.38210157623075358</v>
      </c>
      <c r="T36" s="58">
        <f t="shared" si="6"/>
        <v>50.517808219178079</v>
      </c>
      <c r="U36" s="68">
        <f t="shared" si="7"/>
        <v>19.302934148270861</v>
      </c>
      <c r="V36" s="58">
        <f t="shared" si="8"/>
        <v>28.980843597951868</v>
      </c>
      <c r="W36" s="1"/>
      <c r="X36" s="1"/>
      <c r="Y36" s="5"/>
      <c r="Z36" s="5"/>
      <c r="AA36" s="5"/>
      <c r="AB36" s="5"/>
      <c r="AC36" s="5"/>
      <c r="AD36" s="5"/>
      <c r="AE36" s="5"/>
      <c r="AF36" s="5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59"/>
      <c r="DJ36" s="59"/>
      <c r="DK36" s="59"/>
      <c r="DL36" s="59"/>
      <c r="DM36" s="59"/>
      <c r="DN36" s="59"/>
      <c r="DO36" s="59"/>
      <c r="DP36" s="59"/>
      <c r="DQ36" s="59"/>
      <c r="DR36" s="59"/>
      <c r="DS36" s="59"/>
      <c r="DT36" s="59"/>
      <c r="DU36" s="59"/>
      <c r="DV36" s="59"/>
      <c r="DW36" s="59"/>
      <c r="DX36" s="59"/>
      <c r="DY36" s="59"/>
      <c r="DZ36" s="59"/>
      <c r="EA36" s="59"/>
      <c r="EB36" s="59"/>
      <c r="EC36" s="59"/>
      <c r="ED36" s="59"/>
      <c r="EE36" s="59"/>
      <c r="EF36" s="59"/>
      <c r="EG36" s="59"/>
      <c r="EH36" s="59"/>
      <c r="EI36" s="59"/>
      <c r="EJ36" s="59"/>
      <c r="EK36" s="59"/>
      <c r="EL36" s="59"/>
      <c r="EM36" s="59"/>
      <c r="EN36" s="59"/>
      <c r="EO36" s="59"/>
    </row>
    <row r="37" spans="2:145" s="60" customFormat="1" ht="12.75" customHeight="1" x14ac:dyDescent="0.2">
      <c r="B37" s="47">
        <v>45542</v>
      </c>
      <c r="C37" s="48">
        <f t="shared" si="16"/>
        <v>92</v>
      </c>
      <c r="D37" s="61">
        <f t="shared" si="22"/>
        <v>3</v>
      </c>
      <c r="E37" s="49">
        <f t="shared" si="10"/>
        <v>45542</v>
      </c>
      <c r="F37" s="50">
        <f t="shared" si="17"/>
        <v>45542</v>
      </c>
      <c r="G37" s="62">
        <f t="shared" si="11"/>
        <v>45542</v>
      </c>
      <c r="H37" s="52">
        <f t="shared" si="23"/>
        <v>92</v>
      </c>
      <c r="I37" s="52">
        <f t="shared" si="13"/>
        <v>640</v>
      </c>
      <c r="J37" s="63">
        <f t="shared" si="18"/>
        <v>0.69499999999999995</v>
      </c>
      <c r="K37" s="64">
        <f t="shared" si="19"/>
        <v>11.736931506849315</v>
      </c>
      <c r="L37" s="65">
        <v>33</v>
      </c>
      <c r="M37" s="65">
        <f t="shared" si="20"/>
        <v>34</v>
      </c>
      <c r="N37" s="92">
        <f t="shared" si="14"/>
        <v>44.736931506849317</v>
      </c>
      <c r="O37" s="66">
        <f t="shared" si="15"/>
        <v>55921164.383561648</v>
      </c>
      <c r="P37" s="67">
        <f t="shared" si="21"/>
        <v>0.69499999999999995</v>
      </c>
      <c r="Q37" s="1"/>
      <c r="R37" s="57">
        <f t="shared" si="4"/>
        <v>1.7534246575342465</v>
      </c>
      <c r="S37" s="57">
        <f t="shared" si="5"/>
        <v>0.3251125011223171</v>
      </c>
      <c r="T37" s="58">
        <f t="shared" si="6"/>
        <v>44.736931506849317</v>
      </c>
      <c r="U37" s="68">
        <f t="shared" si="7"/>
        <v>14.544535694729571</v>
      </c>
      <c r="V37" s="58">
        <f t="shared" si="8"/>
        <v>25.502747519525823</v>
      </c>
      <c r="W37" s="1"/>
      <c r="X37" s="1"/>
      <c r="Y37" s="5"/>
      <c r="Z37" s="5"/>
      <c r="AA37" s="5"/>
      <c r="AB37" s="5"/>
      <c r="AC37" s="5"/>
      <c r="AD37" s="5"/>
      <c r="AE37" s="5"/>
      <c r="AF37" s="5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59"/>
      <c r="DJ37" s="59"/>
      <c r="DK37" s="59"/>
      <c r="DL37" s="59"/>
      <c r="DM37" s="59"/>
      <c r="DN37" s="59"/>
      <c r="DO37" s="59"/>
      <c r="DP37" s="59"/>
      <c r="DQ37" s="59"/>
      <c r="DR37" s="59"/>
      <c r="DS37" s="59"/>
      <c r="DT37" s="59"/>
      <c r="DU37" s="59"/>
      <c r="DV37" s="59"/>
      <c r="DW37" s="59"/>
      <c r="DX37" s="59"/>
      <c r="DY37" s="59"/>
      <c r="DZ37" s="59"/>
      <c r="EA37" s="59"/>
      <c r="EB37" s="59"/>
      <c r="EC37" s="59"/>
      <c r="ED37" s="59"/>
      <c r="EE37" s="59"/>
      <c r="EF37" s="59"/>
      <c r="EG37" s="59"/>
      <c r="EH37" s="59"/>
      <c r="EI37" s="59"/>
      <c r="EJ37" s="59"/>
      <c r="EK37" s="59"/>
      <c r="EL37" s="59"/>
      <c r="EM37" s="59"/>
      <c r="EN37" s="59"/>
      <c r="EO37" s="59"/>
    </row>
    <row r="38" spans="2:145" s="60" customFormat="1" ht="12.75" customHeight="1" x14ac:dyDescent="0.2">
      <c r="B38" s="47">
        <v>45633</v>
      </c>
      <c r="C38" s="48">
        <f t="shared" si="16"/>
        <v>91</v>
      </c>
      <c r="D38" s="61">
        <f t="shared" si="22"/>
        <v>3</v>
      </c>
      <c r="E38" s="49">
        <f t="shared" si="10"/>
        <v>45633</v>
      </c>
      <c r="F38" s="50">
        <f t="shared" si="17"/>
        <v>45633</v>
      </c>
      <c r="G38" s="69">
        <f t="shared" si="11"/>
        <v>45633</v>
      </c>
      <c r="H38" s="70">
        <f t="shared" si="23"/>
        <v>91</v>
      </c>
      <c r="I38" s="70">
        <f t="shared" si="13"/>
        <v>731</v>
      </c>
      <c r="J38" s="71">
        <f t="shared" si="18"/>
        <v>0.69499999999999995</v>
      </c>
      <c r="K38" s="72">
        <f t="shared" si="19"/>
        <v>5.8913150684931503</v>
      </c>
      <c r="L38" s="73">
        <v>34</v>
      </c>
      <c r="M38" s="73">
        <f t="shared" si="20"/>
        <v>0</v>
      </c>
      <c r="N38" s="93">
        <f t="shared" si="14"/>
        <v>39.891315068493149</v>
      </c>
      <c r="O38" s="74">
        <f t="shared" si="15"/>
        <v>49864143.83561644</v>
      </c>
      <c r="P38" s="75">
        <f t="shared" si="21"/>
        <v>0.69499999999999995</v>
      </c>
      <c r="Q38" s="76"/>
      <c r="R38" s="57">
        <f t="shared" si="4"/>
        <v>2.0027397260273974</v>
      </c>
      <c r="S38" s="57">
        <f t="shared" si="5"/>
        <v>0.27710920762291902</v>
      </c>
      <c r="T38" s="58">
        <f t="shared" si="6"/>
        <v>39.891315068493149</v>
      </c>
      <c r="U38" s="68">
        <f t="shared" si="7"/>
        <v>11.054250709666347</v>
      </c>
      <c r="V38" s="58">
        <f t="shared" si="8"/>
        <v>22.138787037715343</v>
      </c>
      <c r="W38" s="1"/>
      <c r="X38" s="1"/>
      <c r="Y38" s="5"/>
      <c r="Z38" s="5"/>
      <c r="AA38" s="5"/>
      <c r="AB38" s="5"/>
      <c r="AC38" s="5"/>
      <c r="AD38" s="5"/>
      <c r="AE38" s="5"/>
      <c r="AF38" s="5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59"/>
      <c r="DJ38" s="59"/>
      <c r="DK38" s="59"/>
      <c r="DL38" s="59"/>
      <c r="DM38" s="59"/>
      <c r="DN38" s="59"/>
      <c r="DO38" s="59"/>
      <c r="DP38" s="59"/>
      <c r="DQ38" s="59"/>
      <c r="DR38" s="59"/>
      <c r="DS38" s="59"/>
      <c r="DT38" s="59"/>
      <c r="DU38" s="59"/>
      <c r="DV38" s="59"/>
      <c r="DW38" s="59"/>
      <c r="DX38" s="59"/>
      <c r="DY38" s="59"/>
      <c r="DZ38" s="59"/>
      <c r="EA38" s="59"/>
      <c r="EB38" s="59"/>
      <c r="EC38" s="59"/>
      <c r="ED38" s="59"/>
      <c r="EE38" s="59"/>
      <c r="EF38" s="59"/>
      <c r="EG38" s="59"/>
      <c r="EH38" s="59"/>
      <c r="EI38" s="59"/>
      <c r="EJ38" s="59"/>
      <c r="EK38" s="59"/>
      <c r="EL38" s="59"/>
      <c r="EM38" s="59"/>
      <c r="EN38" s="59"/>
      <c r="EO38" s="59"/>
    </row>
    <row r="39" spans="2:145" ht="12.75" customHeight="1" x14ac:dyDescent="0.2">
      <c r="C39" s="77">
        <f>SUM(C31:C38)</f>
        <v>731</v>
      </c>
      <c r="D39" s="78">
        <f>SUM(D31:D38)</f>
        <v>24</v>
      </c>
      <c r="G39" s="79"/>
      <c r="H39" s="80"/>
      <c r="I39" s="81"/>
      <c r="J39" s="63"/>
      <c r="K39" s="82"/>
      <c r="L39" s="83"/>
      <c r="M39" s="81"/>
      <c r="N39" s="81"/>
      <c r="O39" s="84"/>
      <c r="Q39" s="76"/>
      <c r="R39" s="1">
        <f t="shared" si="4"/>
        <v>0</v>
      </c>
      <c r="S39" s="1">
        <f t="shared" si="5"/>
        <v>1</v>
      </c>
      <c r="T39" s="58"/>
      <c r="U39" s="1"/>
      <c r="V39" s="1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</row>
    <row r="40" spans="2:145" x14ac:dyDescent="0.2">
      <c r="G40" s="85"/>
      <c r="H40" s="80"/>
      <c r="I40" s="80"/>
      <c r="J40" s="80"/>
      <c r="K40" s="80"/>
      <c r="L40" s="86">
        <f>SUM(L34:L38)</f>
        <v>100</v>
      </c>
      <c r="M40" s="81"/>
      <c r="N40" s="81"/>
      <c r="O40" s="87">
        <f>SUM(O30:O38)</f>
        <v>152466815.06849313</v>
      </c>
      <c r="Q40" s="76"/>
      <c r="R40" s="88"/>
      <c r="S40" s="88"/>
      <c r="T40" s="58"/>
      <c r="U40" s="58">
        <f>SUM(U31:U38)</f>
        <v>99.999999309142922</v>
      </c>
      <c r="V40" s="58">
        <f>SUM(V31:V38)</f>
        <v>113.5558233847121</v>
      </c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</row>
    <row r="41" spans="2:145" x14ac:dyDescent="0.2"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</row>
    <row r="42" spans="2:145" x14ac:dyDescent="0.2">
      <c r="R42" s="1"/>
      <c r="S42" s="1"/>
      <c r="T42" s="1"/>
      <c r="U42" s="1"/>
      <c r="V42" s="1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</row>
    <row r="43" spans="2:145" x14ac:dyDescent="0.2">
      <c r="R43" s="1"/>
      <c r="S43" s="1"/>
      <c r="T43" s="1"/>
      <c r="U43" s="1"/>
      <c r="V43" s="1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</row>
    <row r="44" spans="2:145" x14ac:dyDescent="0.2">
      <c r="R44" s="1"/>
      <c r="S44" s="1"/>
      <c r="T44" s="1"/>
      <c r="U44" s="1"/>
      <c r="V44" s="1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</row>
    <row r="45" spans="2:145" x14ac:dyDescent="0.2">
      <c r="R45" s="1"/>
      <c r="S45" s="1"/>
      <c r="T45" s="1"/>
      <c r="U45" s="1"/>
      <c r="V45" s="1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</row>
    <row r="46" spans="2:145" ht="9.75" customHeight="1" x14ac:dyDescent="0.2">
      <c r="R46" s="1"/>
      <c r="S46" s="1"/>
      <c r="T46" s="1"/>
      <c r="U46" s="1"/>
      <c r="V46" s="1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</row>
    <row r="47" spans="2:145" x14ac:dyDescent="0.2">
      <c r="R47" s="1"/>
      <c r="S47" s="1"/>
      <c r="T47" s="1"/>
      <c r="U47" s="1"/>
      <c r="V47" s="1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</row>
    <row r="48" spans="2:145" x14ac:dyDescent="0.2">
      <c r="R48" s="1"/>
      <c r="S48" s="1"/>
      <c r="T48" s="1"/>
      <c r="U48" s="1"/>
      <c r="V48" s="1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</row>
    <row r="49" spans="18:145" x14ac:dyDescent="0.2">
      <c r="R49" s="1"/>
      <c r="S49" s="1"/>
      <c r="T49" s="1"/>
      <c r="U49" s="1"/>
      <c r="V49" s="1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</row>
    <row r="50" spans="18:145" x14ac:dyDescent="0.2">
      <c r="R50" s="1"/>
      <c r="S50" s="1"/>
      <c r="T50" s="1"/>
      <c r="U50" s="1"/>
      <c r="V50" s="1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</row>
    <row r="51" spans="18:145" x14ac:dyDescent="0.2">
      <c r="R51" s="1"/>
      <c r="S51" s="1"/>
      <c r="T51" s="1"/>
      <c r="U51" s="1"/>
      <c r="V51" s="1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</row>
    <row r="52" spans="18:145" x14ac:dyDescent="0.2">
      <c r="R52" s="1"/>
      <c r="S52" s="1"/>
      <c r="T52" s="1"/>
      <c r="U52" s="1"/>
      <c r="V52" s="1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</row>
    <row r="53" spans="18:145" x14ac:dyDescent="0.2">
      <c r="R53" s="1"/>
      <c r="S53" s="1"/>
      <c r="T53" s="1"/>
      <c r="U53" s="1"/>
      <c r="V53" s="1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</row>
    <row r="54" spans="18:145" x14ac:dyDescent="0.2">
      <c r="R54" s="1"/>
      <c r="S54" s="1"/>
      <c r="T54" s="1"/>
      <c r="U54" s="1"/>
      <c r="V54" s="1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</row>
    <row r="55" spans="18:145" x14ac:dyDescent="0.2">
      <c r="R55" s="1"/>
      <c r="S55" s="1"/>
      <c r="T55" s="1"/>
      <c r="U55" s="1"/>
      <c r="V55" s="1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</row>
    <row r="56" spans="18:145" x14ac:dyDescent="0.2">
      <c r="R56" s="1"/>
      <c r="S56" s="1"/>
      <c r="T56" s="1"/>
      <c r="U56" s="1"/>
      <c r="V56" s="1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</row>
    <row r="57" spans="18:145" x14ac:dyDescent="0.2">
      <c r="R57" s="1"/>
      <c r="S57" s="1"/>
      <c r="T57" s="1"/>
      <c r="U57" s="1"/>
      <c r="V57" s="1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</row>
    <row r="58" spans="18:145" x14ac:dyDescent="0.2">
      <c r="R58" s="1"/>
      <c r="S58" s="1"/>
      <c r="T58" s="1"/>
      <c r="U58" s="1"/>
      <c r="V58" s="1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</row>
    <row r="59" spans="18:145" x14ac:dyDescent="0.2">
      <c r="R59" s="1"/>
      <c r="S59" s="1"/>
      <c r="T59" s="1"/>
      <c r="U59" s="1"/>
      <c r="V59" s="1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</row>
    <row r="60" spans="18:145" x14ac:dyDescent="0.2">
      <c r="R60" s="1"/>
      <c r="S60" s="1"/>
      <c r="T60" s="1"/>
      <c r="U60" s="1"/>
      <c r="V60" s="1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</row>
    <row r="61" spans="18:145" x14ac:dyDescent="0.2">
      <c r="R61" s="1"/>
      <c r="S61" s="1"/>
      <c r="T61" s="1"/>
      <c r="U61" s="1"/>
      <c r="V61" s="1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</row>
    <row r="62" spans="18:145" x14ac:dyDescent="0.2">
      <c r="R62" s="1"/>
      <c r="S62" s="1"/>
      <c r="T62" s="1"/>
      <c r="U62" s="1"/>
      <c r="V62" s="1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</row>
    <row r="63" spans="18:145" x14ac:dyDescent="0.2">
      <c r="R63" s="1"/>
      <c r="S63" s="1"/>
      <c r="T63" s="1"/>
      <c r="U63" s="1"/>
      <c r="V63" s="1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</row>
    <row r="64" spans="18:145" x14ac:dyDescent="0.2">
      <c r="R64" s="1"/>
      <c r="S64" s="1"/>
      <c r="T64" s="1"/>
      <c r="U64" s="1"/>
      <c r="V64" s="1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</row>
    <row r="65" spans="18:145" x14ac:dyDescent="0.2">
      <c r="R65" s="1"/>
      <c r="S65" s="1"/>
      <c r="T65" s="1"/>
      <c r="U65" s="1"/>
      <c r="V65" s="1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</row>
    <row r="66" spans="18:145" x14ac:dyDescent="0.2">
      <c r="R66" s="1"/>
      <c r="S66" s="1"/>
      <c r="T66" s="1"/>
      <c r="U66" s="1"/>
      <c r="V66" s="1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</row>
    <row r="67" spans="18:145" x14ac:dyDescent="0.2">
      <c r="R67" s="1"/>
      <c r="S67" s="1"/>
      <c r="T67" s="1"/>
      <c r="U67" s="1"/>
      <c r="V67" s="1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</row>
    <row r="68" spans="18:145" x14ac:dyDescent="0.2">
      <c r="R68" s="1"/>
      <c r="S68" s="1"/>
      <c r="T68" s="1"/>
      <c r="U68" s="1"/>
      <c r="V68" s="1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</row>
    <row r="69" spans="18:145" x14ac:dyDescent="0.2">
      <c r="R69" s="1"/>
      <c r="S69" s="1"/>
      <c r="T69" s="1"/>
      <c r="U69" s="1"/>
      <c r="V69" s="1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</row>
    <row r="70" spans="18:145" x14ac:dyDescent="0.2">
      <c r="R70" s="1"/>
      <c r="S70" s="1"/>
      <c r="T70" s="1"/>
      <c r="U70" s="1"/>
      <c r="V70" s="1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</row>
    <row r="71" spans="18:145" x14ac:dyDescent="0.2">
      <c r="R71" s="1"/>
      <c r="S71" s="1"/>
      <c r="T71" s="1"/>
      <c r="U71" s="1"/>
      <c r="V71" s="1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</row>
    <row r="72" spans="18:145" x14ac:dyDescent="0.2">
      <c r="R72" s="1"/>
      <c r="S72" s="1"/>
      <c r="T72" s="1"/>
      <c r="U72" s="1"/>
      <c r="V72" s="1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</row>
    <row r="73" spans="18:145" x14ac:dyDescent="0.2">
      <c r="R73" s="1"/>
      <c r="S73" s="1"/>
      <c r="T73" s="1"/>
      <c r="U73" s="1"/>
      <c r="V73" s="1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</row>
    <row r="74" spans="18:145" x14ac:dyDescent="0.2">
      <c r="R74" s="1"/>
      <c r="S74" s="1"/>
      <c r="T74" s="1"/>
      <c r="U74" s="1"/>
      <c r="V74" s="1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</row>
    <row r="75" spans="18:145" x14ac:dyDescent="0.2">
      <c r="R75" s="1"/>
      <c r="S75" s="1"/>
      <c r="T75" s="1"/>
      <c r="U75" s="1"/>
      <c r="V75" s="1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</row>
    <row r="76" spans="18:145" x14ac:dyDescent="0.2">
      <c r="R76" s="1"/>
      <c r="S76" s="1"/>
      <c r="T76" s="1"/>
      <c r="U76" s="1"/>
      <c r="V76" s="1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</row>
    <row r="77" spans="18:145" x14ac:dyDescent="0.2">
      <c r="R77" s="1"/>
      <c r="S77" s="1"/>
      <c r="T77" s="1"/>
      <c r="U77" s="1"/>
      <c r="V77" s="1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</row>
    <row r="78" spans="18:145" x14ac:dyDescent="0.2">
      <c r="R78" s="1"/>
      <c r="S78" s="1"/>
      <c r="T78" s="1"/>
      <c r="U78" s="1"/>
      <c r="V78" s="1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</row>
    <row r="79" spans="18:145" x14ac:dyDescent="0.2">
      <c r="R79" s="1"/>
      <c r="S79" s="1"/>
      <c r="T79" s="1"/>
      <c r="U79" s="1"/>
      <c r="V79" s="1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</row>
    <row r="80" spans="18:145" x14ac:dyDescent="0.2">
      <c r="R80" s="1"/>
      <c r="S80" s="1"/>
      <c r="T80" s="1"/>
      <c r="U80" s="1"/>
      <c r="V80" s="1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</row>
    <row r="81" spans="18:145" x14ac:dyDescent="0.2">
      <c r="R81" s="1"/>
      <c r="S81" s="1"/>
      <c r="T81" s="1"/>
      <c r="U81" s="1"/>
      <c r="V81" s="1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</row>
    <row r="82" spans="18:145" x14ac:dyDescent="0.2">
      <c r="R82" s="1"/>
      <c r="S82" s="1"/>
      <c r="T82" s="1"/>
      <c r="U82" s="1"/>
      <c r="V82" s="1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</row>
    <row r="83" spans="18:145" x14ac:dyDescent="0.2">
      <c r="R83" s="1"/>
      <c r="S83" s="1"/>
      <c r="T83" s="1"/>
      <c r="U83" s="1"/>
      <c r="V83" s="1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</row>
    <row r="84" spans="18:145" x14ac:dyDescent="0.2">
      <c r="R84" s="1"/>
      <c r="S84" s="1"/>
      <c r="T84" s="1"/>
      <c r="U84" s="1"/>
      <c r="V84" s="1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</row>
    <row r="85" spans="18:145" x14ac:dyDescent="0.2">
      <c r="R85" s="1"/>
      <c r="S85" s="1"/>
      <c r="T85" s="1"/>
      <c r="U85" s="1"/>
      <c r="V85" s="1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</row>
    <row r="86" spans="18:145" x14ac:dyDescent="0.2">
      <c r="R86" s="1"/>
      <c r="S86" s="1"/>
      <c r="T86" s="1"/>
      <c r="U86" s="1"/>
      <c r="V86" s="1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</row>
    <row r="87" spans="18:145" x14ac:dyDescent="0.2">
      <c r="R87" s="1"/>
      <c r="S87" s="1"/>
      <c r="T87" s="1"/>
      <c r="U87" s="1"/>
      <c r="V87" s="1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</row>
    <row r="88" spans="18:145" x14ac:dyDescent="0.2">
      <c r="R88" s="1"/>
      <c r="S88" s="1"/>
      <c r="T88" s="1"/>
      <c r="U88" s="1"/>
      <c r="V88" s="1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</row>
    <row r="89" spans="18:145" x14ac:dyDescent="0.2">
      <c r="R89" s="1"/>
      <c r="S89" s="1"/>
      <c r="T89" s="1"/>
      <c r="U89" s="1"/>
      <c r="V89" s="1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</row>
    <row r="90" spans="18:145" x14ac:dyDescent="0.2">
      <c r="R90" s="1"/>
      <c r="S90" s="1"/>
      <c r="T90" s="1"/>
      <c r="U90" s="1"/>
      <c r="V90" s="1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</row>
    <row r="91" spans="18:145" x14ac:dyDescent="0.2">
      <c r="R91" s="1"/>
      <c r="S91" s="1"/>
      <c r="T91" s="1"/>
      <c r="U91" s="1"/>
      <c r="V91" s="1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</row>
    <row r="92" spans="18:145" x14ac:dyDescent="0.2">
      <c r="R92" s="1"/>
      <c r="S92" s="1"/>
      <c r="T92" s="1"/>
      <c r="U92" s="1"/>
      <c r="V92" s="1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</row>
    <row r="93" spans="18:145" x14ac:dyDescent="0.2">
      <c r="R93" s="1"/>
      <c r="S93" s="1"/>
      <c r="T93" s="1"/>
      <c r="U93" s="1"/>
      <c r="V93" s="1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</row>
    <row r="94" spans="18:145" x14ac:dyDescent="0.2">
      <c r="R94" s="1"/>
      <c r="S94" s="1"/>
      <c r="T94" s="1"/>
      <c r="U94" s="1"/>
      <c r="V94" s="1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</row>
    <row r="95" spans="18:145" x14ac:dyDescent="0.2">
      <c r="R95" s="1"/>
      <c r="S95" s="1"/>
      <c r="T95" s="1"/>
      <c r="U95" s="1"/>
      <c r="V95" s="1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</row>
    <row r="96" spans="18:145" x14ac:dyDescent="0.2">
      <c r="R96" s="1"/>
      <c r="S96" s="1"/>
      <c r="T96" s="1"/>
      <c r="U96" s="1"/>
      <c r="V96" s="1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</row>
    <row r="97" spans="18:145" x14ac:dyDescent="0.2">
      <c r="R97" s="1"/>
      <c r="S97" s="1"/>
      <c r="T97" s="1"/>
      <c r="U97" s="1"/>
      <c r="V97" s="1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</row>
    <row r="98" spans="18:145" x14ac:dyDescent="0.2">
      <c r="R98" s="1"/>
      <c r="S98" s="1"/>
      <c r="T98" s="1"/>
      <c r="U98" s="1"/>
      <c r="V98" s="1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</row>
    <row r="99" spans="18:145" x14ac:dyDescent="0.2">
      <c r="R99" s="1"/>
      <c r="S99" s="1"/>
      <c r="T99" s="1"/>
      <c r="U99" s="1"/>
      <c r="V99" s="1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</row>
    <row r="100" spans="18:145" x14ac:dyDescent="0.2">
      <c r="R100" s="1"/>
      <c r="S100" s="1"/>
      <c r="T100" s="1"/>
      <c r="U100" s="1"/>
      <c r="V100" s="1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</row>
    <row r="101" spans="18:145" x14ac:dyDescent="0.2">
      <c r="R101" s="1"/>
      <c r="S101" s="1"/>
      <c r="T101" s="1"/>
      <c r="U101" s="1"/>
      <c r="V101" s="1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</row>
    <row r="102" spans="18:145" x14ac:dyDescent="0.2">
      <c r="R102" s="1"/>
      <c r="S102" s="1"/>
      <c r="T102" s="1"/>
      <c r="U102" s="1"/>
      <c r="V102" s="1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</row>
    <row r="103" spans="18:145" x14ac:dyDescent="0.2">
      <c r="R103" s="1"/>
      <c r="S103" s="1"/>
      <c r="T103" s="1"/>
      <c r="U103" s="1"/>
      <c r="V103" s="1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</row>
    <row r="104" spans="18:145" x14ac:dyDescent="0.2">
      <c r="R104" s="1"/>
      <c r="S104" s="1"/>
      <c r="T104" s="1"/>
      <c r="U104" s="1"/>
      <c r="V104" s="1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</row>
    <row r="105" spans="18:145" x14ac:dyDescent="0.2">
      <c r="R105" s="1"/>
      <c r="S105" s="1"/>
      <c r="T105" s="1"/>
      <c r="U105" s="1"/>
      <c r="V105" s="1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</row>
    <row r="106" spans="18:145" x14ac:dyDescent="0.2">
      <c r="R106" s="1"/>
      <c r="S106" s="1"/>
      <c r="T106" s="1"/>
      <c r="U106" s="1"/>
      <c r="V106" s="1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</row>
    <row r="107" spans="18:145" x14ac:dyDescent="0.2">
      <c r="R107" s="1"/>
      <c r="S107" s="1"/>
      <c r="T107" s="1"/>
      <c r="U107" s="1"/>
      <c r="V107" s="1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</row>
    <row r="108" spans="18:145" x14ac:dyDescent="0.2">
      <c r="R108" s="1"/>
      <c r="S108" s="1"/>
      <c r="T108" s="1"/>
      <c r="U108" s="1"/>
      <c r="V108" s="1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</row>
    <row r="109" spans="18:145" x14ac:dyDescent="0.2">
      <c r="R109" s="1"/>
      <c r="S109" s="1"/>
      <c r="T109" s="1"/>
      <c r="U109" s="1"/>
      <c r="V109" s="1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</row>
    <row r="110" spans="18:145" x14ac:dyDescent="0.2">
      <c r="R110" s="1"/>
      <c r="S110" s="1"/>
      <c r="T110" s="1"/>
      <c r="U110" s="1"/>
      <c r="V110" s="1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</row>
    <row r="111" spans="18:145" x14ac:dyDescent="0.2">
      <c r="R111" s="1"/>
      <c r="S111" s="1"/>
      <c r="T111" s="1"/>
      <c r="U111" s="1"/>
      <c r="V111" s="1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</row>
    <row r="112" spans="18:145" x14ac:dyDescent="0.2">
      <c r="R112" s="1"/>
      <c r="S112" s="1"/>
      <c r="T112" s="1"/>
      <c r="U112" s="1"/>
      <c r="V112" s="1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</row>
    <row r="113" spans="18:145" x14ac:dyDescent="0.2">
      <c r="R113" s="1"/>
      <c r="S113" s="1"/>
      <c r="T113" s="1"/>
      <c r="U113" s="1"/>
      <c r="V113" s="1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</row>
    <row r="114" spans="18:145" x14ac:dyDescent="0.2">
      <c r="R114" s="1"/>
      <c r="S114" s="1"/>
      <c r="T114" s="1"/>
      <c r="U114" s="1"/>
      <c r="V114" s="1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</row>
    <row r="115" spans="18:145" x14ac:dyDescent="0.2">
      <c r="R115" s="1"/>
      <c r="S115" s="1"/>
      <c r="T115" s="1"/>
      <c r="U115" s="1"/>
      <c r="V115" s="1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</row>
    <row r="116" spans="18:145" x14ac:dyDescent="0.2">
      <c r="R116" s="1"/>
      <c r="S116" s="1"/>
      <c r="T116" s="1"/>
      <c r="U116" s="1"/>
      <c r="V116" s="1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</row>
    <row r="117" spans="18:145" x14ac:dyDescent="0.2">
      <c r="R117" s="1"/>
      <c r="S117" s="1"/>
      <c r="T117" s="1"/>
      <c r="U117" s="1"/>
      <c r="V117" s="1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</row>
    <row r="118" spans="18:145" x14ac:dyDescent="0.2">
      <c r="R118" s="1"/>
      <c r="S118" s="1"/>
      <c r="T118" s="1"/>
      <c r="U118" s="1"/>
      <c r="V118" s="1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</row>
    <row r="119" spans="18:145" x14ac:dyDescent="0.2">
      <c r="R119" s="1"/>
      <c r="S119" s="1"/>
      <c r="T119" s="1"/>
      <c r="U119" s="1"/>
      <c r="V119" s="1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</row>
    <row r="120" spans="18:145" x14ac:dyDescent="0.2">
      <c r="R120" s="1"/>
      <c r="S120" s="1"/>
      <c r="T120" s="1"/>
      <c r="U120" s="1"/>
      <c r="V120" s="1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</row>
    <row r="121" spans="18:145" x14ac:dyDescent="0.2">
      <c r="R121" s="1"/>
      <c r="S121" s="1"/>
      <c r="T121" s="1"/>
      <c r="U121" s="1"/>
      <c r="V121" s="1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</row>
    <row r="122" spans="18:145" x14ac:dyDescent="0.2">
      <c r="R122" s="1"/>
      <c r="S122" s="1"/>
      <c r="T122" s="1"/>
      <c r="U122" s="1"/>
      <c r="V122" s="1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</row>
    <row r="123" spans="18:145" x14ac:dyDescent="0.2">
      <c r="R123" s="1"/>
      <c r="S123" s="1"/>
      <c r="T123" s="1"/>
      <c r="U123" s="1"/>
      <c r="V123" s="1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</row>
    <row r="124" spans="18:145" x14ac:dyDescent="0.2">
      <c r="R124" s="1"/>
      <c r="S124" s="1"/>
      <c r="T124" s="1"/>
      <c r="U124" s="1"/>
      <c r="V124" s="1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</row>
    <row r="125" spans="18:145" x14ac:dyDescent="0.2">
      <c r="R125" s="1"/>
      <c r="S125" s="1"/>
      <c r="T125" s="1"/>
      <c r="U125" s="1"/>
      <c r="V125" s="1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</row>
    <row r="126" spans="18:145" x14ac:dyDescent="0.2">
      <c r="R126" s="1"/>
      <c r="S126" s="1"/>
      <c r="T126" s="1"/>
      <c r="U126" s="1"/>
      <c r="V126" s="1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</row>
    <row r="127" spans="18:145" x14ac:dyDescent="0.2">
      <c r="R127" s="1"/>
      <c r="S127" s="1"/>
      <c r="T127" s="1"/>
      <c r="U127" s="1"/>
      <c r="V127" s="1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</row>
    <row r="128" spans="18:145" x14ac:dyDescent="0.2">
      <c r="R128" s="1"/>
      <c r="S128" s="1"/>
      <c r="T128" s="1"/>
      <c r="U128" s="1"/>
      <c r="V128" s="1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</row>
    <row r="129" spans="18:145" x14ac:dyDescent="0.2">
      <c r="R129" s="1"/>
      <c r="S129" s="1"/>
      <c r="T129" s="1"/>
      <c r="U129" s="1"/>
      <c r="V129" s="1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</row>
    <row r="130" spans="18:145" x14ac:dyDescent="0.2">
      <c r="R130" s="1"/>
      <c r="S130" s="1"/>
      <c r="T130" s="1"/>
      <c r="U130" s="1"/>
      <c r="V130" s="1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</row>
    <row r="131" spans="18:145" x14ac:dyDescent="0.2">
      <c r="R131" s="1"/>
      <c r="S131" s="1"/>
      <c r="T131" s="1"/>
      <c r="U131" s="1"/>
      <c r="V131" s="1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</row>
    <row r="132" spans="18:145" x14ac:dyDescent="0.2">
      <c r="R132" s="1"/>
      <c r="S132" s="1"/>
      <c r="T132" s="1"/>
      <c r="U132" s="1"/>
      <c r="V132" s="1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</row>
    <row r="133" spans="18:145" x14ac:dyDescent="0.2">
      <c r="R133" s="1"/>
      <c r="S133" s="1"/>
      <c r="T133" s="1"/>
      <c r="U133" s="1"/>
      <c r="V133" s="1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</row>
    <row r="134" spans="18:145" x14ac:dyDescent="0.2">
      <c r="R134" s="1"/>
      <c r="S134" s="1"/>
      <c r="T134" s="1"/>
      <c r="U134" s="1"/>
      <c r="V134" s="1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</row>
    <row r="135" spans="18:145" x14ac:dyDescent="0.2">
      <c r="R135" s="1"/>
      <c r="S135" s="1"/>
      <c r="T135" s="1"/>
      <c r="U135" s="1"/>
      <c r="V135" s="1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</row>
    <row r="136" spans="18:145" x14ac:dyDescent="0.2">
      <c r="R136" s="1"/>
      <c r="S136" s="1"/>
      <c r="T136" s="1"/>
      <c r="U136" s="1"/>
      <c r="V136" s="1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</row>
    <row r="137" spans="18:145" x14ac:dyDescent="0.2">
      <c r="R137" s="1"/>
      <c r="S137" s="1"/>
      <c r="T137" s="1"/>
      <c r="U137" s="1"/>
      <c r="V137" s="1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</row>
    <row r="138" spans="18:145" x14ac:dyDescent="0.2">
      <c r="R138" s="1"/>
      <c r="S138" s="1"/>
      <c r="T138" s="1"/>
      <c r="U138" s="1"/>
      <c r="V138" s="1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</row>
    <row r="139" spans="18:145" x14ac:dyDescent="0.2">
      <c r="R139" s="1"/>
      <c r="S139" s="1"/>
      <c r="T139" s="1"/>
      <c r="U139" s="1"/>
      <c r="V139" s="1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</row>
    <row r="140" spans="18:145" x14ac:dyDescent="0.2">
      <c r="R140" s="1"/>
      <c r="S140" s="1"/>
      <c r="T140" s="1"/>
      <c r="U140" s="1"/>
      <c r="V140" s="1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</row>
    <row r="141" spans="18:145" x14ac:dyDescent="0.2">
      <c r="R141" s="1"/>
      <c r="S141" s="1"/>
      <c r="T141" s="1"/>
      <c r="U141" s="1"/>
      <c r="V141" s="1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</row>
    <row r="142" spans="18:145" x14ac:dyDescent="0.2">
      <c r="R142" s="1"/>
      <c r="S142" s="1"/>
      <c r="T142" s="1"/>
      <c r="U142" s="1"/>
      <c r="V142" s="1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</row>
    <row r="143" spans="18:145" x14ac:dyDescent="0.2">
      <c r="R143" s="1"/>
      <c r="S143" s="1"/>
      <c r="T143" s="1"/>
      <c r="U143" s="1"/>
      <c r="V143" s="1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</row>
    <row r="144" spans="18:145" x14ac:dyDescent="0.2">
      <c r="R144" s="1"/>
      <c r="S144" s="1"/>
      <c r="T144" s="1"/>
      <c r="U144" s="1"/>
      <c r="V144" s="1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</row>
    <row r="145" spans="18:145" x14ac:dyDescent="0.2">
      <c r="R145" s="1"/>
      <c r="S145" s="1"/>
      <c r="T145" s="1"/>
      <c r="U145" s="1"/>
      <c r="V145" s="1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</row>
    <row r="146" spans="18:145" x14ac:dyDescent="0.2">
      <c r="R146" s="1"/>
      <c r="S146" s="1"/>
      <c r="T146" s="1"/>
      <c r="U146" s="1"/>
      <c r="V146" s="1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</row>
    <row r="147" spans="18:145" x14ac:dyDescent="0.2">
      <c r="R147" s="1"/>
      <c r="S147" s="1"/>
      <c r="T147" s="1"/>
      <c r="U147" s="1"/>
      <c r="V147" s="1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</row>
    <row r="148" spans="18:145" x14ac:dyDescent="0.2">
      <c r="R148" s="1"/>
      <c r="S148" s="1"/>
      <c r="T148" s="1"/>
      <c r="U148" s="1"/>
      <c r="V148" s="1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</row>
    <row r="149" spans="18:145" x14ac:dyDescent="0.2">
      <c r="R149" s="1"/>
      <c r="S149" s="1"/>
      <c r="T149" s="1"/>
      <c r="U149" s="1"/>
      <c r="V149" s="1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</row>
    <row r="150" spans="18:145" x14ac:dyDescent="0.2">
      <c r="R150" s="1"/>
      <c r="S150" s="1"/>
      <c r="T150" s="1"/>
      <c r="U150" s="1"/>
      <c r="V150" s="1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</row>
    <row r="151" spans="18:145" x14ac:dyDescent="0.2">
      <c r="R151" s="1"/>
      <c r="S151" s="1"/>
      <c r="T151" s="1"/>
      <c r="U151" s="1"/>
      <c r="V151" s="1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</row>
    <row r="152" spans="18:145" x14ac:dyDescent="0.2">
      <c r="R152" s="1"/>
      <c r="S152" s="1"/>
      <c r="T152" s="1"/>
      <c r="U152" s="1"/>
      <c r="V152" s="1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</row>
    <row r="153" spans="18:145" x14ac:dyDescent="0.2">
      <c r="R153" s="1"/>
      <c r="S153" s="1"/>
      <c r="T153" s="1"/>
      <c r="U153" s="1"/>
      <c r="V153" s="1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</row>
    <row r="154" spans="18:145" x14ac:dyDescent="0.2">
      <c r="R154" s="1"/>
      <c r="S154" s="1"/>
      <c r="T154" s="1"/>
      <c r="U154" s="1"/>
      <c r="V154" s="1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</row>
    <row r="155" spans="18:145" x14ac:dyDescent="0.2">
      <c r="R155" s="1"/>
      <c r="S155" s="1"/>
      <c r="T155" s="1"/>
      <c r="U155" s="1"/>
      <c r="V155" s="1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</row>
    <row r="156" spans="18:145" x14ac:dyDescent="0.2">
      <c r="R156" s="1"/>
      <c r="S156" s="1"/>
      <c r="T156" s="1"/>
      <c r="U156" s="1"/>
      <c r="V156" s="1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</row>
    <row r="157" spans="18:145" x14ac:dyDescent="0.2">
      <c r="R157" s="1"/>
      <c r="S157" s="1"/>
      <c r="T157" s="1"/>
      <c r="U157" s="1"/>
      <c r="V157" s="1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</row>
    <row r="158" spans="18:145" x14ac:dyDescent="0.2">
      <c r="R158" s="1"/>
      <c r="S158" s="1"/>
      <c r="T158" s="1"/>
      <c r="U158" s="1"/>
      <c r="V158" s="1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</row>
    <row r="159" spans="18:145" x14ac:dyDescent="0.2">
      <c r="R159" s="1"/>
      <c r="S159" s="1"/>
      <c r="T159" s="1"/>
      <c r="U159" s="1"/>
      <c r="V159" s="1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</row>
    <row r="160" spans="18:145" x14ac:dyDescent="0.2">
      <c r="R160" s="1"/>
      <c r="S160" s="1"/>
      <c r="T160" s="1"/>
      <c r="U160" s="1"/>
      <c r="V160" s="1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</row>
    <row r="161" spans="18:145" x14ac:dyDescent="0.2">
      <c r="R161" s="1"/>
      <c r="S161" s="1"/>
      <c r="T161" s="1"/>
      <c r="U161" s="1"/>
      <c r="V161" s="1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</row>
    <row r="162" spans="18:145" x14ac:dyDescent="0.2">
      <c r="R162" s="1"/>
      <c r="S162" s="1"/>
      <c r="T162" s="1"/>
      <c r="U162" s="1"/>
      <c r="V162" s="1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</row>
    <row r="163" spans="18:145" x14ac:dyDescent="0.2">
      <c r="R163" s="1"/>
      <c r="S163" s="1"/>
      <c r="T163" s="1"/>
      <c r="U163" s="1"/>
      <c r="V163" s="1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</row>
    <row r="164" spans="18:145" x14ac:dyDescent="0.2">
      <c r="R164" s="1"/>
      <c r="S164" s="1"/>
      <c r="T164" s="1"/>
      <c r="U164" s="1"/>
      <c r="V164" s="1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</row>
    <row r="165" spans="18:145" x14ac:dyDescent="0.2">
      <c r="R165" s="1"/>
      <c r="S165" s="1"/>
      <c r="T165" s="1"/>
      <c r="U165" s="1"/>
      <c r="V165" s="1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</row>
    <row r="166" spans="18:145" x14ac:dyDescent="0.2">
      <c r="R166" s="1"/>
      <c r="S166" s="1"/>
      <c r="T166" s="1"/>
      <c r="U166" s="1"/>
      <c r="V166" s="1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</row>
    <row r="167" spans="18:145" x14ac:dyDescent="0.2">
      <c r="R167" s="1"/>
      <c r="S167" s="1"/>
      <c r="T167" s="1"/>
      <c r="U167" s="1"/>
      <c r="V167" s="1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</row>
    <row r="168" spans="18:145" x14ac:dyDescent="0.2">
      <c r="R168" s="1"/>
      <c r="S168" s="1"/>
      <c r="T168" s="1"/>
      <c r="U168" s="1"/>
      <c r="V168" s="1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</row>
    <row r="169" spans="18:145" x14ac:dyDescent="0.2">
      <c r="R169" s="1"/>
      <c r="S169" s="1"/>
      <c r="T169" s="1"/>
      <c r="U169" s="1"/>
      <c r="V169" s="1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</row>
    <row r="170" spans="18:145" x14ac:dyDescent="0.2">
      <c r="R170" s="1"/>
      <c r="S170" s="1"/>
      <c r="T170" s="1"/>
      <c r="U170" s="1"/>
      <c r="V170" s="1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</row>
    <row r="171" spans="18:145" x14ac:dyDescent="0.2">
      <c r="R171" s="1"/>
      <c r="S171" s="1"/>
      <c r="T171" s="1"/>
      <c r="U171" s="1"/>
      <c r="V171" s="1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</row>
    <row r="172" spans="18:145" x14ac:dyDescent="0.2">
      <c r="R172" s="1"/>
      <c r="S172" s="1"/>
      <c r="T172" s="1"/>
      <c r="U172" s="1"/>
      <c r="V172" s="1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</row>
    <row r="173" spans="18:145" x14ac:dyDescent="0.2">
      <c r="R173" s="1"/>
      <c r="S173" s="1"/>
      <c r="T173" s="1"/>
      <c r="U173" s="1"/>
      <c r="V173" s="1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</row>
    <row r="174" spans="18:145" x14ac:dyDescent="0.2">
      <c r="R174" s="1"/>
      <c r="S174" s="1"/>
      <c r="T174" s="1"/>
      <c r="U174" s="1"/>
      <c r="V174" s="1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</row>
    <row r="175" spans="18:145" x14ac:dyDescent="0.2">
      <c r="R175" s="1"/>
      <c r="S175" s="1"/>
      <c r="T175" s="1"/>
      <c r="U175" s="1"/>
      <c r="V175" s="1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</row>
    <row r="176" spans="18:145" x14ac:dyDescent="0.2">
      <c r="R176" s="1"/>
      <c r="S176" s="1"/>
      <c r="T176" s="1"/>
      <c r="U176" s="1"/>
      <c r="V176" s="1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</row>
    <row r="177" spans="18:145" x14ac:dyDescent="0.2">
      <c r="R177" s="1"/>
      <c r="S177" s="1"/>
      <c r="T177" s="1"/>
      <c r="U177" s="1"/>
      <c r="V177" s="1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</row>
    <row r="178" spans="18:145" x14ac:dyDescent="0.2">
      <c r="R178" s="1"/>
      <c r="S178" s="1"/>
      <c r="T178" s="1"/>
      <c r="U178" s="1"/>
      <c r="V178" s="1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</row>
    <row r="179" spans="18:145" x14ac:dyDescent="0.2">
      <c r="R179" s="1"/>
      <c r="S179" s="1"/>
      <c r="T179" s="1"/>
      <c r="U179" s="1"/>
      <c r="V179" s="1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</row>
    <row r="180" spans="18:145" x14ac:dyDescent="0.2">
      <c r="R180" s="1"/>
      <c r="S180" s="1"/>
      <c r="T180" s="1"/>
      <c r="U180" s="1"/>
      <c r="V180" s="1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</row>
    <row r="181" spans="18:145" x14ac:dyDescent="0.2">
      <c r="R181" s="1"/>
      <c r="S181" s="1"/>
      <c r="T181" s="1"/>
      <c r="U181" s="1"/>
      <c r="V181" s="1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</row>
    <row r="182" spans="18:145" x14ac:dyDescent="0.2">
      <c r="R182" s="1"/>
      <c r="S182" s="1"/>
      <c r="T182" s="1"/>
      <c r="U182" s="1"/>
      <c r="V182" s="1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</row>
    <row r="183" spans="18:145" x14ac:dyDescent="0.2">
      <c r="R183" s="1"/>
      <c r="S183" s="1"/>
      <c r="T183" s="1"/>
      <c r="U183" s="1"/>
      <c r="V183" s="1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</row>
    <row r="184" spans="18:145" x14ac:dyDescent="0.2">
      <c r="R184" s="1"/>
      <c r="S184" s="1"/>
      <c r="T184" s="1"/>
      <c r="U184" s="1"/>
      <c r="V184" s="1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</row>
    <row r="185" spans="18:145" x14ac:dyDescent="0.2">
      <c r="R185" s="1"/>
      <c r="S185" s="1"/>
      <c r="T185" s="1"/>
      <c r="U185" s="1"/>
      <c r="V185" s="1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</row>
    <row r="186" spans="18:145" x14ac:dyDescent="0.2">
      <c r="R186" s="1"/>
      <c r="S186" s="1"/>
      <c r="T186" s="1"/>
      <c r="U186" s="1"/>
      <c r="V186" s="1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</row>
    <row r="187" spans="18:145" x14ac:dyDescent="0.2">
      <c r="R187" s="1"/>
      <c r="S187" s="1"/>
      <c r="T187" s="1"/>
      <c r="U187" s="1"/>
      <c r="V187" s="1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</row>
    <row r="188" spans="18:145" x14ac:dyDescent="0.2">
      <c r="R188" s="1"/>
      <c r="S188" s="1"/>
      <c r="T188" s="1"/>
      <c r="U188" s="1"/>
      <c r="V188" s="1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</row>
    <row r="189" spans="18:145" x14ac:dyDescent="0.2">
      <c r="R189" s="1"/>
      <c r="S189" s="1"/>
      <c r="T189" s="1"/>
      <c r="U189" s="1"/>
      <c r="V189" s="1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</row>
    <row r="190" spans="18:145" x14ac:dyDescent="0.2">
      <c r="R190" s="1"/>
      <c r="S190" s="1"/>
      <c r="T190" s="1"/>
      <c r="U190" s="1"/>
      <c r="V190" s="1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</row>
    <row r="191" spans="18:145" x14ac:dyDescent="0.2">
      <c r="R191" s="1"/>
      <c r="S191" s="1"/>
      <c r="T191" s="1"/>
      <c r="U191" s="1"/>
      <c r="V191" s="1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</row>
    <row r="192" spans="18:145" x14ac:dyDescent="0.2">
      <c r="R192" s="1"/>
      <c r="S192" s="1"/>
      <c r="T192" s="1"/>
      <c r="U192" s="1"/>
      <c r="V192" s="1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</row>
    <row r="193" spans="18:145" x14ac:dyDescent="0.2">
      <c r="R193" s="1"/>
      <c r="S193" s="1"/>
      <c r="T193" s="1"/>
      <c r="U193" s="1"/>
      <c r="V193" s="1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</row>
    <row r="194" spans="18:145" x14ac:dyDescent="0.2">
      <c r="R194" s="1"/>
      <c r="S194" s="1"/>
      <c r="T194" s="1"/>
      <c r="U194" s="1"/>
      <c r="V194" s="1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</row>
    <row r="195" spans="18:145" x14ac:dyDescent="0.2">
      <c r="R195" s="1"/>
      <c r="S195" s="1"/>
      <c r="T195" s="1"/>
      <c r="U195" s="1"/>
      <c r="V195" s="1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</row>
    <row r="196" spans="18:145" x14ac:dyDescent="0.2">
      <c r="R196" s="1"/>
      <c r="S196" s="1"/>
      <c r="T196" s="1"/>
      <c r="U196" s="1"/>
      <c r="V196" s="1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</row>
    <row r="197" spans="18:145" x14ac:dyDescent="0.2">
      <c r="R197" s="1"/>
      <c r="S197" s="1"/>
      <c r="T197" s="1"/>
      <c r="U197" s="1"/>
      <c r="V197" s="1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</row>
    <row r="198" spans="18:145" x14ac:dyDescent="0.2">
      <c r="R198" s="1"/>
      <c r="S198" s="1"/>
      <c r="T198" s="1"/>
      <c r="U198" s="1"/>
      <c r="V198" s="1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</row>
    <row r="199" spans="18:145" x14ac:dyDescent="0.2">
      <c r="R199" s="1"/>
      <c r="S199" s="1"/>
      <c r="T199" s="1"/>
      <c r="U199" s="1"/>
      <c r="V199" s="1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</row>
    <row r="200" spans="18:145" x14ac:dyDescent="0.2">
      <c r="R200" s="1"/>
      <c r="S200" s="1"/>
      <c r="T200" s="1"/>
      <c r="U200" s="1"/>
      <c r="V200" s="1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</row>
    <row r="201" spans="18:145" x14ac:dyDescent="0.2">
      <c r="R201" s="1"/>
      <c r="S201" s="1"/>
      <c r="T201" s="1"/>
      <c r="U201" s="1"/>
      <c r="V201" s="1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</row>
    <row r="202" spans="18:145" x14ac:dyDescent="0.2">
      <c r="R202" s="1"/>
      <c r="S202" s="1"/>
      <c r="T202" s="1"/>
      <c r="U202" s="1"/>
      <c r="V202" s="1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</row>
    <row r="203" spans="18:145" x14ac:dyDescent="0.2">
      <c r="R203" s="1"/>
      <c r="S203" s="1"/>
      <c r="T203" s="1"/>
      <c r="U203" s="1"/>
      <c r="V203" s="1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</row>
    <row r="204" spans="18:145" x14ac:dyDescent="0.2">
      <c r="R204" s="1"/>
      <c r="S204" s="1"/>
      <c r="T204" s="1"/>
      <c r="U204" s="1"/>
      <c r="V204" s="1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</row>
    <row r="205" spans="18:145" x14ac:dyDescent="0.2">
      <c r="R205" s="1"/>
      <c r="S205" s="1"/>
      <c r="T205" s="1"/>
      <c r="U205" s="1"/>
      <c r="V205" s="1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</row>
    <row r="206" spans="18:145" x14ac:dyDescent="0.2">
      <c r="R206" s="1"/>
      <c r="S206" s="1"/>
      <c r="T206" s="1"/>
      <c r="U206" s="1"/>
      <c r="V206" s="1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</row>
    <row r="207" spans="18:145" x14ac:dyDescent="0.2">
      <c r="R207" s="1"/>
      <c r="S207" s="1"/>
      <c r="T207" s="1"/>
      <c r="U207" s="1"/>
      <c r="V207" s="1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</row>
    <row r="208" spans="18:145" x14ac:dyDescent="0.2">
      <c r="R208" s="1"/>
      <c r="S208" s="1"/>
      <c r="T208" s="1"/>
      <c r="U208" s="1"/>
      <c r="V208" s="1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</row>
    <row r="209" spans="18:145" x14ac:dyDescent="0.2">
      <c r="R209" s="1"/>
      <c r="S209" s="1"/>
      <c r="T209" s="1"/>
      <c r="U209" s="1"/>
      <c r="V209" s="1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</row>
    <row r="210" spans="18:145" x14ac:dyDescent="0.2"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</row>
    <row r="211" spans="18:145" x14ac:dyDescent="0.2"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</row>
    <row r="212" spans="18:145" x14ac:dyDescent="0.2"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</row>
  </sheetData>
  <sheetProtection selectLockedCells="1"/>
  <mergeCells count="36">
    <mergeCell ref="M27:M28"/>
    <mergeCell ref="N27:N28"/>
    <mergeCell ref="O27:O28"/>
    <mergeCell ref="P27:P28"/>
    <mergeCell ref="G27:G28"/>
    <mergeCell ref="H27:H28"/>
    <mergeCell ref="I27:I28"/>
    <mergeCell ref="J27:J28"/>
    <mergeCell ref="K27:K28"/>
    <mergeCell ref="L27:L28"/>
    <mergeCell ref="H13:I13"/>
    <mergeCell ref="J13:K13"/>
    <mergeCell ref="L13:M13"/>
    <mergeCell ref="N13:O13"/>
    <mergeCell ref="P13:Q13"/>
    <mergeCell ref="H14:I14"/>
    <mergeCell ref="J14:K14"/>
    <mergeCell ref="L14:M14"/>
    <mergeCell ref="N14:O14"/>
    <mergeCell ref="P14:Q14"/>
    <mergeCell ref="H11:I11"/>
    <mergeCell ref="J11:K11"/>
    <mergeCell ref="L11:M11"/>
    <mergeCell ref="N11:O11"/>
    <mergeCell ref="P11:Q11"/>
    <mergeCell ref="H12:I12"/>
    <mergeCell ref="J12:K12"/>
    <mergeCell ref="L12:M12"/>
    <mergeCell ref="N12:O12"/>
    <mergeCell ref="P12:Q12"/>
    <mergeCell ref="G8:Q8"/>
    <mergeCell ref="H10:I10"/>
    <mergeCell ref="J10:K10"/>
    <mergeCell ref="L10:M10"/>
    <mergeCell ref="N10:O10"/>
    <mergeCell ref="P10:Q10"/>
  </mergeCells>
  <pageMargins left="1.1200000000000001" right="0.78" top="0.39370078740157483" bottom="0.98425196850393704" header="0" footer="0"/>
  <pageSetup paperSize="9" scale="82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O212"/>
  <sheetViews>
    <sheetView showGridLines="0" tabSelected="1" zoomScaleNormal="100" zoomScaleSheetLayoutView="130" workbookViewId="0">
      <selection activeCell="X20" sqref="X20"/>
    </sheetView>
  </sheetViews>
  <sheetFormatPr baseColWidth="10" defaultColWidth="11.42578125" defaultRowHeight="11.25" x14ac:dyDescent="0.2"/>
  <cols>
    <col min="1" max="1" width="3.7109375" style="1" customWidth="1"/>
    <col min="2" max="2" width="18.85546875" style="1" hidden="1" customWidth="1"/>
    <col min="3" max="3" width="7.140625" style="1" hidden="1" customWidth="1"/>
    <col min="4" max="4" width="5.7109375" style="1" hidden="1" customWidth="1"/>
    <col min="5" max="5" width="8.28515625" style="1" hidden="1" customWidth="1"/>
    <col min="6" max="6" width="26.140625" style="1" hidden="1" customWidth="1"/>
    <col min="7" max="7" width="18.85546875" style="1" customWidth="1"/>
    <col min="8" max="8" width="10.7109375" style="1" customWidth="1"/>
    <col min="9" max="9" width="10.5703125" style="1" bestFit="1" customWidth="1"/>
    <col min="10" max="10" width="11.5703125" style="1" customWidth="1"/>
    <col min="11" max="11" width="13.5703125" style="1" customWidth="1"/>
    <col min="12" max="12" width="12.85546875" style="1" customWidth="1"/>
    <col min="13" max="13" width="12.42578125" style="1" customWidth="1"/>
    <col min="14" max="14" width="11.5703125" style="1" customWidth="1"/>
    <col min="15" max="15" width="11.7109375" style="1" customWidth="1"/>
    <col min="16" max="16" width="11.140625" style="1" customWidth="1"/>
    <col min="17" max="17" width="11.28515625" style="1" customWidth="1"/>
    <col min="18" max="18" width="15.28515625" style="3" hidden="1" customWidth="1"/>
    <col min="19" max="19" width="13.28515625" style="3" hidden="1" customWidth="1"/>
    <col min="20" max="21" width="10.140625" style="4" hidden="1" customWidth="1"/>
    <col min="22" max="22" width="15.85546875" style="4" hidden="1" customWidth="1"/>
    <col min="23" max="24" width="12.28515625" style="1" customWidth="1"/>
    <col min="25" max="25" width="11.42578125" style="1" customWidth="1"/>
    <col min="26" max="26" width="11.7109375" style="1" bestFit="1" customWidth="1"/>
    <col min="27" max="27" width="11.7109375" style="1" customWidth="1"/>
    <col min="28" max="28" width="11.7109375" style="1" bestFit="1" customWidth="1"/>
    <col min="29" max="16384" width="11.42578125" style="1"/>
  </cols>
  <sheetData>
    <row r="1" spans="3:145" x14ac:dyDescent="0.2">
      <c r="Q1" s="2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</row>
    <row r="2" spans="3:145" x14ac:dyDescent="0.2"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</row>
    <row r="3" spans="3:145" x14ac:dyDescent="0.2"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</row>
    <row r="4" spans="3:145" x14ac:dyDescent="0.2"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</row>
    <row r="5" spans="3:145" x14ac:dyDescent="0.2">
      <c r="J5" s="6"/>
      <c r="K5" s="6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</row>
    <row r="6" spans="3:145" x14ac:dyDescent="0.2"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</row>
    <row r="7" spans="3:145" x14ac:dyDescent="0.2"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</row>
    <row r="8" spans="3:145" ht="15.75" x14ac:dyDescent="0.25">
      <c r="G8" s="95" t="s">
        <v>44</v>
      </c>
      <c r="H8" s="96"/>
      <c r="I8" s="96"/>
      <c r="J8" s="96"/>
      <c r="K8" s="96"/>
      <c r="L8" s="96"/>
      <c r="M8" s="96"/>
      <c r="N8" s="96"/>
      <c r="O8" s="96"/>
      <c r="P8" s="97"/>
      <c r="Q8" s="98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</row>
    <row r="9" spans="3:145" x14ac:dyDescent="0.2">
      <c r="M9" s="7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</row>
    <row r="10" spans="3:145" ht="12.75" customHeight="1" x14ac:dyDescent="0.2">
      <c r="G10" s="91" t="s">
        <v>0</v>
      </c>
      <c r="H10" s="99">
        <v>44902</v>
      </c>
      <c r="I10" s="100"/>
      <c r="J10" s="101" t="s">
        <v>1</v>
      </c>
      <c r="K10" s="102"/>
      <c r="L10" s="103">
        <f>XIRR(O30:O38,E30:E38)</f>
        <v>1.0037544369697574E-2</v>
      </c>
      <c r="M10" s="104"/>
      <c r="N10" s="101" t="s">
        <v>2</v>
      </c>
      <c r="O10" s="102"/>
      <c r="P10" s="103" t="s">
        <v>39</v>
      </c>
      <c r="Q10" s="104"/>
      <c r="R10" s="9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</row>
    <row r="11" spans="3:145" ht="12.75" customHeight="1" x14ac:dyDescent="0.2">
      <c r="G11" s="89" t="s">
        <v>4</v>
      </c>
      <c r="H11" s="111">
        <f>+G38</f>
        <v>45633</v>
      </c>
      <c r="I11" s="112"/>
      <c r="J11" s="107" t="s">
        <v>5</v>
      </c>
      <c r="K11" s="108"/>
      <c r="L11" s="105">
        <f>+(($L$10+1)^(0.0833333333333)-1)*12</f>
        <v>9.9916602177021474E-3</v>
      </c>
      <c r="M11" s="106"/>
      <c r="N11" s="107" t="s">
        <v>6</v>
      </c>
      <c r="O11" s="108"/>
      <c r="P11" s="105">
        <v>1</v>
      </c>
      <c r="Q11" s="113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</row>
    <row r="12" spans="3:145" ht="12.75" customHeight="1" x14ac:dyDescent="0.2">
      <c r="C12" s="11"/>
      <c r="D12" s="11"/>
      <c r="G12" s="89" t="s">
        <v>7</v>
      </c>
      <c r="H12" s="105" t="s">
        <v>42</v>
      </c>
      <c r="I12" s="106"/>
      <c r="J12" s="107" t="s">
        <v>9</v>
      </c>
      <c r="K12" s="108"/>
      <c r="L12" s="105">
        <f>+(($L$10+1)^(0.25)-1)*4</f>
        <v>9.9999819662270895E-3</v>
      </c>
      <c r="M12" s="106"/>
      <c r="N12" s="107" t="s">
        <v>10</v>
      </c>
      <c r="O12" s="108"/>
      <c r="P12" s="109">
        <f>ROUNDDOWN((125000000/H13),0)</f>
        <v>747168</v>
      </c>
      <c r="Q12" s="110"/>
      <c r="S12" s="12"/>
      <c r="U12" s="13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</row>
    <row r="13" spans="3:145" ht="12.75" customHeight="1" x14ac:dyDescent="0.2">
      <c r="G13" s="14" t="s">
        <v>40</v>
      </c>
      <c r="H13" s="124">
        <v>167.29830000000001</v>
      </c>
      <c r="I13" s="125"/>
      <c r="J13" s="107" t="s">
        <v>11</v>
      </c>
      <c r="K13" s="108"/>
      <c r="L13" s="126">
        <f>+(V40/U40)*12</f>
        <v>20.900295039159857</v>
      </c>
      <c r="M13" s="127"/>
      <c r="N13" s="128" t="s">
        <v>41</v>
      </c>
      <c r="O13" s="129"/>
      <c r="P13" s="130">
        <v>0.01</v>
      </c>
      <c r="Q13" s="131"/>
      <c r="S13" s="12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</row>
    <row r="14" spans="3:145" ht="12.75" customHeight="1" x14ac:dyDescent="0.2">
      <c r="G14" s="90" t="s">
        <v>13</v>
      </c>
      <c r="H14" s="114">
        <f>+$H$10</f>
        <v>44902</v>
      </c>
      <c r="I14" s="115"/>
      <c r="J14" s="116" t="s">
        <v>14</v>
      </c>
      <c r="K14" s="117"/>
      <c r="L14" s="118">
        <f>+D39</f>
        <v>24</v>
      </c>
      <c r="M14" s="119"/>
      <c r="N14" s="120" t="s">
        <v>15</v>
      </c>
      <c r="O14" s="121"/>
      <c r="P14" s="122" t="s">
        <v>16</v>
      </c>
      <c r="Q14" s="123"/>
      <c r="S14" s="12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</row>
    <row r="15" spans="3:145" x14ac:dyDescent="0.2">
      <c r="H15" s="16"/>
      <c r="I15" s="17"/>
      <c r="J15" s="17"/>
      <c r="M15" s="18"/>
      <c r="N15" s="19"/>
      <c r="S15" s="12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</row>
    <row r="16" spans="3:145" x14ac:dyDescent="0.2">
      <c r="J16" s="20" t="s">
        <v>17</v>
      </c>
      <c r="K16" s="21" t="s">
        <v>18</v>
      </c>
      <c r="L16" s="22" t="s">
        <v>19</v>
      </c>
      <c r="M16" s="23" t="s">
        <v>20</v>
      </c>
      <c r="N16" s="19"/>
      <c r="S16" s="12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</row>
    <row r="17" spans="2:145" ht="12.75" customHeight="1" x14ac:dyDescent="0.2">
      <c r="J17" s="24">
        <f>+G31</f>
        <v>44992</v>
      </c>
      <c r="K17" s="25">
        <f>+$P$12*L31/100</f>
        <v>0</v>
      </c>
      <c r="L17" s="26">
        <f>+$P$12*K31/100</f>
        <v>1842.3320547945204</v>
      </c>
      <c r="M17" s="27">
        <f>SUM(K17:L17)</f>
        <v>1842.3320547945204</v>
      </c>
      <c r="N17" s="19"/>
      <c r="S17" s="12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</row>
    <row r="18" spans="2:145" ht="12.75" customHeight="1" x14ac:dyDescent="0.2">
      <c r="J18" s="24">
        <f t="shared" ref="J18:J24" si="0">+G32</f>
        <v>45084</v>
      </c>
      <c r="K18" s="25">
        <f t="shared" ref="K18:K24" si="1">+$P$12*L32/100</f>
        <v>0</v>
      </c>
      <c r="L18" s="26">
        <f t="shared" ref="L18:L24" si="2">+$P$12*K32/100</f>
        <v>1883.2727671232878</v>
      </c>
      <c r="M18" s="27">
        <f t="shared" ref="M18:M24" si="3">SUM(K18:L18)</f>
        <v>1883.2727671232878</v>
      </c>
      <c r="N18" s="19"/>
      <c r="S18" s="12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</row>
    <row r="19" spans="2:145" ht="12.75" customHeight="1" x14ac:dyDescent="0.2">
      <c r="J19" s="24">
        <f t="shared" si="0"/>
        <v>45176</v>
      </c>
      <c r="K19" s="25">
        <f t="shared" si="1"/>
        <v>0</v>
      </c>
      <c r="L19" s="26">
        <f t="shared" si="2"/>
        <v>1883.2727671232878</v>
      </c>
      <c r="M19" s="27">
        <f t="shared" si="3"/>
        <v>1883.2727671232878</v>
      </c>
      <c r="N19" s="19"/>
      <c r="S19" s="12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</row>
    <row r="20" spans="2:145" ht="12.75" customHeight="1" x14ac:dyDescent="0.2">
      <c r="J20" s="24">
        <f t="shared" si="0"/>
        <v>45267</v>
      </c>
      <c r="K20" s="25">
        <f t="shared" si="1"/>
        <v>0</v>
      </c>
      <c r="L20" s="26">
        <f t="shared" si="2"/>
        <v>1862.8024109589041</v>
      </c>
      <c r="M20" s="27">
        <f t="shared" si="3"/>
        <v>1862.8024109589041</v>
      </c>
      <c r="N20" s="19"/>
      <c r="S20" s="12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</row>
    <row r="21" spans="2:145" ht="12.75" customHeight="1" x14ac:dyDescent="0.2">
      <c r="J21" s="24">
        <f t="shared" si="0"/>
        <v>45358</v>
      </c>
      <c r="K21" s="25">
        <f t="shared" si="1"/>
        <v>0</v>
      </c>
      <c r="L21" s="26">
        <f t="shared" si="2"/>
        <v>1862.8024109589041</v>
      </c>
      <c r="M21" s="27">
        <f t="shared" si="3"/>
        <v>1862.8024109589041</v>
      </c>
      <c r="N21" s="19"/>
      <c r="S21" s="12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</row>
    <row r="22" spans="2:145" ht="12.75" customHeight="1" x14ac:dyDescent="0.2">
      <c r="J22" s="24">
        <f t="shared" si="0"/>
        <v>45450</v>
      </c>
      <c r="K22" s="25">
        <f t="shared" si="1"/>
        <v>246565.44</v>
      </c>
      <c r="L22" s="26">
        <f t="shared" si="2"/>
        <v>1883.2727671232878</v>
      </c>
      <c r="M22" s="27">
        <f t="shared" si="3"/>
        <v>248448.7127671233</v>
      </c>
      <c r="N22" s="19"/>
      <c r="S22" s="12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</row>
    <row r="23" spans="2:145" ht="12.75" customHeight="1" x14ac:dyDescent="0.2">
      <c r="J23" s="24">
        <f t="shared" si="0"/>
        <v>45542</v>
      </c>
      <c r="K23" s="25">
        <f t="shared" si="1"/>
        <v>246565.44</v>
      </c>
      <c r="L23" s="26">
        <f t="shared" si="2"/>
        <v>1261.7927539726029</v>
      </c>
      <c r="M23" s="27">
        <f t="shared" si="3"/>
        <v>247827.23275397261</v>
      </c>
      <c r="N23" s="19"/>
      <c r="O23" s="28"/>
      <c r="S23" s="12"/>
      <c r="Y23" s="5"/>
      <c r="Z23" s="5"/>
      <c r="AA23" s="5"/>
      <c r="AB23" s="5"/>
      <c r="AC23" s="5"/>
      <c r="AD23" s="5"/>
      <c r="AE23" s="5"/>
      <c r="AF23" s="5"/>
      <c r="AG23" s="29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</row>
    <row r="24" spans="2:145" ht="12.75" customHeight="1" x14ac:dyDescent="0.2">
      <c r="J24" s="24">
        <f t="shared" si="0"/>
        <v>45633</v>
      </c>
      <c r="K24" s="25">
        <f t="shared" si="1"/>
        <v>254037.12</v>
      </c>
      <c r="L24" s="26">
        <f t="shared" si="2"/>
        <v>633.35281972602741</v>
      </c>
      <c r="M24" s="27">
        <f t="shared" si="3"/>
        <v>254670.47281972601</v>
      </c>
      <c r="N24" s="19"/>
      <c r="P24" s="30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</row>
    <row r="25" spans="2:145" ht="12.75" customHeight="1" x14ac:dyDescent="0.2">
      <c r="J25" s="31" t="s">
        <v>20</v>
      </c>
      <c r="K25" s="32">
        <f>SUM(K17:K24)</f>
        <v>747168</v>
      </c>
      <c r="L25" s="33">
        <f>SUM(L17:L24)</f>
        <v>13112.900751780822</v>
      </c>
      <c r="M25" s="34">
        <f>SUM(K25:L25)</f>
        <v>760280.90075178083</v>
      </c>
      <c r="N25" s="19"/>
      <c r="P25" s="30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</row>
    <row r="26" spans="2:145" x14ac:dyDescent="0.2">
      <c r="H26" s="35"/>
      <c r="I26" s="17"/>
      <c r="J26" s="17"/>
      <c r="M26" s="18"/>
      <c r="N26" s="19"/>
      <c r="P26" s="30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</row>
    <row r="27" spans="2:145" ht="14.25" customHeight="1" x14ac:dyDescent="0.2">
      <c r="G27" s="138" t="s">
        <v>21</v>
      </c>
      <c r="H27" s="140" t="s">
        <v>22</v>
      </c>
      <c r="I27" s="140" t="s">
        <v>23</v>
      </c>
      <c r="J27" s="140" t="s">
        <v>24</v>
      </c>
      <c r="K27" s="132" t="s">
        <v>25</v>
      </c>
      <c r="L27" s="132" t="s">
        <v>26</v>
      </c>
      <c r="M27" s="132" t="s">
        <v>27</v>
      </c>
      <c r="N27" s="134" t="s">
        <v>28</v>
      </c>
      <c r="O27" s="136" t="s">
        <v>29</v>
      </c>
      <c r="P27" s="30"/>
      <c r="R27" s="36" t="s">
        <v>31</v>
      </c>
      <c r="S27" s="36" t="s">
        <v>32</v>
      </c>
      <c r="T27" s="36" t="s">
        <v>33</v>
      </c>
      <c r="U27" s="36" t="s">
        <v>34</v>
      </c>
      <c r="V27" s="36" t="s">
        <v>35</v>
      </c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</row>
    <row r="28" spans="2:145" ht="11.25" customHeight="1" x14ac:dyDescent="0.2">
      <c r="G28" s="139"/>
      <c r="H28" s="141"/>
      <c r="I28" s="141"/>
      <c r="J28" s="141"/>
      <c r="K28" s="133"/>
      <c r="L28" s="133"/>
      <c r="M28" s="133"/>
      <c r="N28" s="135"/>
      <c r="O28" s="137"/>
      <c r="P28" s="30"/>
      <c r="R28" s="37"/>
      <c r="S28" s="38">
        <f>+L10</f>
        <v>1.0037544369697574E-2</v>
      </c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</row>
    <row r="29" spans="2:145" x14ac:dyDescent="0.2">
      <c r="B29" s="1" t="s">
        <v>36</v>
      </c>
      <c r="C29" s="39" t="s">
        <v>37</v>
      </c>
      <c r="D29" s="39" t="s">
        <v>38</v>
      </c>
      <c r="G29" s="40"/>
      <c r="H29" s="41"/>
      <c r="I29" s="41"/>
      <c r="J29" s="42">
        <f>+J30</f>
        <v>0.01</v>
      </c>
      <c r="K29" s="43"/>
      <c r="L29" s="43"/>
      <c r="M29" s="44">
        <f>+M30</f>
        <v>100</v>
      </c>
      <c r="N29" s="45"/>
      <c r="O29" s="46"/>
      <c r="P29" s="30"/>
      <c r="R29" s="37"/>
      <c r="S29" s="38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</row>
    <row r="30" spans="2:145" s="60" customFormat="1" ht="12.75" customHeight="1" x14ac:dyDescent="0.2">
      <c r="B30" s="94">
        <f>+H10</f>
        <v>44902</v>
      </c>
      <c r="C30" s="48"/>
      <c r="D30" s="48"/>
      <c r="E30" s="49">
        <f>+H14</f>
        <v>44902</v>
      </c>
      <c r="F30" s="50">
        <f>+H10</f>
        <v>44902</v>
      </c>
      <c r="G30" s="51">
        <f>+F30</f>
        <v>44902</v>
      </c>
      <c r="H30" s="52"/>
      <c r="I30" s="53"/>
      <c r="J30" s="54">
        <f>+$P$13</f>
        <v>0.01</v>
      </c>
      <c r="K30" s="53"/>
      <c r="L30" s="53"/>
      <c r="M30" s="55">
        <v>100</v>
      </c>
      <c r="N30" s="55">
        <f>+P11*100</f>
        <v>100</v>
      </c>
      <c r="O30" s="56">
        <f>-(P12*P11)</f>
        <v>-747168</v>
      </c>
      <c r="P30" s="30"/>
      <c r="Q30" s="1"/>
      <c r="R30" s="57">
        <f t="shared" ref="R30:R39" si="4">I30/365</f>
        <v>0</v>
      </c>
      <c r="S30" s="57">
        <f t="shared" ref="S30:S39" si="5">1/(1+$L$10)^(I30/365)</f>
        <v>1</v>
      </c>
      <c r="T30" s="58">
        <f t="shared" ref="T30:T38" si="6">+N30</f>
        <v>100</v>
      </c>
      <c r="U30" s="58">
        <f t="shared" ref="U30:U38" si="7">+T30*S30</f>
        <v>100</v>
      </c>
      <c r="V30" s="58">
        <f t="shared" ref="V30:V38" si="8">+U30*R30</f>
        <v>0</v>
      </c>
      <c r="W30" s="1"/>
      <c r="X30" s="1"/>
      <c r="Y30" s="5"/>
      <c r="Z30" s="5"/>
      <c r="AA30" s="5"/>
      <c r="AB30" s="5"/>
      <c r="AC30" s="5"/>
      <c r="AD30" s="5"/>
      <c r="AE30" s="5"/>
      <c r="AF30" s="5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59"/>
      <c r="EB30" s="59"/>
      <c r="EC30" s="59"/>
      <c r="ED30" s="59"/>
      <c r="EE30" s="59"/>
      <c r="EF30" s="59"/>
      <c r="EG30" s="59"/>
      <c r="EH30" s="59"/>
      <c r="EI30" s="59"/>
      <c r="EJ30" s="59"/>
      <c r="EK30" s="59"/>
      <c r="EL30" s="59"/>
      <c r="EM30" s="59"/>
      <c r="EN30" s="59"/>
      <c r="EO30" s="59"/>
    </row>
    <row r="31" spans="2:145" s="60" customFormat="1" ht="12.75" customHeight="1" x14ac:dyDescent="0.2">
      <c r="B31" s="47">
        <v>44992</v>
      </c>
      <c r="C31" s="48">
        <f>+B31-B30</f>
        <v>90</v>
      </c>
      <c r="D31" s="61">
        <f t="shared" ref="D31:D33" si="9">+ROUND(C31/30.5,0)</f>
        <v>3</v>
      </c>
      <c r="E31" s="49">
        <f t="shared" ref="E31:E38" si="10">+G31</f>
        <v>44992</v>
      </c>
      <c r="F31" s="50">
        <f>+F30+C31</f>
        <v>44992</v>
      </c>
      <c r="G31" s="62">
        <f t="shared" ref="G31:G38" si="11">+F31</f>
        <v>44992</v>
      </c>
      <c r="H31" s="52">
        <f t="shared" ref="H31:H33" si="12">+F31-F30</f>
        <v>90</v>
      </c>
      <c r="I31" s="52">
        <f t="shared" ref="I31:I38" si="13">+IF(G31-$H$14&lt;0,0,G31-$H$14)</f>
        <v>90</v>
      </c>
      <c r="J31" s="63">
        <f>+$P$13</f>
        <v>0.01</v>
      </c>
      <c r="K31" s="64">
        <f>+J31/365*H31*M30</f>
        <v>0.24657534246575341</v>
      </c>
      <c r="L31" s="65">
        <v>0</v>
      </c>
      <c r="M31" s="65">
        <f>+M30-L31</f>
        <v>100</v>
      </c>
      <c r="N31" s="92">
        <f t="shared" ref="N31:N38" si="14">+IF(G31&gt;$H$14,K31+L31,0)</f>
        <v>0.24657534246575341</v>
      </c>
      <c r="O31" s="66">
        <f t="shared" ref="O31:O38" si="15">+N31*$P$12/100</f>
        <v>1842.3320547945204</v>
      </c>
      <c r="P31" s="30"/>
      <c r="Q31" s="1"/>
      <c r="R31" s="57">
        <f t="shared" si="4"/>
        <v>0.24657534246575341</v>
      </c>
      <c r="S31" s="57">
        <f t="shared" si="5"/>
        <v>0.99754035796413087</v>
      </c>
      <c r="T31" s="58">
        <f t="shared" si="6"/>
        <v>0.24657534246575341</v>
      </c>
      <c r="U31" s="68">
        <f t="shared" si="7"/>
        <v>0.24596885538841581</v>
      </c>
      <c r="V31" s="58">
        <f t="shared" si="8"/>
        <v>6.0649854753308002E-2</v>
      </c>
      <c r="W31" s="1"/>
      <c r="X31" s="1"/>
      <c r="Y31" s="5"/>
      <c r="Z31" s="5"/>
      <c r="AA31" s="5"/>
      <c r="AB31" s="5"/>
      <c r="AC31" s="5"/>
      <c r="AD31" s="5"/>
      <c r="AE31" s="5"/>
      <c r="AF31" s="5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59"/>
      <c r="CU31" s="59"/>
      <c r="CV31" s="59"/>
      <c r="CW31" s="59"/>
      <c r="CX31" s="59"/>
      <c r="CY31" s="59"/>
      <c r="CZ31" s="59"/>
      <c r="DA31" s="59"/>
      <c r="DB31" s="59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  <c r="DX31" s="59"/>
      <c r="DY31" s="59"/>
      <c r="DZ31" s="59"/>
      <c r="EA31" s="59"/>
      <c r="EB31" s="59"/>
      <c r="EC31" s="59"/>
      <c r="ED31" s="59"/>
      <c r="EE31" s="59"/>
      <c r="EF31" s="59"/>
      <c r="EG31" s="59"/>
      <c r="EH31" s="59"/>
      <c r="EI31" s="59"/>
      <c r="EJ31" s="59"/>
      <c r="EK31" s="59"/>
      <c r="EL31" s="59"/>
      <c r="EM31" s="59"/>
      <c r="EN31" s="59"/>
      <c r="EO31" s="59"/>
    </row>
    <row r="32" spans="2:145" s="60" customFormat="1" ht="12.75" customHeight="1" x14ac:dyDescent="0.2">
      <c r="B32" s="47">
        <v>45084</v>
      </c>
      <c r="C32" s="48">
        <f t="shared" ref="C32:C38" si="16">+B32-B31</f>
        <v>92</v>
      </c>
      <c r="D32" s="61">
        <f t="shared" si="9"/>
        <v>3</v>
      </c>
      <c r="E32" s="49">
        <f t="shared" si="10"/>
        <v>45084</v>
      </c>
      <c r="F32" s="50">
        <f t="shared" ref="F32:F38" si="17">+F31+C32</f>
        <v>45084</v>
      </c>
      <c r="G32" s="62">
        <f t="shared" si="11"/>
        <v>45084</v>
      </c>
      <c r="H32" s="52">
        <f t="shared" si="12"/>
        <v>92</v>
      </c>
      <c r="I32" s="52">
        <f t="shared" si="13"/>
        <v>182</v>
      </c>
      <c r="J32" s="63">
        <f t="shared" ref="J32:J38" si="18">+$P$13</f>
        <v>0.01</v>
      </c>
      <c r="K32" s="64">
        <f t="shared" ref="K32:K38" si="19">+J32/365*H32*M31</f>
        <v>0.25205479452054796</v>
      </c>
      <c r="L32" s="65">
        <v>0</v>
      </c>
      <c r="M32" s="65">
        <f t="shared" ref="M32:M38" si="20">+M31-L32</f>
        <v>100</v>
      </c>
      <c r="N32" s="92">
        <f t="shared" si="14"/>
        <v>0.25205479452054796</v>
      </c>
      <c r="O32" s="66">
        <f t="shared" si="15"/>
        <v>1883.2727671232878</v>
      </c>
      <c r="P32" s="30"/>
      <c r="Q32" s="1"/>
      <c r="R32" s="57">
        <f t="shared" si="4"/>
        <v>0.49863013698630138</v>
      </c>
      <c r="S32" s="57">
        <f t="shared" si="5"/>
        <v>0.99503231009638859</v>
      </c>
      <c r="T32" s="58">
        <f t="shared" si="6"/>
        <v>0.25205479452054796</v>
      </c>
      <c r="U32" s="68">
        <f t="shared" si="7"/>
        <v>0.25080266446265137</v>
      </c>
      <c r="V32" s="58">
        <f t="shared" si="8"/>
        <v>0.12505776693754123</v>
      </c>
      <c r="W32" s="1"/>
      <c r="X32" s="1"/>
      <c r="Y32" s="5"/>
      <c r="Z32" s="5"/>
      <c r="AA32" s="5"/>
      <c r="AB32" s="5"/>
      <c r="AC32" s="5"/>
      <c r="AD32" s="5"/>
      <c r="AE32" s="5"/>
      <c r="AF32" s="5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  <c r="DZ32" s="59"/>
      <c r="EA32" s="59"/>
      <c r="EB32" s="59"/>
      <c r="EC32" s="59"/>
      <c r="ED32" s="59"/>
      <c r="EE32" s="59"/>
      <c r="EF32" s="59"/>
      <c r="EG32" s="59"/>
      <c r="EH32" s="59"/>
      <c r="EI32" s="59"/>
      <c r="EJ32" s="59"/>
      <c r="EK32" s="59"/>
      <c r="EL32" s="59"/>
      <c r="EM32" s="59"/>
      <c r="EN32" s="59"/>
      <c r="EO32" s="59"/>
    </row>
    <row r="33" spans="2:145" s="60" customFormat="1" ht="12.75" customHeight="1" x14ac:dyDescent="0.2">
      <c r="B33" s="47">
        <v>45176</v>
      </c>
      <c r="C33" s="48">
        <f t="shared" si="16"/>
        <v>92</v>
      </c>
      <c r="D33" s="61">
        <f t="shared" si="9"/>
        <v>3</v>
      </c>
      <c r="E33" s="49">
        <f t="shared" si="10"/>
        <v>45176</v>
      </c>
      <c r="F33" s="50">
        <f t="shared" si="17"/>
        <v>45176</v>
      </c>
      <c r="G33" s="62">
        <f t="shared" si="11"/>
        <v>45176</v>
      </c>
      <c r="H33" s="52">
        <f t="shared" si="12"/>
        <v>92</v>
      </c>
      <c r="I33" s="52">
        <f t="shared" si="13"/>
        <v>274</v>
      </c>
      <c r="J33" s="63">
        <f t="shared" si="18"/>
        <v>0.01</v>
      </c>
      <c r="K33" s="64">
        <f t="shared" si="19"/>
        <v>0.25205479452054796</v>
      </c>
      <c r="L33" s="65">
        <v>0</v>
      </c>
      <c r="M33" s="65">
        <f t="shared" si="20"/>
        <v>100</v>
      </c>
      <c r="N33" s="92">
        <f t="shared" si="14"/>
        <v>0.25205479452054796</v>
      </c>
      <c r="O33" s="66">
        <f t="shared" si="15"/>
        <v>1883.2727671232878</v>
      </c>
      <c r="P33" s="30"/>
      <c r="Q33" s="1"/>
      <c r="R33" s="57">
        <f t="shared" si="4"/>
        <v>0.75068493150684934</v>
      </c>
      <c r="S33" s="57">
        <f t="shared" si="5"/>
        <v>0.99253056804279838</v>
      </c>
      <c r="T33" s="58">
        <f t="shared" si="6"/>
        <v>0.25205479452054796</v>
      </c>
      <c r="U33" s="68">
        <f t="shared" si="7"/>
        <v>0.25017208838339028</v>
      </c>
      <c r="V33" s="58">
        <f t="shared" si="8"/>
        <v>0.18780041703301079</v>
      </c>
      <c r="W33" s="1"/>
      <c r="X33" s="1"/>
      <c r="Y33" s="5"/>
      <c r="Z33" s="5"/>
      <c r="AA33" s="5"/>
      <c r="AB33" s="5"/>
      <c r="AC33" s="5"/>
      <c r="AD33" s="5"/>
      <c r="AE33" s="5"/>
      <c r="AF33" s="5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59"/>
      <c r="CU33" s="59"/>
      <c r="CV33" s="59"/>
      <c r="CW33" s="59"/>
      <c r="CX33" s="59"/>
      <c r="CY33" s="59"/>
      <c r="CZ33" s="59"/>
      <c r="DA33" s="59"/>
      <c r="DB33" s="59"/>
      <c r="DC33" s="59"/>
      <c r="DD33" s="59"/>
      <c r="DE33" s="59"/>
      <c r="DF33" s="59"/>
      <c r="DG33" s="59"/>
      <c r="DH33" s="59"/>
      <c r="DI33" s="59"/>
      <c r="DJ33" s="59"/>
      <c r="DK33" s="59"/>
      <c r="DL33" s="59"/>
      <c r="DM33" s="59"/>
      <c r="DN33" s="59"/>
      <c r="DO33" s="59"/>
      <c r="DP33" s="59"/>
      <c r="DQ33" s="59"/>
      <c r="DR33" s="59"/>
      <c r="DS33" s="59"/>
      <c r="DT33" s="59"/>
      <c r="DU33" s="59"/>
      <c r="DV33" s="59"/>
      <c r="DW33" s="59"/>
      <c r="DX33" s="59"/>
      <c r="DY33" s="59"/>
      <c r="DZ33" s="59"/>
      <c r="EA33" s="59"/>
      <c r="EB33" s="59"/>
      <c r="EC33" s="59"/>
      <c r="ED33" s="59"/>
      <c r="EE33" s="59"/>
      <c r="EF33" s="59"/>
      <c r="EG33" s="59"/>
      <c r="EH33" s="59"/>
      <c r="EI33" s="59"/>
      <c r="EJ33" s="59"/>
      <c r="EK33" s="59"/>
      <c r="EL33" s="59"/>
      <c r="EM33" s="59"/>
      <c r="EN33" s="59"/>
      <c r="EO33" s="59"/>
    </row>
    <row r="34" spans="2:145" s="60" customFormat="1" ht="12.75" customHeight="1" x14ac:dyDescent="0.2">
      <c r="B34" s="47">
        <v>45267</v>
      </c>
      <c r="C34" s="48">
        <f t="shared" si="16"/>
        <v>91</v>
      </c>
      <c r="D34" s="61">
        <f>+ROUND(C34/30.5,0)</f>
        <v>3</v>
      </c>
      <c r="E34" s="49">
        <f t="shared" si="10"/>
        <v>45267</v>
      </c>
      <c r="F34" s="50">
        <f t="shared" si="17"/>
        <v>45267</v>
      </c>
      <c r="G34" s="62">
        <f t="shared" si="11"/>
        <v>45267</v>
      </c>
      <c r="H34" s="52">
        <f>+F34-F33</f>
        <v>91</v>
      </c>
      <c r="I34" s="52">
        <f t="shared" si="13"/>
        <v>365</v>
      </c>
      <c r="J34" s="63">
        <f t="shared" si="18"/>
        <v>0.01</v>
      </c>
      <c r="K34" s="64">
        <f t="shared" si="19"/>
        <v>0.24931506849315069</v>
      </c>
      <c r="L34" s="65">
        <v>0</v>
      </c>
      <c r="M34" s="65">
        <f t="shared" si="20"/>
        <v>100</v>
      </c>
      <c r="N34" s="92">
        <f t="shared" si="14"/>
        <v>0.24931506849315069</v>
      </c>
      <c r="O34" s="66">
        <f t="shared" si="15"/>
        <v>1862.8024109589041</v>
      </c>
      <c r="P34" s="30"/>
      <c r="Q34" s="1"/>
      <c r="R34" s="57">
        <f t="shared" si="4"/>
        <v>1</v>
      </c>
      <c r="S34" s="57">
        <f t="shared" si="5"/>
        <v>0.99006220667177136</v>
      </c>
      <c r="T34" s="58">
        <f t="shared" si="6"/>
        <v>0.24931506849315069</v>
      </c>
      <c r="U34" s="68">
        <f t="shared" si="7"/>
        <v>0.2468374268688526</v>
      </c>
      <c r="V34" s="58">
        <f t="shared" si="8"/>
        <v>0.2468374268688526</v>
      </c>
      <c r="W34" s="1"/>
      <c r="X34" s="1"/>
      <c r="Y34" s="5"/>
      <c r="Z34" s="5"/>
      <c r="AA34" s="5"/>
      <c r="AB34" s="5"/>
      <c r="AC34" s="5"/>
      <c r="AD34" s="5"/>
      <c r="AE34" s="5"/>
      <c r="AF34" s="5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59"/>
      <c r="DJ34" s="59"/>
      <c r="DK34" s="59"/>
      <c r="DL34" s="59"/>
      <c r="DM34" s="59"/>
      <c r="DN34" s="59"/>
      <c r="DO34" s="59"/>
      <c r="DP34" s="59"/>
      <c r="DQ34" s="59"/>
      <c r="DR34" s="59"/>
      <c r="DS34" s="59"/>
      <c r="DT34" s="59"/>
      <c r="DU34" s="59"/>
      <c r="DV34" s="59"/>
      <c r="DW34" s="59"/>
      <c r="DX34" s="59"/>
      <c r="DY34" s="59"/>
      <c r="DZ34" s="59"/>
      <c r="EA34" s="59"/>
      <c r="EB34" s="59"/>
      <c r="EC34" s="59"/>
      <c r="ED34" s="59"/>
      <c r="EE34" s="59"/>
      <c r="EF34" s="59"/>
      <c r="EG34" s="59"/>
      <c r="EH34" s="59"/>
      <c r="EI34" s="59"/>
      <c r="EJ34" s="59"/>
      <c r="EK34" s="59"/>
      <c r="EL34" s="59"/>
      <c r="EM34" s="59"/>
      <c r="EN34" s="59"/>
      <c r="EO34" s="59"/>
    </row>
    <row r="35" spans="2:145" s="60" customFormat="1" ht="12.75" customHeight="1" x14ac:dyDescent="0.2">
      <c r="B35" s="47">
        <v>45358</v>
      </c>
      <c r="C35" s="48">
        <f t="shared" si="16"/>
        <v>91</v>
      </c>
      <c r="D35" s="61">
        <f t="shared" ref="D35:D38" si="21">+ROUND(C35/30.5,0)</f>
        <v>3</v>
      </c>
      <c r="E35" s="49">
        <f t="shared" si="10"/>
        <v>45358</v>
      </c>
      <c r="F35" s="50">
        <f t="shared" si="17"/>
        <v>45358</v>
      </c>
      <c r="G35" s="62">
        <f t="shared" si="11"/>
        <v>45358</v>
      </c>
      <c r="H35" s="52">
        <f t="shared" ref="H35:H38" si="22">+F35-F34</f>
        <v>91</v>
      </c>
      <c r="I35" s="52">
        <f t="shared" si="13"/>
        <v>456</v>
      </c>
      <c r="J35" s="63">
        <f t="shared" si="18"/>
        <v>0.01</v>
      </c>
      <c r="K35" s="64">
        <f t="shared" si="19"/>
        <v>0.24931506849315069</v>
      </c>
      <c r="L35" s="65">
        <v>0</v>
      </c>
      <c r="M35" s="65">
        <f t="shared" si="20"/>
        <v>100</v>
      </c>
      <c r="N35" s="92">
        <f t="shared" si="14"/>
        <v>0.24931506849315069</v>
      </c>
      <c r="O35" s="66">
        <f t="shared" si="15"/>
        <v>1862.8024109589041</v>
      </c>
      <c r="P35" s="30"/>
      <c r="Q35" s="1"/>
      <c r="R35" s="57">
        <f t="shared" si="4"/>
        <v>1.2493150684931507</v>
      </c>
      <c r="S35" s="57">
        <f t="shared" si="5"/>
        <v>0.98759998396090654</v>
      </c>
      <c r="T35" s="58">
        <f t="shared" si="6"/>
        <v>0.24931506849315069</v>
      </c>
      <c r="U35" s="68">
        <f t="shared" si="7"/>
        <v>0.24622355764504794</v>
      </c>
      <c r="V35" s="58">
        <f t="shared" si="8"/>
        <v>0.30761080078395031</v>
      </c>
      <c r="W35" s="1"/>
      <c r="X35" s="1"/>
      <c r="Y35" s="5"/>
      <c r="Z35" s="5"/>
      <c r="AA35" s="5"/>
      <c r="AB35" s="5"/>
      <c r="AC35" s="5"/>
      <c r="AD35" s="5"/>
      <c r="AE35" s="5"/>
      <c r="AF35" s="5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  <c r="CU35" s="59"/>
      <c r="CV35" s="59"/>
      <c r="CW35" s="59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59"/>
      <c r="DJ35" s="59"/>
      <c r="DK35" s="59"/>
      <c r="DL35" s="59"/>
      <c r="DM35" s="59"/>
      <c r="DN35" s="59"/>
      <c r="DO35" s="59"/>
      <c r="DP35" s="59"/>
      <c r="DQ35" s="59"/>
      <c r="DR35" s="59"/>
      <c r="DS35" s="59"/>
      <c r="DT35" s="59"/>
      <c r="DU35" s="59"/>
      <c r="DV35" s="59"/>
      <c r="DW35" s="59"/>
      <c r="DX35" s="59"/>
      <c r="DY35" s="59"/>
      <c r="DZ35" s="59"/>
      <c r="EA35" s="59"/>
      <c r="EB35" s="59"/>
      <c r="EC35" s="59"/>
      <c r="ED35" s="59"/>
      <c r="EE35" s="59"/>
      <c r="EF35" s="59"/>
      <c r="EG35" s="59"/>
      <c r="EH35" s="59"/>
      <c r="EI35" s="59"/>
      <c r="EJ35" s="59"/>
      <c r="EK35" s="59"/>
      <c r="EL35" s="59"/>
      <c r="EM35" s="59"/>
      <c r="EN35" s="59"/>
      <c r="EO35" s="59"/>
    </row>
    <row r="36" spans="2:145" s="60" customFormat="1" ht="12.75" customHeight="1" x14ac:dyDescent="0.2">
      <c r="B36" s="47">
        <v>45450</v>
      </c>
      <c r="C36" s="48">
        <f t="shared" si="16"/>
        <v>92</v>
      </c>
      <c r="D36" s="61">
        <f t="shared" si="21"/>
        <v>3</v>
      </c>
      <c r="E36" s="49">
        <f t="shared" si="10"/>
        <v>45450</v>
      </c>
      <c r="F36" s="50">
        <f t="shared" si="17"/>
        <v>45450</v>
      </c>
      <c r="G36" s="62">
        <f t="shared" si="11"/>
        <v>45450</v>
      </c>
      <c r="H36" s="52">
        <f t="shared" si="22"/>
        <v>92</v>
      </c>
      <c r="I36" s="52">
        <f t="shared" si="13"/>
        <v>548</v>
      </c>
      <c r="J36" s="63">
        <f t="shared" si="18"/>
        <v>0.01</v>
      </c>
      <c r="K36" s="64">
        <f t="shared" si="19"/>
        <v>0.25205479452054796</v>
      </c>
      <c r="L36" s="65">
        <v>33</v>
      </c>
      <c r="M36" s="65">
        <f t="shared" si="20"/>
        <v>67</v>
      </c>
      <c r="N36" s="92">
        <f t="shared" si="14"/>
        <v>33.252054794520546</v>
      </c>
      <c r="O36" s="66">
        <f t="shared" si="15"/>
        <v>248448.71276712327</v>
      </c>
      <c r="P36" s="30"/>
      <c r="Q36" s="1"/>
      <c r="R36" s="57">
        <f t="shared" si="4"/>
        <v>1.5013698630136987</v>
      </c>
      <c r="S36" s="57">
        <f t="shared" si="5"/>
        <v>0.98511692849936028</v>
      </c>
      <c r="T36" s="58">
        <f t="shared" si="6"/>
        <v>33.252054794520546</v>
      </c>
      <c r="U36" s="68">
        <f t="shared" si="7"/>
        <v>32.757162085470505</v>
      </c>
      <c r="V36" s="58">
        <f t="shared" si="8"/>
        <v>49.180615952980375</v>
      </c>
      <c r="W36" s="1"/>
      <c r="X36" s="1"/>
      <c r="Y36" s="5"/>
      <c r="Z36" s="5"/>
      <c r="AA36" s="5"/>
      <c r="AB36" s="5"/>
      <c r="AC36" s="5"/>
      <c r="AD36" s="5"/>
      <c r="AE36" s="5"/>
      <c r="AF36" s="5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59"/>
      <c r="DJ36" s="59"/>
      <c r="DK36" s="59"/>
      <c r="DL36" s="59"/>
      <c r="DM36" s="59"/>
      <c r="DN36" s="59"/>
      <c r="DO36" s="59"/>
      <c r="DP36" s="59"/>
      <c r="DQ36" s="59"/>
      <c r="DR36" s="59"/>
      <c r="DS36" s="59"/>
      <c r="DT36" s="59"/>
      <c r="DU36" s="59"/>
      <c r="DV36" s="59"/>
      <c r="DW36" s="59"/>
      <c r="DX36" s="59"/>
      <c r="DY36" s="59"/>
      <c r="DZ36" s="59"/>
      <c r="EA36" s="59"/>
      <c r="EB36" s="59"/>
      <c r="EC36" s="59"/>
      <c r="ED36" s="59"/>
      <c r="EE36" s="59"/>
      <c r="EF36" s="59"/>
      <c r="EG36" s="59"/>
      <c r="EH36" s="59"/>
      <c r="EI36" s="59"/>
      <c r="EJ36" s="59"/>
      <c r="EK36" s="59"/>
      <c r="EL36" s="59"/>
      <c r="EM36" s="59"/>
      <c r="EN36" s="59"/>
      <c r="EO36" s="59"/>
    </row>
    <row r="37" spans="2:145" s="60" customFormat="1" ht="12.75" customHeight="1" x14ac:dyDescent="0.2">
      <c r="B37" s="47">
        <v>45542</v>
      </c>
      <c r="C37" s="48">
        <f t="shared" si="16"/>
        <v>92</v>
      </c>
      <c r="D37" s="61">
        <f t="shared" si="21"/>
        <v>3</v>
      </c>
      <c r="E37" s="49">
        <f t="shared" si="10"/>
        <v>45542</v>
      </c>
      <c r="F37" s="50">
        <f t="shared" si="17"/>
        <v>45542</v>
      </c>
      <c r="G37" s="62">
        <f t="shared" si="11"/>
        <v>45542</v>
      </c>
      <c r="H37" s="52">
        <f t="shared" si="22"/>
        <v>92</v>
      </c>
      <c r="I37" s="52">
        <f t="shared" si="13"/>
        <v>640</v>
      </c>
      <c r="J37" s="63">
        <f t="shared" si="18"/>
        <v>0.01</v>
      </c>
      <c r="K37" s="64">
        <f t="shared" si="19"/>
        <v>0.16887671232876714</v>
      </c>
      <c r="L37" s="65">
        <v>33</v>
      </c>
      <c r="M37" s="65">
        <f t="shared" si="20"/>
        <v>34</v>
      </c>
      <c r="N37" s="92">
        <f t="shared" si="14"/>
        <v>33.168876712328768</v>
      </c>
      <c r="O37" s="66">
        <f t="shared" si="15"/>
        <v>247827.23275397261</v>
      </c>
      <c r="P37" s="30"/>
      <c r="Q37" s="1"/>
      <c r="R37" s="57">
        <f t="shared" si="4"/>
        <v>1.7534246575342465</v>
      </c>
      <c r="S37" s="57">
        <f t="shared" si="5"/>
        <v>0.98264011601525969</v>
      </c>
      <c r="T37" s="58">
        <f t="shared" si="6"/>
        <v>33.168876712328768</v>
      </c>
      <c r="U37" s="68">
        <f t="shared" si="7"/>
        <v>32.593068860698587</v>
      </c>
      <c r="V37" s="58">
        <f t="shared" si="8"/>
        <v>57.149490605060535</v>
      </c>
      <c r="W37" s="1"/>
      <c r="X37" s="1"/>
      <c r="Y37" s="5"/>
      <c r="Z37" s="5"/>
      <c r="AA37" s="5"/>
      <c r="AB37" s="5"/>
      <c r="AC37" s="5"/>
      <c r="AD37" s="5"/>
      <c r="AE37" s="5"/>
      <c r="AF37" s="5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59"/>
      <c r="DJ37" s="59"/>
      <c r="DK37" s="59"/>
      <c r="DL37" s="59"/>
      <c r="DM37" s="59"/>
      <c r="DN37" s="59"/>
      <c r="DO37" s="59"/>
      <c r="DP37" s="59"/>
      <c r="DQ37" s="59"/>
      <c r="DR37" s="59"/>
      <c r="DS37" s="59"/>
      <c r="DT37" s="59"/>
      <c r="DU37" s="59"/>
      <c r="DV37" s="59"/>
      <c r="DW37" s="59"/>
      <c r="DX37" s="59"/>
      <c r="DY37" s="59"/>
      <c r="DZ37" s="59"/>
      <c r="EA37" s="59"/>
      <c r="EB37" s="59"/>
      <c r="EC37" s="59"/>
      <c r="ED37" s="59"/>
      <c r="EE37" s="59"/>
      <c r="EF37" s="59"/>
      <c r="EG37" s="59"/>
      <c r="EH37" s="59"/>
      <c r="EI37" s="59"/>
      <c r="EJ37" s="59"/>
      <c r="EK37" s="59"/>
      <c r="EL37" s="59"/>
      <c r="EM37" s="59"/>
      <c r="EN37" s="59"/>
      <c r="EO37" s="59"/>
    </row>
    <row r="38" spans="2:145" s="60" customFormat="1" ht="12.75" customHeight="1" x14ac:dyDescent="0.2">
      <c r="B38" s="47">
        <v>45633</v>
      </c>
      <c r="C38" s="48">
        <f t="shared" si="16"/>
        <v>91</v>
      </c>
      <c r="D38" s="61">
        <f t="shared" si="21"/>
        <v>3</v>
      </c>
      <c r="E38" s="49">
        <f t="shared" si="10"/>
        <v>45633</v>
      </c>
      <c r="F38" s="50">
        <f t="shared" si="17"/>
        <v>45633</v>
      </c>
      <c r="G38" s="69">
        <f t="shared" si="11"/>
        <v>45633</v>
      </c>
      <c r="H38" s="70">
        <f t="shared" si="22"/>
        <v>91</v>
      </c>
      <c r="I38" s="70">
        <f t="shared" si="13"/>
        <v>731</v>
      </c>
      <c r="J38" s="71">
        <f t="shared" si="18"/>
        <v>0.01</v>
      </c>
      <c r="K38" s="72">
        <f t="shared" si="19"/>
        <v>8.4767123287671234E-2</v>
      </c>
      <c r="L38" s="73">
        <v>34</v>
      </c>
      <c r="M38" s="73">
        <f t="shared" si="20"/>
        <v>0</v>
      </c>
      <c r="N38" s="93">
        <f t="shared" si="14"/>
        <v>34.084767123287669</v>
      </c>
      <c r="O38" s="74">
        <f t="shared" si="15"/>
        <v>254670.47281972601</v>
      </c>
      <c r="P38" s="30"/>
      <c r="Q38" s="76"/>
      <c r="R38" s="57">
        <f t="shared" si="4"/>
        <v>2.0027397260273974</v>
      </c>
      <c r="S38" s="57">
        <f t="shared" si="5"/>
        <v>0.98019635157909057</v>
      </c>
      <c r="T38" s="58">
        <f t="shared" si="6"/>
        <v>34.084767123287669</v>
      </c>
      <c r="U38" s="68">
        <f t="shared" si="7"/>
        <v>33.409764378669507</v>
      </c>
      <c r="V38" s="58">
        <f t="shared" si="8"/>
        <v>66.911062358376469</v>
      </c>
      <c r="W38" s="1"/>
      <c r="X38" s="1"/>
      <c r="Y38" s="5"/>
      <c r="Z38" s="5"/>
      <c r="AA38" s="5"/>
      <c r="AB38" s="5"/>
      <c r="AC38" s="5"/>
      <c r="AD38" s="5"/>
      <c r="AE38" s="5"/>
      <c r="AF38" s="5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59"/>
      <c r="DJ38" s="59"/>
      <c r="DK38" s="59"/>
      <c r="DL38" s="59"/>
      <c r="DM38" s="59"/>
      <c r="DN38" s="59"/>
      <c r="DO38" s="59"/>
      <c r="DP38" s="59"/>
      <c r="DQ38" s="59"/>
      <c r="DR38" s="59"/>
      <c r="DS38" s="59"/>
      <c r="DT38" s="59"/>
      <c r="DU38" s="59"/>
      <c r="DV38" s="59"/>
      <c r="DW38" s="59"/>
      <c r="DX38" s="59"/>
      <c r="DY38" s="59"/>
      <c r="DZ38" s="59"/>
      <c r="EA38" s="59"/>
      <c r="EB38" s="59"/>
      <c r="EC38" s="59"/>
      <c r="ED38" s="59"/>
      <c r="EE38" s="59"/>
      <c r="EF38" s="59"/>
      <c r="EG38" s="59"/>
      <c r="EH38" s="59"/>
      <c r="EI38" s="59"/>
      <c r="EJ38" s="59"/>
      <c r="EK38" s="59"/>
      <c r="EL38" s="59"/>
      <c r="EM38" s="59"/>
      <c r="EN38" s="59"/>
      <c r="EO38" s="59"/>
    </row>
    <row r="39" spans="2:145" ht="12.75" customHeight="1" x14ac:dyDescent="0.2">
      <c r="C39" s="77">
        <f>SUM(C31:C38)</f>
        <v>731</v>
      </c>
      <c r="D39" s="78">
        <f>SUM(D31:D38)</f>
        <v>24</v>
      </c>
      <c r="G39" s="79"/>
      <c r="H39" s="80"/>
      <c r="I39" s="81"/>
      <c r="J39" s="63"/>
      <c r="K39" s="82"/>
      <c r="L39" s="83"/>
      <c r="M39" s="81"/>
      <c r="N39" s="81"/>
      <c r="O39" s="84"/>
      <c r="P39" s="30"/>
      <c r="Q39" s="76"/>
      <c r="R39" s="1">
        <f t="shared" si="4"/>
        <v>0</v>
      </c>
      <c r="S39" s="1">
        <f t="shared" si="5"/>
        <v>1</v>
      </c>
      <c r="T39" s="58"/>
      <c r="U39" s="1"/>
      <c r="V39" s="1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</row>
    <row r="40" spans="2:145" x14ac:dyDescent="0.2">
      <c r="G40" s="85"/>
      <c r="H40" s="80"/>
      <c r="I40" s="80"/>
      <c r="J40" s="80"/>
      <c r="K40" s="80"/>
      <c r="L40" s="86">
        <f>SUM(L34:L38)</f>
        <v>100</v>
      </c>
      <c r="M40" s="81"/>
      <c r="N40" s="81"/>
      <c r="O40" s="87">
        <f>SUM(O30:O38)</f>
        <v>13112.900751780835</v>
      </c>
      <c r="P40" s="30"/>
      <c r="Q40" s="76"/>
      <c r="R40" s="88"/>
      <c r="S40" s="88"/>
      <c r="T40" s="58"/>
      <c r="U40" s="58">
        <f>SUM(U31:U38)</f>
        <v>99.999999917586962</v>
      </c>
      <c r="V40" s="58">
        <f>SUM(V31:V38)</f>
        <v>174.16912518279406</v>
      </c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</row>
    <row r="41" spans="2:145" x14ac:dyDescent="0.2"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</row>
    <row r="42" spans="2:145" x14ac:dyDescent="0.2">
      <c r="R42" s="1"/>
      <c r="S42" s="1"/>
      <c r="T42" s="1"/>
      <c r="U42" s="1"/>
      <c r="V42" s="1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</row>
    <row r="43" spans="2:145" x14ac:dyDescent="0.2">
      <c r="R43" s="1"/>
      <c r="S43" s="1"/>
      <c r="T43" s="1"/>
      <c r="U43" s="1"/>
      <c r="V43" s="1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</row>
    <row r="44" spans="2:145" x14ac:dyDescent="0.2">
      <c r="R44" s="1"/>
      <c r="S44" s="1"/>
      <c r="T44" s="1"/>
      <c r="U44" s="1"/>
      <c r="V44" s="1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</row>
    <row r="45" spans="2:145" x14ac:dyDescent="0.2">
      <c r="R45" s="1"/>
      <c r="S45" s="1"/>
      <c r="T45" s="1"/>
      <c r="U45" s="1"/>
      <c r="V45" s="1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</row>
    <row r="46" spans="2:145" ht="9.75" customHeight="1" x14ac:dyDescent="0.2">
      <c r="R46" s="1"/>
      <c r="S46" s="1"/>
      <c r="T46" s="1"/>
      <c r="U46" s="1"/>
      <c r="V46" s="1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</row>
    <row r="47" spans="2:145" x14ac:dyDescent="0.2">
      <c r="R47" s="1"/>
      <c r="S47" s="1"/>
      <c r="T47" s="1"/>
      <c r="U47" s="1"/>
      <c r="V47" s="1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</row>
    <row r="48" spans="2:145" x14ac:dyDescent="0.2">
      <c r="R48" s="1"/>
      <c r="S48" s="1"/>
      <c r="T48" s="1"/>
      <c r="U48" s="1"/>
      <c r="V48" s="1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</row>
    <row r="49" spans="18:145" x14ac:dyDescent="0.2">
      <c r="R49" s="1"/>
      <c r="S49" s="1"/>
      <c r="T49" s="1"/>
      <c r="U49" s="1"/>
      <c r="V49" s="1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</row>
    <row r="50" spans="18:145" x14ac:dyDescent="0.2">
      <c r="R50" s="1"/>
      <c r="S50" s="1"/>
      <c r="T50" s="1"/>
      <c r="U50" s="1"/>
      <c r="V50" s="1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</row>
    <row r="51" spans="18:145" x14ac:dyDescent="0.2">
      <c r="R51" s="1"/>
      <c r="S51" s="1"/>
      <c r="T51" s="1"/>
      <c r="U51" s="1"/>
      <c r="V51" s="1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</row>
    <row r="52" spans="18:145" x14ac:dyDescent="0.2">
      <c r="R52" s="1"/>
      <c r="S52" s="1"/>
      <c r="T52" s="1"/>
      <c r="U52" s="1"/>
      <c r="V52" s="1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</row>
    <row r="53" spans="18:145" x14ac:dyDescent="0.2">
      <c r="R53" s="1"/>
      <c r="S53" s="1"/>
      <c r="T53" s="1"/>
      <c r="U53" s="1"/>
      <c r="V53" s="1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</row>
    <row r="54" spans="18:145" x14ac:dyDescent="0.2">
      <c r="R54" s="1"/>
      <c r="S54" s="1"/>
      <c r="T54" s="1"/>
      <c r="U54" s="1"/>
      <c r="V54" s="1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</row>
    <row r="55" spans="18:145" x14ac:dyDescent="0.2">
      <c r="R55" s="1"/>
      <c r="S55" s="1"/>
      <c r="T55" s="1"/>
      <c r="U55" s="1"/>
      <c r="V55" s="1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</row>
    <row r="56" spans="18:145" x14ac:dyDescent="0.2">
      <c r="R56" s="1"/>
      <c r="S56" s="1"/>
      <c r="T56" s="1"/>
      <c r="U56" s="1"/>
      <c r="V56" s="1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</row>
    <row r="57" spans="18:145" x14ac:dyDescent="0.2">
      <c r="R57" s="1"/>
      <c r="S57" s="1"/>
      <c r="T57" s="1"/>
      <c r="U57" s="1"/>
      <c r="V57" s="1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</row>
    <row r="58" spans="18:145" x14ac:dyDescent="0.2">
      <c r="R58" s="1"/>
      <c r="S58" s="1"/>
      <c r="T58" s="1"/>
      <c r="U58" s="1"/>
      <c r="V58" s="1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</row>
    <row r="59" spans="18:145" x14ac:dyDescent="0.2">
      <c r="R59" s="1"/>
      <c r="S59" s="1"/>
      <c r="T59" s="1"/>
      <c r="U59" s="1"/>
      <c r="V59" s="1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</row>
    <row r="60" spans="18:145" x14ac:dyDescent="0.2">
      <c r="R60" s="1"/>
      <c r="S60" s="1"/>
      <c r="T60" s="1"/>
      <c r="U60" s="1"/>
      <c r="V60" s="1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</row>
    <row r="61" spans="18:145" x14ac:dyDescent="0.2">
      <c r="R61" s="1"/>
      <c r="S61" s="1"/>
      <c r="T61" s="1"/>
      <c r="U61" s="1"/>
      <c r="V61" s="1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</row>
    <row r="62" spans="18:145" x14ac:dyDescent="0.2">
      <c r="R62" s="1"/>
      <c r="S62" s="1"/>
      <c r="T62" s="1"/>
      <c r="U62" s="1"/>
      <c r="V62" s="1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</row>
    <row r="63" spans="18:145" x14ac:dyDescent="0.2">
      <c r="R63" s="1"/>
      <c r="S63" s="1"/>
      <c r="T63" s="1"/>
      <c r="U63" s="1"/>
      <c r="V63" s="1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</row>
    <row r="64" spans="18:145" x14ac:dyDescent="0.2">
      <c r="R64" s="1"/>
      <c r="S64" s="1"/>
      <c r="T64" s="1"/>
      <c r="U64" s="1"/>
      <c r="V64" s="1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</row>
    <row r="65" spans="18:145" x14ac:dyDescent="0.2">
      <c r="R65" s="1"/>
      <c r="S65" s="1"/>
      <c r="T65" s="1"/>
      <c r="U65" s="1"/>
      <c r="V65" s="1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</row>
    <row r="66" spans="18:145" x14ac:dyDescent="0.2">
      <c r="R66" s="1"/>
      <c r="S66" s="1"/>
      <c r="T66" s="1"/>
      <c r="U66" s="1"/>
      <c r="V66" s="1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</row>
    <row r="67" spans="18:145" x14ac:dyDescent="0.2">
      <c r="R67" s="1"/>
      <c r="S67" s="1"/>
      <c r="T67" s="1"/>
      <c r="U67" s="1"/>
      <c r="V67" s="1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</row>
    <row r="68" spans="18:145" x14ac:dyDescent="0.2">
      <c r="R68" s="1"/>
      <c r="S68" s="1"/>
      <c r="T68" s="1"/>
      <c r="U68" s="1"/>
      <c r="V68" s="1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</row>
    <row r="69" spans="18:145" x14ac:dyDescent="0.2">
      <c r="R69" s="1"/>
      <c r="S69" s="1"/>
      <c r="T69" s="1"/>
      <c r="U69" s="1"/>
      <c r="V69" s="1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</row>
    <row r="70" spans="18:145" x14ac:dyDescent="0.2">
      <c r="R70" s="1"/>
      <c r="S70" s="1"/>
      <c r="T70" s="1"/>
      <c r="U70" s="1"/>
      <c r="V70" s="1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</row>
    <row r="71" spans="18:145" x14ac:dyDescent="0.2">
      <c r="R71" s="1"/>
      <c r="S71" s="1"/>
      <c r="T71" s="1"/>
      <c r="U71" s="1"/>
      <c r="V71" s="1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</row>
    <row r="72" spans="18:145" x14ac:dyDescent="0.2">
      <c r="R72" s="1"/>
      <c r="S72" s="1"/>
      <c r="T72" s="1"/>
      <c r="U72" s="1"/>
      <c r="V72" s="1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</row>
    <row r="73" spans="18:145" x14ac:dyDescent="0.2">
      <c r="R73" s="1"/>
      <c r="S73" s="1"/>
      <c r="T73" s="1"/>
      <c r="U73" s="1"/>
      <c r="V73" s="1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</row>
    <row r="74" spans="18:145" x14ac:dyDescent="0.2">
      <c r="R74" s="1"/>
      <c r="S74" s="1"/>
      <c r="T74" s="1"/>
      <c r="U74" s="1"/>
      <c r="V74" s="1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</row>
    <row r="75" spans="18:145" x14ac:dyDescent="0.2">
      <c r="R75" s="1"/>
      <c r="S75" s="1"/>
      <c r="T75" s="1"/>
      <c r="U75" s="1"/>
      <c r="V75" s="1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</row>
    <row r="76" spans="18:145" x14ac:dyDescent="0.2">
      <c r="R76" s="1"/>
      <c r="S76" s="1"/>
      <c r="T76" s="1"/>
      <c r="U76" s="1"/>
      <c r="V76" s="1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</row>
    <row r="77" spans="18:145" x14ac:dyDescent="0.2">
      <c r="R77" s="1"/>
      <c r="S77" s="1"/>
      <c r="T77" s="1"/>
      <c r="U77" s="1"/>
      <c r="V77" s="1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</row>
    <row r="78" spans="18:145" x14ac:dyDescent="0.2">
      <c r="R78" s="1"/>
      <c r="S78" s="1"/>
      <c r="T78" s="1"/>
      <c r="U78" s="1"/>
      <c r="V78" s="1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</row>
    <row r="79" spans="18:145" x14ac:dyDescent="0.2">
      <c r="R79" s="1"/>
      <c r="S79" s="1"/>
      <c r="T79" s="1"/>
      <c r="U79" s="1"/>
      <c r="V79" s="1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</row>
    <row r="80" spans="18:145" x14ac:dyDescent="0.2">
      <c r="R80" s="1"/>
      <c r="S80" s="1"/>
      <c r="T80" s="1"/>
      <c r="U80" s="1"/>
      <c r="V80" s="1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</row>
    <row r="81" spans="18:145" x14ac:dyDescent="0.2">
      <c r="R81" s="1"/>
      <c r="S81" s="1"/>
      <c r="T81" s="1"/>
      <c r="U81" s="1"/>
      <c r="V81" s="1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</row>
    <row r="82" spans="18:145" x14ac:dyDescent="0.2">
      <c r="R82" s="1"/>
      <c r="S82" s="1"/>
      <c r="T82" s="1"/>
      <c r="U82" s="1"/>
      <c r="V82" s="1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</row>
    <row r="83" spans="18:145" x14ac:dyDescent="0.2">
      <c r="R83" s="1"/>
      <c r="S83" s="1"/>
      <c r="T83" s="1"/>
      <c r="U83" s="1"/>
      <c r="V83" s="1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</row>
    <row r="84" spans="18:145" x14ac:dyDescent="0.2">
      <c r="R84" s="1"/>
      <c r="S84" s="1"/>
      <c r="T84" s="1"/>
      <c r="U84" s="1"/>
      <c r="V84" s="1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</row>
    <row r="85" spans="18:145" x14ac:dyDescent="0.2">
      <c r="R85" s="1"/>
      <c r="S85" s="1"/>
      <c r="T85" s="1"/>
      <c r="U85" s="1"/>
      <c r="V85" s="1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</row>
    <row r="86" spans="18:145" x14ac:dyDescent="0.2">
      <c r="R86" s="1"/>
      <c r="S86" s="1"/>
      <c r="T86" s="1"/>
      <c r="U86" s="1"/>
      <c r="V86" s="1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</row>
    <row r="87" spans="18:145" x14ac:dyDescent="0.2">
      <c r="R87" s="1"/>
      <c r="S87" s="1"/>
      <c r="T87" s="1"/>
      <c r="U87" s="1"/>
      <c r="V87" s="1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</row>
    <row r="88" spans="18:145" x14ac:dyDescent="0.2">
      <c r="R88" s="1"/>
      <c r="S88" s="1"/>
      <c r="T88" s="1"/>
      <c r="U88" s="1"/>
      <c r="V88" s="1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</row>
    <row r="89" spans="18:145" x14ac:dyDescent="0.2">
      <c r="R89" s="1"/>
      <c r="S89" s="1"/>
      <c r="T89" s="1"/>
      <c r="U89" s="1"/>
      <c r="V89" s="1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</row>
    <row r="90" spans="18:145" x14ac:dyDescent="0.2">
      <c r="R90" s="1"/>
      <c r="S90" s="1"/>
      <c r="T90" s="1"/>
      <c r="U90" s="1"/>
      <c r="V90" s="1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</row>
    <row r="91" spans="18:145" x14ac:dyDescent="0.2">
      <c r="R91" s="1"/>
      <c r="S91" s="1"/>
      <c r="T91" s="1"/>
      <c r="U91" s="1"/>
      <c r="V91" s="1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</row>
    <row r="92" spans="18:145" x14ac:dyDescent="0.2">
      <c r="R92" s="1"/>
      <c r="S92" s="1"/>
      <c r="T92" s="1"/>
      <c r="U92" s="1"/>
      <c r="V92" s="1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</row>
    <row r="93" spans="18:145" x14ac:dyDescent="0.2">
      <c r="R93" s="1"/>
      <c r="S93" s="1"/>
      <c r="T93" s="1"/>
      <c r="U93" s="1"/>
      <c r="V93" s="1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</row>
    <row r="94" spans="18:145" x14ac:dyDescent="0.2">
      <c r="R94" s="1"/>
      <c r="S94" s="1"/>
      <c r="T94" s="1"/>
      <c r="U94" s="1"/>
      <c r="V94" s="1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</row>
    <row r="95" spans="18:145" x14ac:dyDescent="0.2">
      <c r="R95" s="1"/>
      <c r="S95" s="1"/>
      <c r="T95" s="1"/>
      <c r="U95" s="1"/>
      <c r="V95" s="1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</row>
    <row r="96" spans="18:145" x14ac:dyDescent="0.2">
      <c r="R96" s="1"/>
      <c r="S96" s="1"/>
      <c r="T96" s="1"/>
      <c r="U96" s="1"/>
      <c r="V96" s="1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</row>
    <row r="97" spans="18:145" x14ac:dyDescent="0.2">
      <c r="R97" s="1"/>
      <c r="S97" s="1"/>
      <c r="T97" s="1"/>
      <c r="U97" s="1"/>
      <c r="V97" s="1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</row>
    <row r="98" spans="18:145" x14ac:dyDescent="0.2">
      <c r="R98" s="1"/>
      <c r="S98" s="1"/>
      <c r="T98" s="1"/>
      <c r="U98" s="1"/>
      <c r="V98" s="1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</row>
    <row r="99" spans="18:145" x14ac:dyDescent="0.2">
      <c r="R99" s="1"/>
      <c r="S99" s="1"/>
      <c r="T99" s="1"/>
      <c r="U99" s="1"/>
      <c r="V99" s="1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</row>
    <row r="100" spans="18:145" x14ac:dyDescent="0.2">
      <c r="R100" s="1"/>
      <c r="S100" s="1"/>
      <c r="T100" s="1"/>
      <c r="U100" s="1"/>
      <c r="V100" s="1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</row>
    <row r="101" spans="18:145" x14ac:dyDescent="0.2">
      <c r="R101" s="1"/>
      <c r="S101" s="1"/>
      <c r="T101" s="1"/>
      <c r="U101" s="1"/>
      <c r="V101" s="1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</row>
    <row r="102" spans="18:145" x14ac:dyDescent="0.2">
      <c r="R102" s="1"/>
      <c r="S102" s="1"/>
      <c r="T102" s="1"/>
      <c r="U102" s="1"/>
      <c r="V102" s="1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</row>
    <row r="103" spans="18:145" x14ac:dyDescent="0.2">
      <c r="R103" s="1"/>
      <c r="S103" s="1"/>
      <c r="T103" s="1"/>
      <c r="U103" s="1"/>
      <c r="V103" s="1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</row>
    <row r="104" spans="18:145" x14ac:dyDescent="0.2">
      <c r="R104" s="1"/>
      <c r="S104" s="1"/>
      <c r="T104" s="1"/>
      <c r="U104" s="1"/>
      <c r="V104" s="1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</row>
    <row r="105" spans="18:145" x14ac:dyDescent="0.2">
      <c r="R105" s="1"/>
      <c r="S105" s="1"/>
      <c r="T105" s="1"/>
      <c r="U105" s="1"/>
      <c r="V105" s="1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</row>
    <row r="106" spans="18:145" x14ac:dyDescent="0.2">
      <c r="R106" s="1"/>
      <c r="S106" s="1"/>
      <c r="T106" s="1"/>
      <c r="U106" s="1"/>
      <c r="V106" s="1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</row>
    <row r="107" spans="18:145" x14ac:dyDescent="0.2">
      <c r="R107" s="1"/>
      <c r="S107" s="1"/>
      <c r="T107" s="1"/>
      <c r="U107" s="1"/>
      <c r="V107" s="1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</row>
    <row r="108" spans="18:145" x14ac:dyDescent="0.2">
      <c r="R108" s="1"/>
      <c r="S108" s="1"/>
      <c r="T108" s="1"/>
      <c r="U108" s="1"/>
      <c r="V108" s="1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</row>
    <row r="109" spans="18:145" x14ac:dyDescent="0.2">
      <c r="R109" s="1"/>
      <c r="S109" s="1"/>
      <c r="T109" s="1"/>
      <c r="U109" s="1"/>
      <c r="V109" s="1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</row>
    <row r="110" spans="18:145" x14ac:dyDescent="0.2">
      <c r="R110" s="1"/>
      <c r="S110" s="1"/>
      <c r="T110" s="1"/>
      <c r="U110" s="1"/>
      <c r="V110" s="1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</row>
    <row r="111" spans="18:145" x14ac:dyDescent="0.2">
      <c r="R111" s="1"/>
      <c r="S111" s="1"/>
      <c r="T111" s="1"/>
      <c r="U111" s="1"/>
      <c r="V111" s="1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</row>
    <row r="112" spans="18:145" x14ac:dyDescent="0.2">
      <c r="R112" s="1"/>
      <c r="S112" s="1"/>
      <c r="T112" s="1"/>
      <c r="U112" s="1"/>
      <c r="V112" s="1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</row>
    <row r="113" spans="18:145" x14ac:dyDescent="0.2">
      <c r="R113" s="1"/>
      <c r="S113" s="1"/>
      <c r="T113" s="1"/>
      <c r="U113" s="1"/>
      <c r="V113" s="1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</row>
    <row r="114" spans="18:145" x14ac:dyDescent="0.2">
      <c r="R114" s="1"/>
      <c r="S114" s="1"/>
      <c r="T114" s="1"/>
      <c r="U114" s="1"/>
      <c r="V114" s="1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</row>
    <row r="115" spans="18:145" x14ac:dyDescent="0.2">
      <c r="R115" s="1"/>
      <c r="S115" s="1"/>
      <c r="T115" s="1"/>
      <c r="U115" s="1"/>
      <c r="V115" s="1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</row>
    <row r="116" spans="18:145" x14ac:dyDescent="0.2">
      <c r="R116" s="1"/>
      <c r="S116" s="1"/>
      <c r="T116" s="1"/>
      <c r="U116" s="1"/>
      <c r="V116" s="1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</row>
    <row r="117" spans="18:145" x14ac:dyDescent="0.2">
      <c r="R117" s="1"/>
      <c r="S117" s="1"/>
      <c r="T117" s="1"/>
      <c r="U117" s="1"/>
      <c r="V117" s="1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</row>
    <row r="118" spans="18:145" x14ac:dyDescent="0.2">
      <c r="R118" s="1"/>
      <c r="S118" s="1"/>
      <c r="T118" s="1"/>
      <c r="U118" s="1"/>
      <c r="V118" s="1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</row>
    <row r="119" spans="18:145" x14ac:dyDescent="0.2">
      <c r="R119" s="1"/>
      <c r="S119" s="1"/>
      <c r="T119" s="1"/>
      <c r="U119" s="1"/>
      <c r="V119" s="1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</row>
    <row r="120" spans="18:145" x14ac:dyDescent="0.2">
      <c r="R120" s="1"/>
      <c r="S120" s="1"/>
      <c r="T120" s="1"/>
      <c r="U120" s="1"/>
      <c r="V120" s="1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</row>
    <row r="121" spans="18:145" x14ac:dyDescent="0.2">
      <c r="R121" s="1"/>
      <c r="S121" s="1"/>
      <c r="T121" s="1"/>
      <c r="U121" s="1"/>
      <c r="V121" s="1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</row>
    <row r="122" spans="18:145" x14ac:dyDescent="0.2">
      <c r="R122" s="1"/>
      <c r="S122" s="1"/>
      <c r="T122" s="1"/>
      <c r="U122" s="1"/>
      <c r="V122" s="1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</row>
    <row r="123" spans="18:145" x14ac:dyDescent="0.2">
      <c r="R123" s="1"/>
      <c r="S123" s="1"/>
      <c r="T123" s="1"/>
      <c r="U123" s="1"/>
      <c r="V123" s="1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</row>
    <row r="124" spans="18:145" x14ac:dyDescent="0.2">
      <c r="R124" s="1"/>
      <c r="S124" s="1"/>
      <c r="T124" s="1"/>
      <c r="U124" s="1"/>
      <c r="V124" s="1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</row>
    <row r="125" spans="18:145" x14ac:dyDescent="0.2">
      <c r="R125" s="1"/>
      <c r="S125" s="1"/>
      <c r="T125" s="1"/>
      <c r="U125" s="1"/>
      <c r="V125" s="1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</row>
    <row r="126" spans="18:145" x14ac:dyDescent="0.2">
      <c r="R126" s="1"/>
      <c r="S126" s="1"/>
      <c r="T126" s="1"/>
      <c r="U126" s="1"/>
      <c r="V126" s="1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</row>
    <row r="127" spans="18:145" x14ac:dyDescent="0.2">
      <c r="R127" s="1"/>
      <c r="S127" s="1"/>
      <c r="T127" s="1"/>
      <c r="U127" s="1"/>
      <c r="V127" s="1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</row>
    <row r="128" spans="18:145" x14ac:dyDescent="0.2">
      <c r="R128" s="1"/>
      <c r="S128" s="1"/>
      <c r="T128" s="1"/>
      <c r="U128" s="1"/>
      <c r="V128" s="1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</row>
    <row r="129" spans="18:145" x14ac:dyDescent="0.2">
      <c r="R129" s="1"/>
      <c r="S129" s="1"/>
      <c r="T129" s="1"/>
      <c r="U129" s="1"/>
      <c r="V129" s="1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</row>
    <row r="130" spans="18:145" x14ac:dyDescent="0.2">
      <c r="R130" s="1"/>
      <c r="S130" s="1"/>
      <c r="T130" s="1"/>
      <c r="U130" s="1"/>
      <c r="V130" s="1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</row>
    <row r="131" spans="18:145" x14ac:dyDescent="0.2">
      <c r="R131" s="1"/>
      <c r="S131" s="1"/>
      <c r="T131" s="1"/>
      <c r="U131" s="1"/>
      <c r="V131" s="1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</row>
    <row r="132" spans="18:145" x14ac:dyDescent="0.2">
      <c r="R132" s="1"/>
      <c r="S132" s="1"/>
      <c r="T132" s="1"/>
      <c r="U132" s="1"/>
      <c r="V132" s="1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</row>
    <row r="133" spans="18:145" x14ac:dyDescent="0.2">
      <c r="R133" s="1"/>
      <c r="S133" s="1"/>
      <c r="T133" s="1"/>
      <c r="U133" s="1"/>
      <c r="V133" s="1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</row>
    <row r="134" spans="18:145" x14ac:dyDescent="0.2">
      <c r="R134" s="1"/>
      <c r="S134" s="1"/>
      <c r="T134" s="1"/>
      <c r="U134" s="1"/>
      <c r="V134" s="1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</row>
    <row r="135" spans="18:145" x14ac:dyDescent="0.2">
      <c r="R135" s="1"/>
      <c r="S135" s="1"/>
      <c r="T135" s="1"/>
      <c r="U135" s="1"/>
      <c r="V135" s="1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</row>
    <row r="136" spans="18:145" x14ac:dyDescent="0.2">
      <c r="R136" s="1"/>
      <c r="S136" s="1"/>
      <c r="T136" s="1"/>
      <c r="U136" s="1"/>
      <c r="V136" s="1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</row>
    <row r="137" spans="18:145" x14ac:dyDescent="0.2">
      <c r="R137" s="1"/>
      <c r="S137" s="1"/>
      <c r="T137" s="1"/>
      <c r="U137" s="1"/>
      <c r="V137" s="1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</row>
    <row r="138" spans="18:145" x14ac:dyDescent="0.2">
      <c r="R138" s="1"/>
      <c r="S138" s="1"/>
      <c r="T138" s="1"/>
      <c r="U138" s="1"/>
      <c r="V138" s="1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</row>
    <row r="139" spans="18:145" x14ac:dyDescent="0.2">
      <c r="R139" s="1"/>
      <c r="S139" s="1"/>
      <c r="T139" s="1"/>
      <c r="U139" s="1"/>
      <c r="V139" s="1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</row>
    <row r="140" spans="18:145" x14ac:dyDescent="0.2">
      <c r="R140" s="1"/>
      <c r="S140" s="1"/>
      <c r="T140" s="1"/>
      <c r="U140" s="1"/>
      <c r="V140" s="1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</row>
    <row r="141" spans="18:145" x14ac:dyDescent="0.2">
      <c r="R141" s="1"/>
      <c r="S141" s="1"/>
      <c r="T141" s="1"/>
      <c r="U141" s="1"/>
      <c r="V141" s="1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</row>
    <row r="142" spans="18:145" x14ac:dyDescent="0.2">
      <c r="R142" s="1"/>
      <c r="S142" s="1"/>
      <c r="T142" s="1"/>
      <c r="U142" s="1"/>
      <c r="V142" s="1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</row>
    <row r="143" spans="18:145" x14ac:dyDescent="0.2">
      <c r="R143" s="1"/>
      <c r="S143" s="1"/>
      <c r="T143" s="1"/>
      <c r="U143" s="1"/>
      <c r="V143" s="1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</row>
    <row r="144" spans="18:145" x14ac:dyDescent="0.2">
      <c r="R144" s="1"/>
      <c r="S144" s="1"/>
      <c r="T144" s="1"/>
      <c r="U144" s="1"/>
      <c r="V144" s="1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</row>
    <row r="145" spans="18:145" x14ac:dyDescent="0.2">
      <c r="R145" s="1"/>
      <c r="S145" s="1"/>
      <c r="T145" s="1"/>
      <c r="U145" s="1"/>
      <c r="V145" s="1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</row>
    <row r="146" spans="18:145" x14ac:dyDescent="0.2">
      <c r="R146" s="1"/>
      <c r="S146" s="1"/>
      <c r="T146" s="1"/>
      <c r="U146" s="1"/>
      <c r="V146" s="1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</row>
    <row r="147" spans="18:145" x14ac:dyDescent="0.2">
      <c r="R147" s="1"/>
      <c r="S147" s="1"/>
      <c r="T147" s="1"/>
      <c r="U147" s="1"/>
      <c r="V147" s="1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</row>
    <row r="148" spans="18:145" x14ac:dyDescent="0.2">
      <c r="R148" s="1"/>
      <c r="S148" s="1"/>
      <c r="T148" s="1"/>
      <c r="U148" s="1"/>
      <c r="V148" s="1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</row>
    <row r="149" spans="18:145" x14ac:dyDescent="0.2">
      <c r="R149" s="1"/>
      <c r="S149" s="1"/>
      <c r="T149" s="1"/>
      <c r="U149" s="1"/>
      <c r="V149" s="1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</row>
    <row r="150" spans="18:145" x14ac:dyDescent="0.2">
      <c r="R150" s="1"/>
      <c r="S150" s="1"/>
      <c r="T150" s="1"/>
      <c r="U150" s="1"/>
      <c r="V150" s="1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</row>
    <row r="151" spans="18:145" x14ac:dyDescent="0.2">
      <c r="R151" s="1"/>
      <c r="S151" s="1"/>
      <c r="T151" s="1"/>
      <c r="U151" s="1"/>
      <c r="V151" s="1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</row>
    <row r="152" spans="18:145" x14ac:dyDescent="0.2">
      <c r="R152" s="1"/>
      <c r="S152" s="1"/>
      <c r="T152" s="1"/>
      <c r="U152" s="1"/>
      <c r="V152" s="1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</row>
    <row r="153" spans="18:145" x14ac:dyDescent="0.2">
      <c r="R153" s="1"/>
      <c r="S153" s="1"/>
      <c r="T153" s="1"/>
      <c r="U153" s="1"/>
      <c r="V153" s="1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</row>
    <row r="154" spans="18:145" x14ac:dyDescent="0.2">
      <c r="R154" s="1"/>
      <c r="S154" s="1"/>
      <c r="T154" s="1"/>
      <c r="U154" s="1"/>
      <c r="V154" s="1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</row>
    <row r="155" spans="18:145" x14ac:dyDescent="0.2">
      <c r="R155" s="1"/>
      <c r="S155" s="1"/>
      <c r="T155" s="1"/>
      <c r="U155" s="1"/>
      <c r="V155" s="1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</row>
    <row r="156" spans="18:145" x14ac:dyDescent="0.2">
      <c r="R156" s="1"/>
      <c r="S156" s="1"/>
      <c r="T156" s="1"/>
      <c r="U156" s="1"/>
      <c r="V156" s="1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</row>
    <row r="157" spans="18:145" x14ac:dyDescent="0.2">
      <c r="R157" s="1"/>
      <c r="S157" s="1"/>
      <c r="T157" s="1"/>
      <c r="U157" s="1"/>
      <c r="V157" s="1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</row>
    <row r="158" spans="18:145" x14ac:dyDescent="0.2">
      <c r="R158" s="1"/>
      <c r="S158" s="1"/>
      <c r="T158" s="1"/>
      <c r="U158" s="1"/>
      <c r="V158" s="1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</row>
    <row r="159" spans="18:145" x14ac:dyDescent="0.2">
      <c r="R159" s="1"/>
      <c r="S159" s="1"/>
      <c r="T159" s="1"/>
      <c r="U159" s="1"/>
      <c r="V159" s="1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</row>
    <row r="160" spans="18:145" x14ac:dyDescent="0.2">
      <c r="R160" s="1"/>
      <c r="S160" s="1"/>
      <c r="T160" s="1"/>
      <c r="U160" s="1"/>
      <c r="V160" s="1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</row>
    <row r="161" spans="18:145" x14ac:dyDescent="0.2">
      <c r="R161" s="1"/>
      <c r="S161" s="1"/>
      <c r="T161" s="1"/>
      <c r="U161" s="1"/>
      <c r="V161" s="1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</row>
    <row r="162" spans="18:145" x14ac:dyDescent="0.2">
      <c r="R162" s="1"/>
      <c r="S162" s="1"/>
      <c r="T162" s="1"/>
      <c r="U162" s="1"/>
      <c r="V162" s="1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</row>
    <row r="163" spans="18:145" x14ac:dyDescent="0.2">
      <c r="R163" s="1"/>
      <c r="S163" s="1"/>
      <c r="T163" s="1"/>
      <c r="U163" s="1"/>
      <c r="V163" s="1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</row>
    <row r="164" spans="18:145" x14ac:dyDescent="0.2">
      <c r="R164" s="1"/>
      <c r="S164" s="1"/>
      <c r="T164" s="1"/>
      <c r="U164" s="1"/>
      <c r="V164" s="1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</row>
    <row r="165" spans="18:145" x14ac:dyDescent="0.2">
      <c r="R165" s="1"/>
      <c r="S165" s="1"/>
      <c r="T165" s="1"/>
      <c r="U165" s="1"/>
      <c r="V165" s="1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</row>
    <row r="166" spans="18:145" x14ac:dyDescent="0.2">
      <c r="R166" s="1"/>
      <c r="S166" s="1"/>
      <c r="T166" s="1"/>
      <c r="U166" s="1"/>
      <c r="V166" s="1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</row>
    <row r="167" spans="18:145" x14ac:dyDescent="0.2">
      <c r="R167" s="1"/>
      <c r="S167" s="1"/>
      <c r="T167" s="1"/>
      <c r="U167" s="1"/>
      <c r="V167" s="1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</row>
    <row r="168" spans="18:145" x14ac:dyDescent="0.2">
      <c r="R168" s="1"/>
      <c r="S168" s="1"/>
      <c r="T168" s="1"/>
      <c r="U168" s="1"/>
      <c r="V168" s="1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</row>
    <row r="169" spans="18:145" x14ac:dyDescent="0.2">
      <c r="R169" s="1"/>
      <c r="S169" s="1"/>
      <c r="T169" s="1"/>
      <c r="U169" s="1"/>
      <c r="V169" s="1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</row>
    <row r="170" spans="18:145" x14ac:dyDescent="0.2">
      <c r="R170" s="1"/>
      <c r="S170" s="1"/>
      <c r="T170" s="1"/>
      <c r="U170" s="1"/>
      <c r="V170" s="1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</row>
    <row r="171" spans="18:145" x14ac:dyDescent="0.2">
      <c r="R171" s="1"/>
      <c r="S171" s="1"/>
      <c r="T171" s="1"/>
      <c r="U171" s="1"/>
      <c r="V171" s="1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</row>
    <row r="172" spans="18:145" x14ac:dyDescent="0.2">
      <c r="R172" s="1"/>
      <c r="S172" s="1"/>
      <c r="T172" s="1"/>
      <c r="U172" s="1"/>
      <c r="V172" s="1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</row>
    <row r="173" spans="18:145" x14ac:dyDescent="0.2">
      <c r="R173" s="1"/>
      <c r="S173" s="1"/>
      <c r="T173" s="1"/>
      <c r="U173" s="1"/>
      <c r="V173" s="1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</row>
    <row r="174" spans="18:145" x14ac:dyDescent="0.2">
      <c r="R174" s="1"/>
      <c r="S174" s="1"/>
      <c r="T174" s="1"/>
      <c r="U174" s="1"/>
      <c r="V174" s="1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</row>
    <row r="175" spans="18:145" x14ac:dyDescent="0.2">
      <c r="R175" s="1"/>
      <c r="S175" s="1"/>
      <c r="T175" s="1"/>
      <c r="U175" s="1"/>
      <c r="V175" s="1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</row>
    <row r="176" spans="18:145" x14ac:dyDescent="0.2">
      <c r="R176" s="1"/>
      <c r="S176" s="1"/>
      <c r="T176" s="1"/>
      <c r="U176" s="1"/>
      <c r="V176" s="1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</row>
    <row r="177" spans="18:145" x14ac:dyDescent="0.2">
      <c r="R177" s="1"/>
      <c r="S177" s="1"/>
      <c r="T177" s="1"/>
      <c r="U177" s="1"/>
      <c r="V177" s="1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</row>
    <row r="178" spans="18:145" x14ac:dyDescent="0.2">
      <c r="R178" s="1"/>
      <c r="S178" s="1"/>
      <c r="T178" s="1"/>
      <c r="U178" s="1"/>
      <c r="V178" s="1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</row>
    <row r="179" spans="18:145" x14ac:dyDescent="0.2">
      <c r="R179" s="1"/>
      <c r="S179" s="1"/>
      <c r="T179" s="1"/>
      <c r="U179" s="1"/>
      <c r="V179" s="1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</row>
    <row r="180" spans="18:145" x14ac:dyDescent="0.2">
      <c r="R180" s="1"/>
      <c r="S180" s="1"/>
      <c r="T180" s="1"/>
      <c r="U180" s="1"/>
      <c r="V180" s="1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</row>
    <row r="181" spans="18:145" x14ac:dyDescent="0.2">
      <c r="R181" s="1"/>
      <c r="S181" s="1"/>
      <c r="T181" s="1"/>
      <c r="U181" s="1"/>
      <c r="V181" s="1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</row>
    <row r="182" spans="18:145" x14ac:dyDescent="0.2">
      <c r="R182" s="1"/>
      <c r="S182" s="1"/>
      <c r="T182" s="1"/>
      <c r="U182" s="1"/>
      <c r="V182" s="1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</row>
    <row r="183" spans="18:145" x14ac:dyDescent="0.2">
      <c r="R183" s="1"/>
      <c r="S183" s="1"/>
      <c r="T183" s="1"/>
      <c r="U183" s="1"/>
      <c r="V183" s="1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</row>
    <row r="184" spans="18:145" x14ac:dyDescent="0.2">
      <c r="R184" s="1"/>
      <c r="S184" s="1"/>
      <c r="T184" s="1"/>
      <c r="U184" s="1"/>
      <c r="V184" s="1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</row>
    <row r="185" spans="18:145" x14ac:dyDescent="0.2">
      <c r="R185" s="1"/>
      <c r="S185" s="1"/>
      <c r="T185" s="1"/>
      <c r="U185" s="1"/>
      <c r="V185" s="1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</row>
    <row r="186" spans="18:145" x14ac:dyDescent="0.2">
      <c r="R186" s="1"/>
      <c r="S186" s="1"/>
      <c r="T186" s="1"/>
      <c r="U186" s="1"/>
      <c r="V186" s="1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</row>
    <row r="187" spans="18:145" x14ac:dyDescent="0.2">
      <c r="R187" s="1"/>
      <c r="S187" s="1"/>
      <c r="T187" s="1"/>
      <c r="U187" s="1"/>
      <c r="V187" s="1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</row>
    <row r="188" spans="18:145" x14ac:dyDescent="0.2">
      <c r="R188" s="1"/>
      <c r="S188" s="1"/>
      <c r="T188" s="1"/>
      <c r="U188" s="1"/>
      <c r="V188" s="1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</row>
    <row r="189" spans="18:145" x14ac:dyDescent="0.2">
      <c r="R189" s="1"/>
      <c r="S189" s="1"/>
      <c r="T189" s="1"/>
      <c r="U189" s="1"/>
      <c r="V189" s="1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</row>
    <row r="190" spans="18:145" x14ac:dyDescent="0.2">
      <c r="R190" s="1"/>
      <c r="S190" s="1"/>
      <c r="T190" s="1"/>
      <c r="U190" s="1"/>
      <c r="V190" s="1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</row>
    <row r="191" spans="18:145" x14ac:dyDescent="0.2">
      <c r="R191" s="1"/>
      <c r="S191" s="1"/>
      <c r="T191" s="1"/>
      <c r="U191" s="1"/>
      <c r="V191" s="1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</row>
    <row r="192" spans="18:145" x14ac:dyDescent="0.2">
      <c r="R192" s="1"/>
      <c r="S192" s="1"/>
      <c r="T192" s="1"/>
      <c r="U192" s="1"/>
      <c r="V192" s="1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</row>
    <row r="193" spans="18:145" x14ac:dyDescent="0.2">
      <c r="R193" s="1"/>
      <c r="S193" s="1"/>
      <c r="T193" s="1"/>
      <c r="U193" s="1"/>
      <c r="V193" s="1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</row>
    <row r="194" spans="18:145" x14ac:dyDescent="0.2">
      <c r="R194" s="1"/>
      <c r="S194" s="1"/>
      <c r="T194" s="1"/>
      <c r="U194" s="1"/>
      <c r="V194" s="1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</row>
    <row r="195" spans="18:145" x14ac:dyDescent="0.2">
      <c r="R195" s="1"/>
      <c r="S195" s="1"/>
      <c r="T195" s="1"/>
      <c r="U195" s="1"/>
      <c r="V195" s="1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</row>
    <row r="196" spans="18:145" x14ac:dyDescent="0.2">
      <c r="R196" s="1"/>
      <c r="S196" s="1"/>
      <c r="T196" s="1"/>
      <c r="U196" s="1"/>
      <c r="V196" s="1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</row>
    <row r="197" spans="18:145" x14ac:dyDescent="0.2">
      <c r="R197" s="1"/>
      <c r="S197" s="1"/>
      <c r="T197" s="1"/>
      <c r="U197" s="1"/>
      <c r="V197" s="1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</row>
    <row r="198" spans="18:145" x14ac:dyDescent="0.2">
      <c r="R198" s="1"/>
      <c r="S198" s="1"/>
      <c r="T198" s="1"/>
      <c r="U198" s="1"/>
      <c r="V198" s="1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</row>
    <row r="199" spans="18:145" x14ac:dyDescent="0.2">
      <c r="R199" s="1"/>
      <c r="S199" s="1"/>
      <c r="T199" s="1"/>
      <c r="U199" s="1"/>
      <c r="V199" s="1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</row>
    <row r="200" spans="18:145" x14ac:dyDescent="0.2">
      <c r="R200" s="1"/>
      <c r="S200" s="1"/>
      <c r="T200" s="1"/>
      <c r="U200" s="1"/>
      <c r="V200" s="1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</row>
    <row r="201" spans="18:145" x14ac:dyDescent="0.2">
      <c r="R201" s="1"/>
      <c r="S201" s="1"/>
      <c r="T201" s="1"/>
      <c r="U201" s="1"/>
      <c r="V201" s="1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</row>
    <row r="202" spans="18:145" x14ac:dyDescent="0.2">
      <c r="R202" s="1"/>
      <c r="S202" s="1"/>
      <c r="T202" s="1"/>
      <c r="U202" s="1"/>
      <c r="V202" s="1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</row>
    <row r="203" spans="18:145" x14ac:dyDescent="0.2">
      <c r="R203" s="1"/>
      <c r="S203" s="1"/>
      <c r="T203" s="1"/>
      <c r="U203" s="1"/>
      <c r="V203" s="1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</row>
    <row r="204" spans="18:145" x14ac:dyDescent="0.2">
      <c r="R204" s="1"/>
      <c r="S204" s="1"/>
      <c r="T204" s="1"/>
      <c r="U204" s="1"/>
      <c r="V204" s="1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</row>
    <row r="205" spans="18:145" x14ac:dyDescent="0.2">
      <c r="R205" s="1"/>
      <c r="S205" s="1"/>
      <c r="T205" s="1"/>
      <c r="U205" s="1"/>
      <c r="V205" s="1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</row>
    <row r="206" spans="18:145" x14ac:dyDescent="0.2">
      <c r="R206" s="1"/>
      <c r="S206" s="1"/>
      <c r="T206" s="1"/>
      <c r="U206" s="1"/>
      <c r="V206" s="1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</row>
    <row r="207" spans="18:145" x14ac:dyDescent="0.2">
      <c r="R207" s="1"/>
      <c r="S207" s="1"/>
      <c r="T207" s="1"/>
      <c r="U207" s="1"/>
      <c r="V207" s="1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</row>
    <row r="208" spans="18:145" x14ac:dyDescent="0.2">
      <c r="R208" s="1"/>
      <c r="S208" s="1"/>
      <c r="T208" s="1"/>
      <c r="U208" s="1"/>
      <c r="V208" s="1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</row>
    <row r="209" spans="18:145" x14ac:dyDescent="0.2">
      <c r="R209" s="1"/>
      <c r="S209" s="1"/>
      <c r="T209" s="1"/>
      <c r="U209" s="1"/>
      <c r="V209" s="1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</row>
    <row r="210" spans="18:145" x14ac:dyDescent="0.2"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</row>
    <row r="211" spans="18:145" x14ac:dyDescent="0.2"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</row>
    <row r="212" spans="18:145" x14ac:dyDescent="0.2"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</row>
  </sheetData>
  <sheetProtection selectLockedCells="1"/>
  <mergeCells count="35">
    <mergeCell ref="M27:M28"/>
    <mergeCell ref="N27:N28"/>
    <mergeCell ref="O27:O28"/>
    <mergeCell ref="G27:G28"/>
    <mergeCell ref="H27:H28"/>
    <mergeCell ref="I27:I28"/>
    <mergeCell ref="J27:J28"/>
    <mergeCell ref="K27:K28"/>
    <mergeCell ref="L27:L28"/>
    <mergeCell ref="H13:I13"/>
    <mergeCell ref="J13:K13"/>
    <mergeCell ref="L13:M13"/>
    <mergeCell ref="N13:O13"/>
    <mergeCell ref="P13:Q13"/>
    <mergeCell ref="H14:I14"/>
    <mergeCell ref="J14:K14"/>
    <mergeCell ref="L14:M14"/>
    <mergeCell ref="N14:O14"/>
    <mergeCell ref="P14:Q14"/>
    <mergeCell ref="H11:I11"/>
    <mergeCell ref="J11:K11"/>
    <mergeCell ref="L11:M11"/>
    <mergeCell ref="N11:O11"/>
    <mergeCell ref="P11:Q11"/>
    <mergeCell ref="H12:I12"/>
    <mergeCell ref="J12:K12"/>
    <mergeCell ref="L12:M12"/>
    <mergeCell ref="N12:O12"/>
    <mergeCell ref="P12:Q12"/>
    <mergeCell ref="G8:Q8"/>
    <mergeCell ref="H10:I10"/>
    <mergeCell ref="J10:K10"/>
    <mergeCell ref="L10:M10"/>
    <mergeCell ref="N10:O10"/>
    <mergeCell ref="P10:Q10"/>
  </mergeCells>
  <pageMargins left="1.1200000000000001" right="0.78" top="0.39370078740157483" bottom="0.98425196850393704" header="0" footer="0"/>
  <pageSetup paperSize="9" scale="82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CLASE I (ARS)</vt:lpstr>
      <vt:lpstr>CLASE II (DL)</vt:lpstr>
      <vt:lpstr>'CLASE I (ARS)'!Área_de_impresión</vt:lpstr>
      <vt:lpstr>'CLASE II (DL)'!Área_de_impresión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 Jorge Zambon</dc:creator>
  <cp:lastModifiedBy>Luis Jose Gomez Tovar</cp:lastModifiedBy>
  <dcterms:created xsi:type="dcterms:W3CDTF">2022-11-22T22:17:42Z</dcterms:created>
  <dcterms:modified xsi:type="dcterms:W3CDTF">2022-12-02T13:35:41Z</dcterms:modified>
</cp:coreProperties>
</file>