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CAPEX\Difusion\"/>
    </mc:Choice>
  </mc:AlternateContent>
  <bookViews>
    <workbookView xWindow="0" yWindow="0" windowWidth="20400" windowHeight="7620" activeTab="1"/>
  </bookViews>
  <sheets>
    <sheet name="Clase III" sheetId="2" r:id="rId1"/>
    <sheet name="Clase IV" sheetId="1" r:id="rId2"/>
  </sheet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J11" i="2" l="1"/>
  <c r="N47" i="2"/>
  <c r="L45" i="2"/>
  <c r="L44" i="2"/>
  <c r="L43" i="2"/>
  <c r="L42" i="2"/>
  <c r="L41" i="2"/>
  <c r="L40" i="2"/>
  <c r="L39" i="2"/>
  <c r="L38" i="2"/>
  <c r="L37" i="2"/>
  <c r="L36" i="2"/>
  <c r="L35" i="2"/>
  <c r="O34" i="2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L34" i="2"/>
  <c r="Q33" i="2"/>
  <c r="H33" i="2"/>
  <c r="I33" i="2" s="1"/>
  <c r="E33" i="2"/>
  <c r="E34" i="2" s="1"/>
  <c r="D34" i="2" s="1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J14" i="2"/>
  <c r="G33" i="2" s="1"/>
  <c r="R12" i="2"/>
  <c r="P33" i="2" s="1"/>
  <c r="M29" i="2" l="1"/>
  <c r="E35" i="2"/>
  <c r="D35" i="2" s="1"/>
  <c r="F34" i="2"/>
  <c r="H34" i="2" s="1"/>
  <c r="H35" i="2" l="1"/>
  <c r="J34" i="2"/>
  <c r="M34" i="2" s="1"/>
  <c r="N17" i="2" s="1"/>
  <c r="I34" i="2"/>
  <c r="F35" i="2"/>
  <c r="E36" i="2"/>
  <c r="E37" i="2" l="1"/>
  <c r="F36" i="2"/>
  <c r="H36" i="2" s="1"/>
  <c r="D36" i="2"/>
  <c r="I35" i="2"/>
  <c r="J35" i="2"/>
  <c r="M35" i="2" s="1"/>
  <c r="N18" i="2" s="1"/>
  <c r="O18" i="2" s="1"/>
  <c r="P34" i="2"/>
  <c r="K34" i="2"/>
  <c r="T34" i="2" s="1"/>
  <c r="G34" i="2"/>
  <c r="O17" i="2"/>
  <c r="J36" i="2" l="1"/>
  <c r="M36" i="2" s="1"/>
  <c r="N19" i="2" s="1"/>
  <c r="O19" i="2" s="1"/>
  <c r="I36" i="2"/>
  <c r="K35" i="2"/>
  <c r="T35" i="2" s="1"/>
  <c r="P35" i="2"/>
  <c r="G35" i="2"/>
  <c r="V34" i="2"/>
  <c r="Q34" i="2"/>
  <c r="E38" i="2"/>
  <c r="F37" i="2"/>
  <c r="H37" i="2" s="1"/>
  <c r="D37" i="2"/>
  <c r="I37" i="2" l="1"/>
  <c r="J37" i="2"/>
  <c r="M37" i="2" s="1"/>
  <c r="N20" i="2" s="1"/>
  <c r="O20" i="2" s="1"/>
  <c r="P36" i="2"/>
  <c r="K36" i="2"/>
  <c r="T36" i="2" s="1"/>
  <c r="G36" i="2"/>
  <c r="E39" i="2"/>
  <c r="F38" i="2"/>
  <c r="H38" i="2" s="1"/>
  <c r="D38" i="2"/>
  <c r="Q35" i="2"/>
  <c r="V35" i="2"/>
  <c r="I38" i="2" l="1"/>
  <c r="J38" i="2"/>
  <c r="M38" i="2" s="1"/>
  <c r="N21" i="2" s="1"/>
  <c r="E40" i="2"/>
  <c r="F39" i="2"/>
  <c r="H39" i="2" s="1"/>
  <c r="D39" i="2"/>
  <c r="G37" i="2"/>
  <c r="K37" i="2"/>
  <c r="T37" i="2" s="1"/>
  <c r="P37" i="2"/>
  <c r="V36" i="2"/>
  <c r="Q36" i="2"/>
  <c r="I39" i="2" l="1"/>
  <c r="J39" i="2"/>
  <c r="M39" i="2" s="1"/>
  <c r="N22" i="2" s="1"/>
  <c r="O22" i="2" s="1"/>
  <c r="V37" i="2"/>
  <c r="Q37" i="2"/>
  <c r="O21" i="2"/>
  <c r="P38" i="2"/>
  <c r="K38" i="2"/>
  <c r="T38" i="2" s="1"/>
  <c r="G38" i="2"/>
  <c r="E41" i="2"/>
  <c r="F40" i="2"/>
  <c r="H40" i="2" s="1"/>
  <c r="D40" i="2"/>
  <c r="J40" i="2" l="1"/>
  <c r="M40" i="2" s="1"/>
  <c r="N23" i="2" s="1"/>
  <c r="I40" i="2"/>
  <c r="E42" i="2"/>
  <c r="F41" i="2"/>
  <c r="H41" i="2" s="1"/>
  <c r="D41" i="2"/>
  <c r="V38" i="2"/>
  <c r="Q38" i="2"/>
  <c r="P39" i="2"/>
  <c r="K39" i="2"/>
  <c r="T39" i="2" s="1"/>
  <c r="G39" i="2"/>
  <c r="I41" i="2" l="1"/>
  <c r="J41" i="2"/>
  <c r="M41" i="2" s="1"/>
  <c r="N24" i="2" s="1"/>
  <c r="O24" i="2" s="1"/>
  <c r="P40" i="2"/>
  <c r="K40" i="2"/>
  <c r="T40" i="2" s="1"/>
  <c r="G40" i="2"/>
  <c r="V39" i="2"/>
  <c r="Q39" i="2"/>
  <c r="O23" i="2"/>
  <c r="E43" i="2"/>
  <c r="F42" i="2"/>
  <c r="H42" i="2" s="1"/>
  <c r="D42" i="2"/>
  <c r="J42" i="2" l="1"/>
  <c r="M42" i="2" s="1"/>
  <c r="N25" i="2" s="1"/>
  <c r="O25" i="2" s="1"/>
  <c r="I42" i="2"/>
  <c r="E44" i="2"/>
  <c r="F43" i="2"/>
  <c r="H43" i="2" s="1"/>
  <c r="D43" i="2"/>
  <c r="P41" i="2"/>
  <c r="K41" i="2"/>
  <c r="T41" i="2" s="1"/>
  <c r="G41" i="2"/>
  <c r="V40" i="2"/>
  <c r="Q40" i="2"/>
  <c r="I43" i="2" l="1"/>
  <c r="J43" i="2"/>
  <c r="M43" i="2" s="1"/>
  <c r="N26" i="2" s="1"/>
  <c r="O26" i="2" s="1"/>
  <c r="Q41" i="2"/>
  <c r="V41" i="2"/>
  <c r="E45" i="2"/>
  <c r="F44" i="2"/>
  <c r="H44" i="2" s="1"/>
  <c r="D44" i="2"/>
  <c r="P42" i="2"/>
  <c r="K42" i="2"/>
  <c r="T42" i="2" s="1"/>
  <c r="G42" i="2"/>
  <c r="J44" i="2" l="1"/>
  <c r="M44" i="2" s="1"/>
  <c r="N27" i="2" s="1"/>
  <c r="O27" i="2" s="1"/>
  <c r="I44" i="2"/>
  <c r="P43" i="2"/>
  <c r="K43" i="2"/>
  <c r="T43" i="2" s="1"/>
  <c r="G43" i="2"/>
  <c r="V42" i="2"/>
  <c r="Q42" i="2"/>
  <c r="F45" i="2"/>
  <c r="H45" i="2" s="1"/>
  <c r="D45" i="2"/>
  <c r="Q43" i="2" l="1"/>
  <c r="V43" i="2"/>
  <c r="I45" i="2"/>
  <c r="J45" i="2"/>
  <c r="M45" i="2" s="1"/>
  <c r="N28" i="2" s="1"/>
  <c r="O28" i="2" s="1"/>
  <c r="P44" i="2"/>
  <c r="K44" i="2"/>
  <c r="T44" i="2" s="1"/>
  <c r="G44" i="2"/>
  <c r="V44" i="2" l="1"/>
  <c r="Q44" i="2"/>
  <c r="P45" i="2"/>
  <c r="K45" i="2"/>
  <c r="T45" i="2" s="1"/>
  <c r="G45" i="2"/>
  <c r="Q45" i="2" l="1"/>
  <c r="V45" i="2"/>
  <c r="N29" i="2" l="1"/>
  <c r="O29" i="2" s="1"/>
  <c r="Q47" i="2" l="1"/>
  <c r="U44" i="2" l="1"/>
  <c r="W44" i="2" s="1"/>
  <c r="X44" i="2" s="1"/>
  <c r="U42" i="2"/>
  <c r="W42" i="2" s="1"/>
  <c r="X42" i="2" s="1"/>
  <c r="U40" i="2"/>
  <c r="W40" i="2" s="1"/>
  <c r="X40" i="2" s="1"/>
  <c r="U38" i="2"/>
  <c r="W38" i="2" s="1"/>
  <c r="X38" i="2" s="1"/>
  <c r="U36" i="2"/>
  <c r="W36" i="2" s="1"/>
  <c r="X36" i="2" s="1"/>
  <c r="U34" i="2"/>
  <c r="W34" i="2" s="1"/>
  <c r="N11" i="2"/>
  <c r="U32" i="2"/>
  <c r="U45" i="2"/>
  <c r="W45" i="2" s="1"/>
  <c r="X45" i="2" s="1"/>
  <c r="U41" i="2"/>
  <c r="W41" i="2" s="1"/>
  <c r="X41" i="2" s="1"/>
  <c r="U35" i="2"/>
  <c r="W35" i="2" s="1"/>
  <c r="X35" i="2" s="1"/>
  <c r="U37" i="2"/>
  <c r="W37" i="2" s="1"/>
  <c r="X37" i="2" s="1"/>
  <c r="U43" i="2"/>
  <c r="W43" i="2" s="1"/>
  <c r="X43" i="2" s="1"/>
  <c r="U39" i="2"/>
  <c r="W39" i="2" s="1"/>
  <c r="X39" i="2" s="1"/>
  <c r="W48" i="2" l="1"/>
  <c r="X34" i="2"/>
  <c r="X48" i="2" s="1"/>
  <c r="N12" i="2" s="1"/>
  <c r="J11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7" i="1"/>
  <c r="R12" i="1" l="1"/>
  <c r="M22" i="1" l="1"/>
  <c r="M23" i="1"/>
  <c r="M24" i="1"/>
  <c r="M25" i="1"/>
  <c r="M26" i="1"/>
  <c r="M27" i="1"/>
  <c r="M28" i="1"/>
  <c r="L43" i="1"/>
  <c r="L44" i="1"/>
  <c r="L45" i="1"/>
  <c r="L46" i="1"/>
  <c r="L47" i="1"/>
  <c r="L48" i="1"/>
  <c r="L49" i="1"/>
  <c r="L50" i="1"/>
  <c r="L51" i="1"/>
  <c r="L52" i="1"/>
  <c r="L53" i="1"/>
  <c r="E37" i="1"/>
  <c r="E38" i="1" l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N55" i="1"/>
  <c r="L42" i="1"/>
  <c r="L41" i="1"/>
  <c r="L40" i="1"/>
  <c r="L39" i="1"/>
  <c r="O38" i="1"/>
  <c r="O39" i="1" s="1"/>
  <c r="O40" i="1" s="1"/>
  <c r="O41" i="1" s="1"/>
  <c r="O42" i="1" s="1"/>
  <c r="L38" i="1"/>
  <c r="D38" i="1"/>
  <c r="Q37" i="1"/>
  <c r="P37" i="1"/>
  <c r="H37" i="1"/>
  <c r="I37" i="1" s="1"/>
  <c r="M32" i="1"/>
  <c r="M31" i="1"/>
  <c r="M30" i="1"/>
  <c r="M29" i="1"/>
  <c r="M21" i="1"/>
  <c r="M20" i="1"/>
  <c r="M19" i="1"/>
  <c r="M18" i="1"/>
  <c r="M17" i="1"/>
  <c r="J14" i="1"/>
  <c r="G37" i="1" s="1"/>
  <c r="M33" i="1" l="1"/>
  <c r="F43" i="1"/>
  <c r="D43" i="1"/>
  <c r="O43" i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D44" i="1"/>
  <c r="F44" i="1"/>
  <c r="F38" i="1"/>
  <c r="H38" i="1" s="1"/>
  <c r="F45" i="1" l="1"/>
  <c r="D45" i="1"/>
  <c r="J38" i="1"/>
  <c r="M38" i="1" s="1"/>
  <c r="N17" i="1" s="1"/>
  <c r="I38" i="1"/>
  <c r="F39" i="1"/>
  <c r="H39" i="1" s="1"/>
  <c r="D39" i="1"/>
  <c r="F46" i="1" l="1"/>
  <c r="D46" i="1"/>
  <c r="F41" i="1"/>
  <c r="D41" i="1"/>
  <c r="I39" i="1"/>
  <c r="J39" i="1"/>
  <c r="M39" i="1" s="1"/>
  <c r="N18" i="1" s="1"/>
  <c r="O18" i="1" s="1"/>
  <c r="O17" i="1"/>
  <c r="F40" i="1"/>
  <c r="H40" i="1" s="1"/>
  <c r="D40" i="1"/>
  <c r="P38" i="1"/>
  <c r="K38" i="1"/>
  <c r="T38" i="1" s="1"/>
  <c r="G38" i="1"/>
  <c r="D47" i="1" l="1"/>
  <c r="F47" i="1"/>
  <c r="H41" i="1"/>
  <c r="J40" i="1"/>
  <c r="M40" i="1" s="1"/>
  <c r="N19" i="1" s="1"/>
  <c r="I40" i="1"/>
  <c r="V38" i="1"/>
  <c r="Q38" i="1"/>
  <c r="P39" i="1"/>
  <c r="G39" i="1"/>
  <c r="K39" i="1"/>
  <c r="T39" i="1" s="1"/>
  <c r="D48" i="1" l="1"/>
  <c r="F48" i="1"/>
  <c r="I41" i="1"/>
  <c r="G41" i="1" s="1"/>
  <c r="J41" i="1"/>
  <c r="M41" i="1" s="1"/>
  <c r="N20" i="1" s="1"/>
  <c r="O20" i="1" s="1"/>
  <c r="P40" i="1"/>
  <c r="K40" i="1"/>
  <c r="T40" i="1" s="1"/>
  <c r="G40" i="1"/>
  <c r="Q39" i="1"/>
  <c r="V39" i="1"/>
  <c r="O19" i="1"/>
  <c r="F42" i="1"/>
  <c r="H42" i="1" s="1"/>
  <c r="H43" i="1" s="1"/>
  <c r="D42" i="1"/>
  <c r="H44" i="1" l="1"/>
  <c r="J43" i="1"/>
  <c r="M43" i="1" s="1"/>
  <c r="N22" i="1" s="1"/>
  <c r="O22" i="1" s="1"/>
  <c r="I43" i="1"/>
  <c r="F49" i="1"/>
  <c r="D49" i="1"/>
  <c r="J42" i="1"/>
  <c r="M42" i="1" s="1"/>
  <c r="N21" i="1" s="1"/>
  <c r="I42" i="1"/>
  <c r="V40" i="1"/>
  <c r="Q40" i="1"/>
  <c r="K41" i="1"/>
  <c r="T41" i="1" s="1"/>
  <c r="P41" i="1"/>
  <c r="G43" i="1" l="1"/>
  <c r="K43" i="1"/>
  <c r="T43" i="1" s="1"/>
  <c r="P43" i="1"/>
  <c r="I44" i="1"/>
  <c r="H45" i="1"/>
  <c r="J44" i="1"/>
  <c r="M44" i="1" s="1"/>
  <c r="N23" i="1" s="1"/>
  <c r="O23" i="1" s="1"/>
  <c r="F50" i="1"/>
  <c r="D50" i="1"/>
  <c r="Q41" i="1"/>
  <c r="V41" i="1"/>
  <c r="P42" i="1"/>
  <c r="K42" i="1"/>
  <c r="T42" i="1" s="1"/>
  <c r="G42" i="1"/>
  <c r="O21" i="1"/>
  <c r="Q43" i="1" l="1"/>
  <c r="V43" i="1"/>
  <c r="I45" i="1"/>
  <c r="H46" i="1"/>
  <c r="J45" i="1"/>
  <c r="M45" i="1" s="1"/>
  <c r="N24" i="1" s="1"/>
  <c r="O24" i="1" s="1"/>
  <c r="P44" i="1"/>
  <c r="G44" i="1"/>
  <c r="K44" i="1"/>
  <c r="T44" i="1" s="1"/>
  <c r="D51" i="1"/>
  <c r="F51" i="1"/>
  <c r="V42" i="1"/>
  <c r="Q42" i="1"/>
  <c r="Q44" i="1" l="1"/>
  <c r="V44" i="1"/>
  <c r="P45" i="1"/>
  <c r="G45" i="1"/>
  <c r="K45" i="1"/>
  <c r="T45" i="1" s="1"/>
  <c r="I46" i="1"/>
  <c r="H47" i="1"/>
  <c r="J46" i="1"/>
  <c r="M46" i="1" s="1"/>
  <c r="N25" i="1" s="1"/>
  <c r="O25" i="1" s="1"/>
  <c r="D52" i="1"/>
  <c r="F52" i="1"/>
  <c r="I47" i="1" l="1"/>
  <c r="J47" i="1"/>
  <c r="M47" i="1" s="1"/>
  <c r="N26" i="1" s="1"/>
  <c r="O26" i="1" s="1"/>
  <c r="H48" i="1"/>
  <c r="Q45" i="1"/>
  <c r="V45" i="1"/>
  <c r="P46" i="1"/>
  <c r="G46" i="1"/>
  <c r="K46" i="1"/>
  <c r="T46" i="1" s="1"/>
  <c r="F53" i="1"/>
  <c r="D53" i="1"/>
  <c r="G47" i="1" l="1"/>
  <c r="K47" i="1"/>
  <c r="T47" i="1" s="1"/>
  <c r="P47" i="1"/>
  <c r="Q46" i="1"/>
  <c r="V46" i="1"/>
  <c r="J48" i="1"/>
  <c r="M48" i="1" s="1"/>
  <c r="N27" i="1" s="1"/>
  <c r="O27" i="1" s="1"/>
  <c r="I48" i="1"/>
  <c r="H49" i="1"/>
  <c r="P48" i="1" l="1"/>
  <c r="G48" i="1"/>
  <c r="K48" i="1"/>
  <c r="T48" i="1" s="1"/>
  <c r="V47" i="1"/>
  <c r="Q47" i="1"/>
  <c r="J49" i="1"/>
  <c r="M49" i="1" s="1"/>
  <c r="N28" i="1" s="1"/>
  <c r="O28" i="1" s="1"/>
  <c r="I49" i="1"/>
  <c r="H50" i="1"/>
  <c r="I50" i="1" l="1"/>
  <c r="J50" i="1"/>
  <c r="M50" i="1" s="1"/>
  <c r="N29" i="1" s="1"/>
  <c r="O29" i="1" s="1"/>
  <c r="H51" i="1"/>
  <c r="P49" i="1"/>
  <c r="G49" i="1"/>
  <c r="K49" i="1"/>
  <c r="T49" i="1" s="1"/>
  <c r="Q48" i="1"/>
  <c r="V48" i="1"/>
  <c r="I51" i="1" l="1"/>
  <c r="J51" i="1"/>
  <c r="M51" i="1" s="1"/>
  <c r="N30" i="1" s="1"/>
  <c r="O30" i="1" s="1"/>
  <c r="H52" i="1"/>
  <c r="Q49" i="1"/>
  <c r="V49" i="1"/>
  <c r="G50" i="1"/>
  <c r="K50" i="1"/>
  <c r="T50" i="1" s="1"/>
  <c r="P50" i="1"/>
  <c r="P51" i="1" l="1"/>
  <c r="G51" i="1"/>
  <c r="K51" i="1"/>
  <c r="T51" i="1" s="1"/>
  <c r="J52" i="1"/>
  <c r="M52" i="1" s="1"/>
  <c r="N31" i="1" s="1"/>
  <c r="O31" i="1" s="1"/>
  <c r="I52" i="1"/>
  <c r="H53" i="1"/>
  <c r="Q50" i="1"/>
  <c r="V50" i="1"/>
  <c r="J53" i="1" l="1"/>
  <c r="M53" i="1" s="1"/>
  <c r="N32" i="1" s="1"/>
  <c r="O32" i="1" s="1"/>
  <c r="I53" i="1"/>
  <c r="K52" i="1"/>
  <c r="T52" i="1" s="1"/>
  <c r="P52" i="1"/>
  <c r="G52" i="1"/>
  <c r="Q51" i="1"/>
  <c r="V51" i="1"/>
  <c r="K53" i="1" l="1"/>
  <c r="T53" i="1" s="1"/>
  <c r="P53" i="1"/>
  <c r="G53" i="1"/>
  <c r="Q52" i="1"/>
  <c r="V52" i="1"/>
  <c r="N33" i="1" l="1"/>
  <c r="O33" i="1" s="1"/>
  <c r="Q53" i="1"/>
  <c r="N10" i="1" s="1"/>
  <c r="V53" i="1"/>
  <c r="Q55" i="1" l="1"/>
  <c r="U43" i="1"/>
  <c r="W43" i="1" s="1"/>
  <c r="X43" i="1" s="1"/>
  <c r="U53" i="1" l="1"/>
  <c r="W53" i="1" s="1"/>
  <c r="X53" i="1" s="1"/>
  <c r="U40" i="1"/>
  <c r="W40" i="1" s="1"/>
  <c r="X40" i="1" s="1"/>
  <c r="U48" i="1"/>
  <c r="W48" i="1" s="1"/>
  <c r="X48" i="1" s="1"/>
  <c r="U42" i="1"/>
  <c r="W42" i="1" s="1"/>
  <c r="X42" i="1" s="1"/>
  <c r="N11" i="1"/>
  <c r="U45" i="1"/>
  <c r="W45" i="1" s="1"/>
  <c r="X45" i="1" s="1"/>
  <c r="U39" i="1"/>
  <c r="W39" i="1" s="1"/>
  <c r="X39" i="1" s="1"/>
  <c r="U47" i="1"/>
  <c r="W47" i="1" s="1"/>
  <c r="X47" i="1" s="1"/>
  <c r="U50" i="1"/>
  <c r="W50" i="1" s="1"/>
  <c r="X50" i="1" s="1"/>
  <c r="U44" i="1"/>
  <c r="W44" i="1" s="1"/>
  <c r="X44" i="1" s="1"/>
  <c r="U36" i="1"/>
  <c r="U41" i="1"/>
  <c r="W41" i="1" s="1"/>
  <c r="X41" i="1" s="1"/>
  <c r="U52" i="1"/>
  <c r="W52" i="1" s="1"/>
  <c r="X52" i="1" s="1"/>
  <c r="U46" i="1"/>
  <c r="W46" i="1" s="1"/>
  <c r="X46" i="1" s="1"/>
  <c r="U38" i="1"/>
  <c r="W38" i="1" s="1"/>
  <c r="X38" i="1" s="1"/>
  <c r="U49" i="1"/>
  <c r="W49" i="1" s="1"/>
  <c r="X49" i="1" s="1"/>
  <c r="U51" i="1"/>
  <c r="W51" i="1" s="1"/>
  <c r="X51" i="1" s="1"/>
  <c r="X56" i="1" l="1"/>
  <c r="W56" i="1"/>
  <c r="N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R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R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<sst xmlns="http://schemas.openxmlformats.org/spreadsheetml/2006/main" count="86" uniqueCount="42">
  <si>
    <t>Fecha de Emisión:</t>
  </si>
  <si>
    <t>TIR:</t>
  </si>
  <si>
    <t>Fecha de Vto:</t>
  </si>
  <si>
    <t xml:space="preserve">TNA: </t>
  </si>
  <si>
    <t>Cupón:</t>
  </si>
  <si>
    <t>Fijo a licitar</t>
  </si>
  <si>
    <t>Duration (meses):</t>
  </si>
  <si>
    <t>Fecha:</t>
  </si>
  <si>
    <t>Plazo (meses):</t>
  </si>
  <si>
    <t>Cupón a licitar:</t>
  </si>
  <si>
    <t>Meses</t>
  </si>
  <si>
    <t>Amortización</t>
  </si>
  <si>
    <t>Interés</t>
  </si>
  <si>
    <t>Total</t>
  </si>
  <si>
    <t>Días Devengamiento</t>
  </si>
  <si>
    <t>Días Totales</t>
  </si>
  <si>
    <t>Cupón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</si>
  <si>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</si>
  <si>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</si>
  <si>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</si>
  <si>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</si>
  <si>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</si>
  <si>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</si>
  <si>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</si>
  <si>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</si>
  <si>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</si>
  <si>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</si>
  <si>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</si>
  <si>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</si>
  <si>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TC Inicial</t>
  </si>
  <si>
    <t>V/N en AR$:</t>
  </si>
  <si>
    <t>V/N en US$:</t>
  </si>
  <si>
    <t>Precio Clean:</t>
  </si>
  <si>
    <t>Trimestrales</t>
  </si>
  <si>
    <t>Intereses:</t>
  </si>
  <si>
    <t>Pago</t>
  </si>
  <si>
    <t>Fecha Dev</t>
  </si>
  <si>
    <t>Fecha Pago</t>
  </si>
  <si>
    <t>AA-</t>
  </si>
  <si>
    <t>ON Capex S.A. - Clase IV (Dólar Linked)</t>
  </si>
  <si>
    <t>ON Capex S.A. - Clase III (Dólar Linked)</t>
  </si>
  <si>
    <t>Calificación (Fix):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</si>
</sst>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[$-409]d\-mmm\-yy;@"/>
    <numFmt numFmtId="165" formatCode="0.0000%"/>
    <numFmt numFmtId="166" formatCode="0.0000"/>
    <numFmt numFmtId="167" formatCode="#,##0_ ;[Red]\-#,##0\ "/>
    <numFmt numFmtId="168" formatCode="[$-F800]dddd\,\ mmmm\ dd\,\ yyyy"/>
    <numFmt numFmtId="169" formatCode="#,##0.00_ ;[Red]\-#,##0.00\ "/>
    <numFmt numFmtId="170" formatCode="#,##0.000000_ ;[Red]\-#,##0.000000\ "/>
    <numFmt numFmtId="171" formatCode="#,##0.00000_ ;[Red]\-#,##0.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2" fillId="2" borderId="0" xfId="0" applyFont="1" applyFill="1" applyProtection="1"/>
    <xf numFmtId="0" fontId="5" fillId="2" borderId="4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5" fillId="2" borderId="13" xfId="0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3" fontId="2" fillId="2" borderId="14" xfId="3" applyNumberFormat="1" applyFont="1" applyFill="1" applyBorder="1" applyAlignment="1" applyProtection="1">
      <alignment horizontal="center"/>
    </xf>
    <xf numFmtId="4" fontId="2" fillId="2" borderId="8" xfId="3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3" fontId="2" fillId="2" borderId="15" xfId="3" applyNumberFormat="1" applyFont="1" applyFill="1" applyBorder="1" applyAlignment="1" applyProtection="1">
      <alignment horizontal="center"/>
    </xf>
    <xf numFmtId="15" fontId="5" fillId="2" borderId="3" xfId="0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3" xfId="0" applyNumberFormat="1" applyFont="1" applyFill="1" applyBorder="1" applyAlignment="1" applyProtection="1">
      <alignment horizont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 vertical="center"/>
    </xf>
    <xf numFmtId="10" fontId="2" fillId="2" borderId="0" xfId="2" applyNumberFormat="1" applyFont="1" applyFill="1" applyBorder="1" applyAlignment="1" applyProtection="1">
      <alignment horizontal="center"/>
    </xf>
    <xf numFmtId="40" fontId="5" fillId="2" borderId="0" xfId="0" applyNumberFormat="1" applyFont="1" applyFill="1" applyBorder="1" applyAlignment="1" applyProtection="1">
      <alignment horizontal="center" vertical="center"/>
    </xf>
    <xf numFmtId="38" fontId="2" fillId="2" borderId="8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69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69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9" fontId="2" fillId="2" borderId="0" xfId="2" applyFont="1" applyFill="1" applyProtection="1"/>
    <xf numFmtId="165" fontId="2" fillId="2" borderId="0" xfId="0" applyNumberFormat="1" applyFont="1" applyFill="1" applyBorder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Border="1" applyProtection="1"/>
    <xf numFmtId="2" fontId="2" fillId="2" borderId="0" xfId="0" applyNumberFormat="1" applyFont="1" applyFill="1" applyProtection="1"/>
    <xf numFmtId="168" fontId="2" fillId="2" borderId="5" xfId="3" applyNumberFormat="1" applyFont="1" applyFill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right"/>
    </xf>
    <xf numFmtId="167" fontId="5" fillId="2" borderId="0" xfId="0" applyNumberFormat="1" applyFont="1" applyFill="1" applyBorder="1" applyProtection="1"/>
    <xf numFmtId="165" fontId="2" fillId="2" borderId="0" xfId="2" applyNumberFormat="1" applyFont="1" applyFill="1" applyProtection="1"/>
    <xf numFmtId="0" fontId="5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5" fillId="2" borderId="0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3" fontId="2" fillId="2" borderId="0" xfId="1" applyFont="1" applyFill="1" applyAlignment="1" applyProtection="1">
      <alignment horizontal="center" vertical="center"/>
    </xf>
    <xf numFmtId="170" fontId="6" fillId="2" borderId="0" xfId="0" applyNumberFormat="1" applyFont="1" applyFill="1" applyBorder="1" applyAlignment="1" applyProtection="1">
      <alignment horizontal="center" vertical="center"/>
    </xf>
    <xf numFmtId="170" fontId="2" fillId="2" borderId="0" xfId="0" applyNumberFormat="1" applyFont="1" applyFill="1" applyAlignment="1" applyProtection="1">
      <alignment horizontal="center" vertical="center"/>
    </xf>
    <xf numFmtId="15" fontId="2" fillId="2" borderId="0" xfId="0" applyNumberFormat="1" applyFont="1" applyFill="1" applyBorder="1" applyAlignment="1" applyProtection="1">
      <alignment horizontal="center"/>
    </xf>
    <xf numFmtId="164" fontId="2" fillId="2" borderId="0" xfId="3" applyNumberFormat="1" applyFont="1" applyFill="1" applyBorder="1" applyAlignment="1" applyProtection="1">
      <alignment horizontal="center"/>
    </xf>
    <xf numFmtId="40" fontId="5" fillId="2" borderId="12" xfId="0" applyNumberFormat="1" applyFont="1" applyFill="1" applyBorder="1" applyAlignment="1" applyProtection="1">
      <alignment horizontal="center"/>
    </xf>
    <xf numFmtId="38" fontId="5" fillId="2" borderId="12" xfId="0" applyNumberFormat="1" applyFont="1" applyFill="1" applyBorder="1" applyAlignment="1" applyProtection="1">
      <alignment horizontal="center"/>
    </xf>
    <xf numFmtId="170" fontId="2" fillId="2" borderId="0" xfId="0" applyNumberFormat="1" applyFont="1" applyFill="1" applyBorder="1" applyAlignment="1" applyProtection="1">
      <alignment horizontal="center" vertical="center"/>
    </xf>
    <xf numFmtId="171" fontId="2" fillId="2" borderId="0" xfId="0" applyNumberFormat="1" applyFont="1" applyFill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15" fontId="2" fillId="2" borderId="8" xfId="0" applyNumberFormat="1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4" fontId="5" fillId="2" borderId="8" xfId="3" applyNumberFormat="1" applyFont="1" applyFill="1" applyBorder="1" applyAlignment="1" applyProtection="1">
      <alignment horizontal="center"/>
    </xf>
    <xf numFmtId="3" fontId="2" fillId="2" borderId="12" xfId="3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64" fontId="5" fillId="2" borderId="0" xfId="3" applyNumberFormat="1" applyFont="1" applyFill="1" applyBorder="1" applyAlignment="1" applyProtection="1">
      <alignment horizontal="center"/>
      <protection locked="0"/>
    </xf>
    <xf numFmtId="164" fontId="5" fillId="2" borderId="8" xfId="3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167" fontId="5" fillId="3" borderId="0" xfId="0" applyNumberFormat="1" applyFont="1" applyFill="1" applyBorder="1" applyAlignment="1" applyProtection="1">
      <alignment horizontal="center"/>
      <protection locked="0"/>
    </xf>
    <xf numFmtId="167" fontId="5" fillId="3" borderId="8" xfId="0" applyNumberFormat="1" applyFont="1" applyFill="1" applyBorder="1" applyAlignment="1" applyProtection="1">
      <alignment horizontal="center"/>
      <protection locked="0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10" fontId="5" fillId="3" borderId="11" xfId="2" applyNumberFormat="1" applyFont="1" applyFill="1" applyBorder="1" applyAlignment="1" applyProtection="1">
      <alignment horizontal="center"/>
      <protection locked="0"/>
    </xf>
    <xf numFmtId="10" fontId="5" fillId="3" borderId="12" xfId="2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0" fontId="5" fillId="2" borderId="0" xfId="0" applyNumberFormat="1" applyFont="1" applyFill="1" applyBorder="1" applyAlignment="1" applyProtection="1">
      <alignment horizontal="center"/>
    </xf>
    <xf numFmtId="10" fontId="5" fillId="2" borderId="8" xfId="0" applyNumberFormat="1" applyFont="1" applyFill="1" applyBorder="1" applyAlignment="1" applyProtection="1">
      <alignment horizontal="center"/>
    </xf>
    <xf numFmtId="166" fontId="5" fillId="2" borderId="0" xfId="0" applyNumberFormat="1" applyFont="1" applyFill="1" applyBorder="1" applyAlignment="1" applyProtection="1">
      <alignment horizontal="center"/>
    </xf>
    <xf numFmtId="166" fontId="5" fillId="2" borderId="8" xfId="0" applyNumberFormat="1" applyFont="1" applyFill="1" applyBorder="1" applyAlignment="1" applyProtection="1">
      <alignment horizontal="center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10" fontId="5" fillId="2" borderId="5" xfId="0" applyNumberFormat="1" applyFont="1" applyFill="1" applyBorder="1" applyAlignment="1" applyProtection="1">
      <alignment horizontal="center"/>
    </xf>
    <xf numFmtId="10" fontId="5" fillId="2" borderId="6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_Macro Flujos Última" xfId="3"/>
    <cellStyle name="Porcentaje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48</xdr:row>
      <xdr:rowOff>38100</xdr:rowOff>
    </xdr:from>
    <xdr:to>
      <xdr:col>17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867402" y="9029700"/>
          <a:ext cx="681989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19050</xdr:colOff>
      <xdr:row>2</xdr:row>
      <xdr:rowOff>38101</xdr:rowOff>
    </xdr:from>
    <xdr:to>
      <xdr:col>12</xdr:col>
      <xdr:colOff>676716</xdr:colOff>
      <xdr:row>5</xdr:row>
      <xdr:rowOff>56055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001000" y="323851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</xdr:row>
      <xdr:rowOff>66676</xdr:rowOff>
    </xdr:from>
    <xdr:to>
      <xdr:col>15</xdr:col>
      <xdr:colOff>66174</xdr:colOff>
      <xdr:row>5</xdr:row>
      <xdr:rowOff>38101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9997" r="30509" b="23011"/>
        <a:stretch/>
      </xdr:blipFill>
      <xdr:spPr>
        <a:xfrm>
          <a:off x="9486900" y="352426"/>
          <a:ext cx="1628274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56</xdr:row>
      <xdr:rowOff>38100</xdr:rowOff>
    </xdr:from>
    <xdr:to>
      <xdr:col>17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895852" y="9029700"/>
          <a:ext cx="619124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19050</xdr:colOff>
      <xdr:row>2</xdr:row>
      <xdr:rowOff>38101</xdr:rowOff>
    </xdr:from>
    <xdr:to>
      <xdr:col>12</xdr:col>
      <xdr:colOff>676716</xdr:colOff>
      <xdr:row>5</xdr:row>
      <xdr:rowOff>56055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029450" y="323851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2</xdr:row>
      <xdr:rowOff>57150</xdr:rowOff>
    </xdr:from>
    <xdr:to>
      <xdr:col>15</xdr:col>
      <xdr:colOff>75699</xdr:colOff>
      <xdr:row>5</xdr:row>
      <xdr:rowOff>28575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9997" r="30509" b="23011"/>
        <a:stretch/>
      </xdr:blipFill>
      <xdr:spPr>
        <a:xfrm>
          <a:off x="9496425" y="342900"/>
          <a:ext cx="162827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Y282"/>
  <sheetViews>
    <sheetView workbookViewId="0">
      <selection activeCell="L14" sqref="L14:M14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3" width="3.140625" style="1" hidden="1" customWidth="1"/>
    <col min="4" max="4" width="2.7109375" style="1" hidden="1" customWidth="1"/>
    <col min="5" max="5" width="18.85546875" style="1" hidden="1" customWidth="1"/>
    <col min="6" max="6" width="5.7109375" style="1" hidden="1" customWidth="1"/>
    <col min="7" max="7" width="8.42578125" style="1" hidden="1" customWidth="1"/>
    <col min="8" max="8" width="26.140625" style="1" hidden="1" customWidth="1"/>
    <col min="9" max="9" width="15" style="1" customWidth="1"/>
    <col min="10" max="11" width="8.42578125" style="1" customWidth="1"/>
    <col min="12" max="12" width="10.5703125" style="1" customWidth="1"/>
    <col min="13" max="13" width="11.5703125" style="1" customWidth="1"/>
    <col min="14" max="14" width="11.7109375" style="1" customWidth="1"/>
    <col min="15" max="15" width="12.140625" style="1" customWidth="1"/>
    <col min="16" max="16" width="13.85546875" style="1" customWidth="1"/>
    <col min="17" max="17" width="10.28515625" style="1" customWidth="1"/>
    <col min="18" max="18" width="8.85546875" style="1" customWidth="1"/>
    <col min="19" max="19" width="8.140625" style="1" customWidth="1"/>
    <col min="20" max="20" width="15.28515625" style="30" hidden="1" customWidth="1"/>
    <col min="21" max="21" width="13.28515625" style="30" hidden="1" customWidth="1"/>
    <col min="22" max="23" width="9.5703125" style="1" hidden="1" customWidth="1"/>
    <col min="24" max="24" width="15.85546875" style="1" hidden="1" customWidth="1"/>
    <col min="25" max="25" width="8.28515625" style="1" customWidth="1"/>
    <col min="26" max="26" width="11.42578125" style="1" customWidth="1"/>
    <col min="27" max="16384" width="11.42578125" style="1"/>
  </cols>
  <sheetData>
    <row r="5" spans="6:23" x14ac:dyDescent="0.2">
      <c r="L5" s="31"/>
      <c r="M5" s="31"/>
    </row>
    <row r="8" spans="6:23" ht="15.75" x14ac:dyDescent="0.25">
      <c r="I8" s="101" t="s">
        <v>40</v>
      </c>
      <c r="J8" s="102"/>
      <c r="K8" s="102"/>
      <c r="L8" s="102"/>
      <c r="M8" s="102"/>
      <c r="N8" s="102"/>
      <c r="O8" s="102"/>
      <c r="P8" s="102"/>
      <c r="Q8" s="102"/>
      <c r="R8" s="103"/>
      <c r="S8" s="104"/>
    </row>
    <row r="9" spans="6:23" x14ac:dyDescent="0.2">
      <c r="O9" s="30"/>
    </row>
    <row r="10" spans="6:23" ht="12.75" customHeight="1" x14ac:dyDescent="0.2">
      <c r="I10" s="58" t="s">
        <v>0</v>
      </c>
      <c r="J10" s="105">
        <v>44984</v>
      </c>
      <c r="K10" s="106"/>
      <c r="L10" s="107" t="s">
        <v>1</v>
      </c>
      <c r="M10" s="108"/>
      <c r="N10" s="109">
        <f>XIRR(Q33:Q45,E33:E45)</f>
        <v>2.9802322387695314E-9</v>
      </c>
      <c r="O10" s="110"/>
      <c r="P10" s="107" t="s">
        <v>32</v>
      </c>
      <c r="Q10" s="108"/>
      <c r="R10" s="109">
        <v>1</v>
      </c>
      <c r="S10" s="110"/>
      <c r="T10" s="32"/>
    </row>
    <row r="11" spans="6:23" ht="12.75" customHeight="1" x14ac:dyDescent="0.2">
      <c r="I11" s="59" t="s">
        <v>2</v>
      </c>
      <c r="J11" s="93">
        <f>+I45</f>
        <v>46080</v>
      </c>
      <c r="K11" s="94"/>
      <c r="L11" s="79" t="s">
        <v>3</v>
      </c>
      <c r="M11" s="80"/>
      <c r="N11" s="95">
        <f>+NOMINAL(N10,4)</f>
        <v>2.9802320611338473E-9</v>
      </c>
      <c r="O11" s="96"/>
      <c r="P11" s="79" t="s">
        <v>29</v>
      </c>
      <c r="Q11" s="80"/>
      <c r="R11" s="97">
        <v>193.65219999999999</v>
      </c>
      <c r="S11" s="98"/>
    </row>
    <row r="12" spans="6:23" ht="12.75" customHeight="1" x14ac:dyDescent="0.2">
      <c r="F12" s="33"/>
      <c r="I12" s="59" t="s">
        <v>4</v>
      </c>
      <c r="J12" s="95" t="s">
        <v>5</v>
      </c>
      <c r="K12" s="96"/>
      <c r="L12" s="79" t="s">
        <v>6</v>
      </c>
      <c r="M12" s="80"/>
      <c r="N12" s="81">
        <f>+(X48/W48)*12</f>
        <v>36.032876712328772</v>
      </c>
      <c r="O12" s="82"/>
      <c r="P12" s="79" t="s">
        <v>30</v>
      </c>
      <c r="Q12" s="80"/>
      <c r="R12" s="99">
        <f>+R13*R11</f>
        <v>19365220</v>
      </c>
      <c r="S12" s="100"/>
      <c r="U12" s="34"/>
      <c r="W12" s="35"/>
    </row>
    <row r="13" spans="6:23" ht="12.75" customHeight="1" x14ac:dyDescent="0.2">
      <c r="I13" s="59" t="s">
        <v>34</v>
      </c>
      <c r="J13" s="77" t="s">
        <v>33</v>
      </c>
      <c r="K13" s="78"/>
      <c r="L13" s="79" t="s">
        <v>41</v>
      </c>
      <c r="M13" s="80"/>
      <c r="N13" s="81" t="s">
        <v>38</v>
      </c>
      <c r="O13" s="82"/>
      <c r="P13" s="79" t="s">
        <v>31</v>
      </c>
      <c r="Q13" s="80"/>
      <c r="R13" s="83">
        <v>100000</v>
      </c>
      <c r="S13" s="84"/>
      <c r="U13" s="34"/>
    </row>
    <row r="14" spans="6:23" ht="12.75" customHeight="1" x14ac:dyDescent="0.2">
      <c r="I14" s="61" t="s">
        <v>7</v>
      </c>
      <c r="J14" s="85">
        <f>+J10</f>
        <v>44984</v>
      </c>
      <c r="K14" s="86"/>
      <c r="L14" s="87" t="s">
        <v>8</v>
      </c>
      <c r="M14" s="88"/>
      <c r="N14" s="89">
        <v>36</v>
      </c>
      <c r="O14" s="90"/>
      <c r="P14" s="87" t="s">
        <v>9</v>
      </c>
      <c r="Q14" s="88"/>
      <c r="R14" s="91">
        <v>0</v>
      </c>
      <c r="S14" s="92"/>
      <c r="U14" s="34"/>
    </row>
    <row r="15" spans="6:23" x14ac:dyDescent="0.2">
      <c r="J15" s="36"/>
      <c r="K15" s="37"/>
      <c r="L15" s="37"/>
      <c r="O15" s="38"/>
      <c r="P15" s="39"/>
      <c r="U15" s="34"/>
    </row>
    <row r="16" spans="6:23" x14ac:dyDescent="0.2">
      <c r="K16" s="64" t="s">
        <v>10</v>
      </c>
      <c r="L16" s="5" t="s">
        <v>37</v>
      </c>
      <c r="M16" s="6" t="s">
        <v>11</v>
      </c>
      <c r="N16" s="6" t="s">
        <v>12</v>
      </c>
      <c r="O16" s="7" t="s">
        <v>13</v>
      </c>
      <c r="P16" s="39"/>
      <c r="U16" s="34"/>
    </row>
    <row r="17" spans="2:25" ht="12.75" customHeight="1" x14ac:dyDescent="0.2">
      <c r="K17" s="8">
        <v>3</v>
      </c>
      <c r="L17" s="63">
        <f t="shared" ref="L17:L28" si="0">+B34</f>
        <v>45075</v>
      </c>
      <c r="M17" s="9">
        <f t="shared" ref="M17:M28" si="1">+$R$13*N34/100</f>
        <v>0</v>
      </c>
      <c r="N17" s="9">
        <f t="shared" ref="N17:N28" si="2">+$R$13*M34/100</f>
        <v>0</v>
      </c>
      <c r="O17" s="10">
        <f>SUM(M17:N17)</f>
        <v>0</v>
      </c>
      <c r="P17" s="39"/>
      <c r="R17" s="40"/>
    </row>
    <row r="18" spans="2:25" ht="12.75" customHeight="1" x14ac:dyDescent="0.2">
      <c r="K18" s="11">
        <v>6</v>
      </c>
      <c r="L18" s="63">
        <f t="shared" si="0"/>
        <v>45166</v>
      </c>
      <c r="M18" s="9">
        <f t="shared" si="1"/>
        <v>0</v>
      </c>
      <c r="N18" s="9">
        <f t="shared" si="2"/>
        <v>0</v>
      </c>
      <c r="O18" s="10">
        <f>SUM(M18:N18)</f>
        <v>0</v>
      </c>
      <c r="P18" s="39"/>
      <c r="R18" s="40"/>
    </row>
    <row r="19" spans="2:25" ht="12.75" customHeight="1" x14ac:dyDescent="0.2">
      <c r="K19" s="11">
        <v>9</v>
      </c>
      <c r="L19" s="63">
        <f t="shared" si="0"/>
        <v>45257</v>
      </c>
      <c r="M19" s="9">
        <f t="shared" si="1"/>
        <v>0</v>
      </c>
      <c r="N19" s="9">
        <f t="shared" si="2"/>
        <v>0</v>
      </c>
      <c r="O19" s="10">
        <f t="shared" ref="O19:O28" si="3">SUM(M19:N19)</f>
        <v>0</v>
      </c>
      <c r="P19" s="39"/>
      <c r="R19" s="40"/>
    </row>
    <row r="20" spans="2:25" ht="12.75" customHeight="1" x14ac:dyDescent="0.2">
      <c r="K20" s="11">
        <v>12</v>
      </c>
      <c r="L20" s="63">
        <f t="shared" si="0"/>
        <v>45349</v>
      </c>
      <c r="M20" s="9">
        <f t="shared" si="1"/>
        <v>0</v>
      </c>
      <c r="N20" s="9">
        <f t="shared" si="2"/>
        <v>0</v>
      </c>
      <c r="O20" s="10">
        <f t="shared" si="3"/>
        <v>0</v>
      </c>
      <c r="P20" s="39"/>
      <c r="R20" s="40"/>
    </row>
    <row r="21" spans="2:25" ht="12.75" customHeight="1" x14ac:dyDescent="0.2">
      <c r="K21" s="11">
        <v>15</v>
      </c>
      <c r="L21" s="63">
        <f t="shared" si="0"/>
        <v>45439</v>
      </c>
      <c r="M21" s="9">
        <f t="shared" si="1"/>
        <v>0</v>
      </c>
      <c r="N21" s="9">
        <f t="shared" si="2"/>
        <v>0</v>
      </c>
      <c r="O21" s="10">
        <f t="shared" si="3"/>
        <v>0</v>
      </c>
      <c r="P21" s="39"/>
      <c r="R21" s="40"/>
    </row>
    <row r="22" spans="2:25" ht="12.75" customHeight="1" x14ac:dyDescent="0.2">
      <c r="K22" s="11">
        <v>18</v>
      </c>
      <c r="L22" s="63">
        <f t="shared" si="0"/>
        <v>45531</v>
      </c>
      <c r="M22" s="9">
        <f t="shared" si="1"/>
        <v>0</v>
      </c>
      <c r="N22" s="9">
        <f t="shared" si="2"/>
        <v>0</v>
      </c>
      <c r="O22" s="10">
        <f t="shared" si="3"/>
        <v>0</v>
      </c>
      <c r="P22" s="39"/>
      <c r="R22" s="40"/>
    </row>
    <row r="23" spans="2:25" ht="12.75" customHeight="1" x14ac:dyDescent="0.2">
      <c r="K23" s="11">
        <v>21</v>
      </c>
      <c r="L23" s="63">
        <f t="shared" si="0"/>
        <v>45623</v>
      </c>
      <c r="M23" s="9">
        <f t="shared" si="1"/>
        <v>0</v>
      </c>
      <c r="N23" s="9">
        <f t="shared" si="2"/>
        <v>0</v>
      </c>
      <c r="O23" s="10">
        <f t="shared" si="3"/>
        <v>0</v>
      </c>
      <c r="P23" s="39"/>
      <c r="R23" s="40"/>
    </row>
    <row r="24" spans="2:25" ht="12.75" customHeight="1" x14ac:dyDescent="0.2">
      <c r="K24" s="11">
        <v>24</v>
      </c>
      <c r="L24" s="63">
        <f t="shared" si="0"/>
        <v>45715</v>
      </c>
      <c r="M24" s="9">
        <f t="shared" si="1"/>
        <v>0</v>
      </c>
      <c r="N24" s="9">
        <f t="shared" si="2"/>
        <v>0</v>
      </c>
      <c r="O24" s="10">
        <f t="shared" si="3"/>
        <v>0</v>
      </c>
      <c r="P24" s="39"/>
      <c r="R24" s="40"/>
    </row>
    <row r="25" spans="2:25" ht="12.75" customHeight="1" x14ac:dyDescent="0.2">
      <c r="K25" s="11">
        <v>27</v>
      </c>
      <c r="L25" s="63">
        <f t="shared" si="0"/>
        <v>45804</v>
      </c>
      <c r="M25" s="9">
        <f t="shared" si="1"/>
        <v>0</v>
      </c>
      <c r="N25" s="9">
        <f t="shared" si="2"/>
        <v>0</v>
      </c>
      <c r="O25" s="10">
        <f t="shared" si="3"/>
        <v>0</v>
      </c>
      <c r="P25" s="39"/>
      <c r="R25" s="40"/>
    </row>
    <row r="26" spans="2:25" ht="12.75" customHeight="1" x14ac:dyDescent="0.2">
      <c r="K26" s="11">
        <v>30</v>
      </c>
      <c r="L26" s="63">
        <f t="shared" si="0"/>
        <v>45896</v>
      </c>
      <c r="M26" s="9">
        <f t="shared" si="1"/>
        <v>0</v>
      </c>
      <c r="N26" s="9">
        <f t="shared" si="2"/>
        <v>0</v>
      </c>
      <c r="O26" s="10">
        <f t="shared" si="3"/>
        <v>0</v>
      </c>
      <c r="P26" s="39"/>
      <c r="R26" s="40"/>
    </row>
    <row r="27" spans="2:25" ht="12.75" customHeight="1" x14ac:dyDescent="0.2">
      <c r="K27" s="11">
        <v>33</v>
      </c>
      <c r="L27" s="63">
        <f t="shared" si="0"/>
        <v>45988</v>
      </c>
      <c r="M27" s="9">
        <f t="shared" si="1"/>
        <v>0</v>
      </c>
      <c r="N27" s="9">
        <f t="shared" si="2"/>
        <v>0</v>
      </c>
      <c r="O27" s="10">
        <f t="shared" si="3"/>
        <v>0</v>
      </c>
      <c r="P27" s="39"/>
      <c r="R27" s="40"/>
    </row>
    <row r="28" spans="2:25" ht="12.75" customHeight="1" x14ac:dyDescent="0.2">
      <c r="K28" s="66">
        <v>36</v>
      </c>
      <c r="L28" s="63">
        <f t="shared" si="0"/>
        <v>46080</v>
      </c>
      <c r="M28" s="9">
        <f t="shared" si="1"/>
        <v>100000</v>
      </c>
      <c r="N28" s="9">
        <f t="shared" si="2"/>
        <v>0</v>
      </c>
      <c r="O28" s="10">
        <f t="shared" si="3"/>
        <v>100000</v>
      </c>
      <c r="P28" s="39"/>
      <c r="R28" s="40"/>
    </row>
    <row r="29" spans="2:25" ht="12.75" customHeight="1" x14ac:dyDescent="0.2">
      <c r="K29" s="65"/>
      <c r="L29" s="12" t="s">
        <v>13</v>
      </c>
      <c r="M29" s="13">
        <f>SUM(M17:M28)</f>
        <v>100000</v>
      </c>
      <c r="N29" s="13">
        <f>SUM(N17:N28)</f>
        <v>0</v>
      </c>
      <c r="O29" s="14">
        <f>SUM(M29:N29)</f>
        <v>100000</v>
      </c>
      <c r="P29" s="39"/>
    </row>
    <row r="30" spans="2:25" x14ac:dyDescent="0.2">
      <c r="J30" s="60"/>
      <c r="K30" s="37"/>
      <c r="L30" s="37"/>
      <c r="O30" s="38"/>
      <c r="P30" s="39"/>
    </row>
    <row r="31" spans="2:25" ht="18" customHeight="1" x14ac:dyDescent="0.2">
      <c r="I31" s="73" t="s">
        <v>36</v>
      </c>
      <c r="J31" s="75" t="s">
        <v>14</v>
      </c>
      <c r="K31" s="75" t="s">
        <v>15</v>
      </c>
      <c r="L31" s="75" t="s">
        <v>16</v>
      </c>
      <c r="M31" s="67" t="s">
        <v>12</v>
      </c>
      <c r="N31" s="67" t="s">
        <v>17</v>
      </c>
      <c r="O31" s="67" t="s">
        <v>18</v>
      </c>
      <c r="P31" s="69" t="s">
        <v>19</v>
      </c>
      <c r="Q31" s="71" t="s">
        <v>20</v>
      </c>
      <c r="T31" s="42" t="s">
        <v>21</v>
      </c>
      <c r="U31" s="42" t="s">
        <v>22</v>
      </c>
      <c r="V31" s="42" t="s">
        <v>23</v>
      </c>
      <c r="W31" s="42" t="s">
        <v>24</v>
      </c>
      <c r="X31" s="42" t="s">
        <v>25</v>
      </c>
      <c r="Y31" s="42"/>
    </row>
    <row r="32" spans="2:25" ht="18" customHeight="1" x14ac:dyDescent="0.2">
      <c r="B32" s="62" t="s">
        <v>35</v>
      </c>
      <c r="E32" s="1" t="s">
        <v>26</v>
      </c>
      <c r="I32" s="74"/>
      <c r="J32" s="76"/>
      <c r="K32" s="76"/>
      <c r="L32" s="76"/>
      <c r="M32" s="68"/>
      <c r="N32" s="68"/>
      <c r="O32" s="68"/>
      <c r="P32" s="70"/>
      <c r="Q32" s="72"/>
      <c r="T32" s="43"/>
      <c r="U32" s="44">
        <f>+N10</f>
        <v>2.9802322387695314E-9</v>
      </c>
    </row>
    <row r="33" spans="2:24" x14ac:dyDescent="0.2">
      <c r="B33" s="46">
        <v>44984</v>
      </c>
      <c r="D33" s="45"/>
      <c r="E33" s="46">
        <f>+J10</f>
        <v>44984</v>
      </c>
      <c r="F33" s="45"/>
      <c r="G33" s="46">
        <f>+J14</f>
        <v>44984</v>
      </c>
      <c r="H33" s="47">
        <f>+J10</f>
        <v>44984</v>
      </c>
      <c r="I33" s="15">
        <f t="shared" ref="I33:I45" si="4">+H33</f>
        <v>44984</v>
      </c>
      <c r="J33" s="16"/>
      <c r="K33" s="16"/>
      <c r="L33" s="17"/>
      <c r="M33" s="16"/>
      <c r="N33" s="16"/>
      <c r="O33" s="18">
        <v>100</v>
      </c>
      <c r="P33" s="16">
        <f>-R12*100</f>
        <v>-1936522000</v>
      </c>
      <c r="Q33" s="19">
        <f>+R13*-1</f>
        <v>-100000</v>
      </c>
      <c r="T33" s="43"/>
      <c r="U33" s="44"/>
    </row>
    <row r="34" spans="2:24" s="45" customFormat="1" ht="12.75" customHeight="1" x14ac:dyDescent="0.2">
      <c r="B34" s="46">
        <v>45075</v>
      </c>
      <c r="D34" s="45">
        <f t="shared" ref="D34:D45" si="5">DATEDIF($E$33,E34,"m")</f>
        <v>3</v>
      </c>
      <c r="E34" s="46">
        <f>EDATE(E33,3)</f>
        <v>45073</v>
      </c>
      <c r="F34" s="48">
        <f t="shared" ref="F34:F45" si="6">+E34-E33</f>
        <v>89</v>
      </c>
      <c r="G34" s="46">
        <f t="shared" ref="G34:G45" si="7">+I34</f>
        <v>45073</v>
      </c>
      <c r="H34" s="47">
        <f>+H33+F34</f>
        <v>45073</v>
      </c>
      <c r="I34" s="15">
        <f t="shared" si="4"/>
        <v>45073</v>
      </c>
      <c r="J34" s="20">
        <f t="shared" ref="J34:J45" si="8">+H34-H33</f>
        <v>89</v>
      </c>
      <c r="K34" s="20">
        <f t="shared" ref="K34:K45" si="9">+IF(I34-$J$14&lt;0,0,I34-$J$14)</f>
        <v>89</v>
      </c>
      <c r="L34" s="17">
        <f t="shared" ref="L34:L45" si="10">+$R$14</f>
        <v>0</v>
      </c>
      <c r="M34" s="21">
        <f>+L34/365*J34*O33</f>
        <v>0</v>
      </c>
      <c r="N34" s="22">
        <v>0</v>
      </c>
      <c r="O34" s="22">
        <f t="shared" ref="O34:O45" si="11">+O33-N34</f>
        <v>100</v>
      </c>
      <c r="P34" s="22">
        <f t="shared" ref="P34:P45" si="12">+IF(I34&gt;$J$14,M34+N34,0)</f>
        <v>0</v>
      </c>
      <c r="Q34" s="23">
        <f t="shared" ref="Q34:Q45" si="13">+P34*$R$13/100</f>
        <v>0</v>
      </c>
      <c r="R34" s="1"/>
      <c r="S34" s="1"/>
      <c r="T34" s="49">
        <f t="shared" ref="T34:T45" si="14">K34/365</f>
        <v>0.24383561643835616</v>
      </c>
      <c r="U34" s="49">
        <f t="shared" ref="U34:U45" si="15">1/(1+$N$10)^(K34/365)</f>
        <v>0.99999999927331329</v>
      </c>
      <c r="V34" s="50">
        <f t="shared" ref="V34:V45" si="16">+P34</f>
        <v>0</v>
      </c>
      <c r="W34" s="50">
        <f>+V34*U34</f>
        <v>0</v>
      </c>
      <c r="X34" s="50">
        <f>+W34*T34</f>
        <v>0</v>
      </c>
    </row>
    <row r="35" spans="2:24" s="45" customFormat="1" ht="12.75" customHeight="1" x14ac:dyDescent="0.2">
      <c r="B35" s="46">
        <v>45166</v>
      </c>
      <c r="D35" s="45">
        <f t="shared" si="5"/>
        <v>6</v>
      </c>
      <c r="E35" s="46">
        <f t="shared" ref="E35:E45" si="17">EDATE(E34,3)</f>
        <v>45165</v>
      </c>
      <c r="F35" s="48">
        <f t="shared" si="6"/>
        <v>92</v>
      </c>
      <c r="G35" s="46">
        <f t="shared" si="7"/>
        <v>45165</v>
      </c>
      <c r="H35" s="47">
        <f t="shared" ref="H35:H45" si="18">+H34+F35</f>
        <v>45165</v>
      </c>
      <c r="I35" s="15">
        <f t="shared" si="4"/>
        <v>45165</v>
      </c>
      <c r="J35" s="20">
        <f t="shared" si="8"/>
        <v>92</v>
      </c>
      <c r="K35" s="20">
        <f t="shared" si="9"/>
        <v>181</v>
      </c>
      <c r="L35" s="17">
        <f t="shared" si="10"/>
        <v>0</v>
      </c>
      <c r="M35" s="21">
        <f>+L35/365*J35*O34</f>
        <v>0</v>
      </c>
      <c r="N35" s="22">
        <v>0</v>
      </c>
      <c r="O35" s="22">
        <f t="shared" si="11"/>
        <v>100</v>
      </c>
      <c r="P35" s="22">
        <f t="shared" si="12"/>
        <v>0</v>
      </c>
      <c r="Q35" s="23">
        <f t="shared" si="13"/>
        <v>0</v>
      </c>
      <c r="R35" s="1"/>
      <c r="S35" s="1"/>
      <c r="T35" s="49">
        <f t="shared" si="14"/>
        <v>0.49589041095890413</v>
      </c>
      <c r="U35" s="49">
        <f t="shared" si="15"/>
        <v>0.99999999852213128</v>
      </c>
      <c r="V35" s="50">
        <f t="shared" si="16"/>
        <v>0</v>
      </c>
      <c r="W35" s="50">
        <f t="shared" ref="W35:W45" si="19">+V35*U35</f>
        <v>0</v>
      </c>
      <c r="X35" s="50">
        <f t="shared" ref="X35:X45" si="20">+W35*T35</f>
        <v>0</v>
      </c>
    </row>
    <row r="36" spans="2:24" s="45" customFormat="1" ht="12.75" customHeight="1" x14ac:dyDescent="0.2">
      <c r="B36" s="46">
        <v>45257</v>
      </c>
      <c r="D36" s="45">
        <f t="shared" si="5"/>
        <v>9</v>
      </c>
      <c r="E36" s="46">
        <f t="shared" si="17"/>
        <v>45257</v>
      </c>
      <c r="F36" s="48">
        <f t="shared" si="6"/>
        <v>92</v>
      </c>
      <c r="G36" s="46">
        <f t="shared" si="7"/>
        <v>45257</v>
      </c>
      <c r="H36" s="47">
        <f t="shared" si="18"/>
        <v>45257</v>
      </c>
      <c r="I36" s="15">
        <f t="shared" si="4"/>
        <v>45257</v>
      </c>
      <c r="J36" s="20">
        <f t="shared" si="8"/>
        <v>92</v>
      </c>
      <c r="K36" s="20">
        <f t="shared" si="9"/>
        <v>273</v>
      </c>
      <c r="L36" s="17">
        <f t="shared" si="10"/>
        <v>0</v>
      </c>
      <c r="M36" s="21">
        <f t="shared" ref="M36:M45" si="21">+L36/365*J36*O35</f>
        <v>0</v>
      </c>
      <c r="N36" s="22">
        <v>0</v>
      </c>
      <c r="O36" s="22">
        <f t="shared" si="11"/>
        <v>100</v>
      </c>
      <c r="P36" s="22">
        <f t="shared" si="12"/>
        <v>0</v>
      </c>
      <c r="Q36" s="23">
        <f t="shared" si="13"/>
        <v>0</v>
      </c>
      <c r="R36" s="1"/>
      <c r="S36" s="1"/>
      <c r="T36" s="49">
        <f t="shared" si="14"/>
        <v>0.74794520547945209</v>
      </c>
      <c r="U36" s="49">
        <f t="shared" si="15"/>
        <v>0.9999999977709495</v>
      </c>
      <c r="V36" s="50">
        <f t="shared" si="16"/>
        <v>0</v>
      </c>
      <c r="W36" s="50">
        <f t="shared" si="19"/>
        <v>0</v>
      </c>
      <c r="X36" s="50">
        <f t="shared" si="20"/>
        <v>0</v>
      </c>
    </row>
    <row r="37" spans="2:24" s="45" customFormat="1" ht="12.75" customHeight="1" x14ac:dyDescent="0.2">
      <c r="B37" s="46">
        <v>45349</v>
      </c>
      <c r="D37" s="45">
        <f t="shared" si="5"/>
        <v>12</v>
      </c>
      <c r="E37" s="46">
        <f t="shared" si="17"/>
        <v>45349</v>
      </c>
      <c r="F37" s="48">
        <f t="shared" si="6"/>
        <v>92</v>
      </c>
      <c r="G37" s="46">
        <f t="shared" si="7"/>
        <v>45349</v>
      </c>
      <c r="H37" s="47">
        <f t="shared" si="18"/>
        <v>45349</v>
      </c>
      <c r="I37" s="15">
        <f t="shared" si="4"/>
        <v>45349</v>
      </c>
      <c r="J37" s="20">
        <f t="shared" si="8"/>
        <v>92</v>
      </c>
      <c r="K37" s="20">
        <f t="shared" si="9"/>
        <v>365</v>
      </c>
      <c r="L37" s="17">
        <f t="shared" si="10"/>
        <v>0</v>
      </c>
      <c r="M37" s="21">
        <f t="shared" si="21"/>
        <v>0</v>
      </c>
      <c r="N37" s="22">
        <v>0</v>
      </c>
      <c r="O37" s="22">
        <f t="shared" si="11"/>
        <v>100</v>
      </c>
      <c r="P37" s="22">
        <f t="shared" si="12"/>
        <v>0</v>
      </c>
      <c r="Q37" s="23">
        <f t="shared" si="13"/>
        <v>0</v>
      </c>
      <c r="R37" s="1"/>
      <c r="S37" s="1"/>
      <c r="T37" s="49">
        <f t="shared" si="14"/>
        <v>1</v>
      </c>
      <c r="U37" s="49">
        <f t="shared" si="15"/>
        <v>0.99999999701976772</v>
      </c>
      <c r="V37" s="50">
        <f t="shared" si="16"/>
        <v>0</v>
      </c>
      <c r="W37" s="50">
        <f t="shared" si="19"/>
        <v>0</v>
      </c>
      <c r="X37" s="50">
        <f t="shared" si="20"/>
        <v>0</v>
      </c>
    </row>
    <row r="38" spans="2:24" s="45" customFormat="1" ht="12.75" customHeight="1" x14ac:dyDescent="0.2">
      <c r="B38" s="46">
        <v>45439</v>
      </c>
      <c r="D38" s="45">
        <f t="shared" si="5"/>
        <v>15</v>
      </c>
      <c r="E38" s="46">
        <f t="shared" si="17"/>
        <v>45439</v>
      </c>
      <c r="F38" s="48">
        <f t="shared" si="6"/>
        <v>90</v>
      </c>
      <c r="G38" s="46">
        <f t="shared" si="7"/>
        <v>45439</v>
      </c>
      <c r="H38" s="47">
        <f t="shared" si="18"/>
        <v>45439</v>
      </c>
      <c r="I38" s="15">
        <f t="shared" si="4"/>
        <v>45439</v>
      </c>
      <c r="J38" s="20">
        <f t="shared" si="8"/>
        <v>90</v>
      </c>
      <c r="K38" s="20">
        <f t="shared" si="9"/>
        <v>455</v>
      </c>
      <c r="L38" s="17">
        <f t="shared" si="10"/>
        <v>0</v>
      </c>
      <c r="M38" s="21">
        <f t="shared" si="21"/>
        <v>0</v>
      </c>
      <c r="N38" s="22">
        <v>0</v>
      </c>
      <c r="O38" s="22">
        <f t="shared" si="11"/>
        <v>100</v>
      </c>
      <c r="P38" s="22">
        <f t="shared" si="12"/>
        <v>0</v>
      </c>
      <c r="Q38" s="23">
        <f t="shared" si="13"/>
        <v>0</v>
      </c>
      <c r="R38" s="1"/>
      <c r="S38" s="1"/>
      <c r="T38" s="49">
        <f t="shared" si="14"/>
        <v>1.2465753424657535</v>
      </c>
      <c r="U38" s="49">
        <f t="shared" si="15"/>
        <v>0.99999999628491598</v>
      </c>
      <c r="V38" s="50">
        <f t="shared" si="16"/>
        <v>0</v>
      </c>
      <c r="W38" s="50">
        <f t="shared" si="19"/>
        <v>0</v>
      </c>
      <c r="X38" s="50">
        <f t="shared" si="20"/>
        <v>0</v>
      </c>
    </row>
    <row r="39" spans="2:24" s="45" customFormat="1" ht="12.75" customHeight="1" x14ac:dyDescent="0.2">
      <c r="B39" s="46">
        <v>45531</v>
      </c>
      <c r="D39" s="45">
        <f t="shared" si="5"/>
        <v>18</v>
      </c>
      <c r="E39" s="46">
        <f t="shared" si="17"/>
        <v>45531</v>
      </c>
      <c r="F39" s="48">
        <f t="shared" si="6"/>
        <v>92</v>
      </c>
      <c r="G39" s="46">
        <f t="shared" si="7"/>
        <v>45531</v>
      </c>
      <c r="H39" s="47">
        <f t="shared" si="18"/>
        <v>45531</v>
      </c>
      <c r="I39" s="15">
        <f t="shared" si="4"/>
        <v>45531</v>
      </c>
      <c r="J39" s="20">
        <f t="shared" si="8"/>
        <v>92</v>
      </c>
      <c r="K39" s="20">
        <f t="shared" si="9"/>
        <v>547</v>
      </c>
      <c r="L39" s="17">
        <f t="shared" si="10"/>
        <v>0</v>
      </c>
      <c r="M39" s="21">
        <f t="shared" si="21"/>
        <v>0</v>
      </c>
      <c r="N39" s="22">
        <v>0</v>
      </c>
      <c r="O39" s="22">
        <f t="shared" si="11"/>
        <v>100</v>
      </c>
      <c r="P39" s="22">
        <f t="shared" si="12"/>
        <v>0</v>
      </c>
      <c r="Q39" s="23">
        <f t="shared" si="13"/>
        <v>0</v>
      </c>
      <c r="R39" s="1"/>
      <c r="S39" s="1"/>
      <c r="T39" s="49">
        <f t="shared" si="14"/>
        <v>1.4986301369863013</v>
      </c>
      <c r="U39" s="49">
        <f t="shared" si="15"/>
        <v>0.99999999553373398</v>
      </c>
      <c r="V39" s="50">
        <f t="shared" si="16"/>
        <v>0</v>
      </c>
      <c r="W39" s="50">
        <f t="shared" si="19"/>
        <v>0</v>
      </c>
      <c r="X39" s="50">
        <f t="shared" si="20"/>
        <v>0</v>
      </c>
    </row>
    <row r="40" spans="2:24" s="45" customFormat="1" ht="12.75" customHeight="1" x14ac:dyDescent="0.2">
      <c r="B40" s="46">
        <v>45623</v>
      </c>
      <c r="D40" s="45">
        <f t="shared" si="5"/>
        <v>21</v>
      </c>
      <c r="E40" s="46">
        <f t="shared" si="17"/>
        <v>45623</v>
      </c>
      <c r="F40" s="48">
        <f t="shared" si="6"/>
        <v>92</v>
      </c>
      <c r="G40" s="46">
        <f t="shared" si="7"/>
        <v>45623</v>
      </c>
      <c r="H40" s="47">
        <f t="shared" si="18"/>
        <v>45623</v>
      </c>
      <c r="I40" s="15">
        <f t="shared" si="4"/>
        <v>45623</v>
      </c>
      <c r="J40" s="20">
        <f t="shared" si="8"/>
        <v>92</v>
      </c>
      <c r="K40" s="20">
        <f t="shared" si="9"/>
        <v>639</v>
      </c>
      <c r="L40" s="17">
        <f t="shared" si="10"/>
        <v>0</v>
      </c>
      <c r="M40" s="21">
        <f t="shared" si="21"/>
        <v>0</v>
      </c>
      <c r="N40" s="22">
        <v>0</v>
      </c>
      <c r="O40" s="22">
        <f t="shared" si="11"/>
        <v>100</v>
      </c>
      <c r="P40" s="22">
        <f t="shared" si="12"/>
        <v>0</v>
      </c>
      <c r="Q40" s="23">
        <f t="shared" si="13"/>
        <v>0</v>
      </c>
      <c r="R40" s="1"/>
      <c r="S40" s="1"/>
      <c r="T40" s="49">
        <f t="shared" si="14"/>
        <v>1.7506849315068493</v>
      </c>
      <c r="U40" s="49">
        <f t="shared" si="15"/>
        <v>0.99999999478255219</v>
      </c>
      <c r="V40" s="50">
        <f t="shared" si="16"/>
        <v>0</v>
      </c>
      <c r="W40" s="50">
        <f t="shared" si="19"/>
        <v>0</v>
      </c>
      <c r="X40" s="50">
        <f t="shared" si="20"/>
        <v>0</v>
      </c>
    </row>
    <row r="41" spans="2:24" s="45" customFormat="1" ht="12.75" customHeight="1" x14ac:dyDescent="0.2">
      <c r="B41" s="46">
        <v>45715</v>
      </c>
      <c r="D41" s="45">
        <f t="shared" si="5"/>
        <v>24</v>
      </c>
      <c r="E41" s="46">
        <f t="shared" si="17"/>
        <v>45715</v>
      </c>
      <c r="F41" s="48">
        <f t="shared" si="6"/>
        <v>92</v>
      </c>
      <c r="G41" s="46">
        <f t="shared" si="7"/>
        <v>45715</v>
      </c>
      <c r="H41" s="47">
        <f t="shared" si="18"/>
        <v>45715</v>
      </c>
      <c r="I41" s="15">
        <f t="shared" si="4"/>
        <v>45715</v>
      </c>
      <c r="J41" s="20">
        <f t="shared" si="8"/>
        <v>92</v>
      </c>
      <c r="K41" s="20">
        <f t="shared" si="9"/>
        <v>731</v>
      </c>
      <c r="L41" s="17">
        <f t="shared" si="10"/>
        <v>0</v>
      </c>
      <c r="M41" s="21">
        <f t="shared" si="21"/>
        <v>0</v>
      </c>
      <c r="N41" s="22">
        <v>0</v>
      </c>
      <c r="O41" s="22">
        <f t="shared" si="11"/>
        <v>100</v>
      </c>
      <c r="P41" s="22">
        <f t="shared" si="12"/>
        <v>0</v>
      </c>
      <c r="Q41" s="23">
        <f t="shared" si="13"/>
        <v>0</v>
      </c>
      <c r="R41" s="1"/>
      <c r="S41" s="1"/>
      <c r="T41" s="49">
        <f t="shared" si="14"/>
        <v>2.0027397260273974</v>
      </c>
      <c r="U41" s="49">
        <f t="shared" si="15"/>
        <v>0.99999999403137041</v>
      </c>
      <c r="V41" s="50">
        <f t="shared" si="16"/>
        <v>0</v>
      </c>
      <c r="W41" s="50">
        <f t="shared" si="19"/>
        <v>0</v>
      </c>
      <c r="X41" s="50">
        <f t="shared" si="20"/>
        <v>0</v>
      </c>
    </row>
    <row r="42" spans="2:24" s="45" customFormat="1" ht="12.75" customHeight="1" x14ac:dyDescent="0.2">
      <c r="B42" s="46">
        <v>45804</v>
      </c>
      <c r="D42" s="45">
        <f t="shared" si="5"/>
        <v>27</v>
      </c>
      <c r="E42" s="46">
        <f t="shared" si="17"/>
        <v>45804</v>
      </c>
      <c r="F42" s="48">
        <f t="shared" si="6"/>
        <v>89</v>
      </c>
      <c r="G42" s="46">
        <f t="shared" si="7"/>
        <v>45804</v>
      </c>
      <c r="H42" s="47">
        <f t="shared" si="18"/>
        <v>45804</v>
      </c>
      <c r="I42" s="15">
        <f t="shared" si="4"/>
        <v>45804</v>
      </c>
      <c r="J42" s="20">
        <f t="shared" si="8"/>
        <v>89</v>
      </c>
      <c r="K42" s="20">
        <f t="shared" si="9"/>
        <v>820</v>
      </c>
      <c r="L42" s="17">
        <f t="shared" si="10"/>
        <v>0</v>
      </c>
      <c r="M42" s="21">
        <f t="shared" si="21"/>
        <v>0</v>
      </c>
      <c r="N42" s="22">
        <v>0</v>
      </c>
      <c r="O42" s="22">
        <f t="shared" si="11"/>
        <v>100</v>
      </c>
      <c r="P42" s="22">
        <f t="shared" si="12"/>
        <v>0</v>
      </c>
      <c r="Q42" s="23">
        <f t="shared" si="13"/>
        <v>0</v>
      </c>
      <c r="R42" s="1"/>
      <c r="S42" s="1"/>
      <c r="T42" s="49">
        <f t="shared" si="14"/>
        <v>2.2465753424657535</v>
      </c>
      <c r="U42" s="49">
        <f t="shared" si="15"/>
        <v>0.9999999933046837</v>
      </c>
      <c r="V42" s="50">
        <f t="shared" si="16"/>
        <v>0</v>
      </c>
      <c r="W42" s="50">
        <f t="shared" si="19"/>
        <v>0</v>
      </c>
      <c r="X42" s="50">
        <f t="shared" si="20"/>
        <v>0</v>
      </c>
    </row>
    <row r="43" spans="2:24" s="45" customFormat="1" ht="12.75" customHeight="1" x14ac:dyDescent="0.2">
      <c r="B43" s="46">
        <v>45896</v>
      </c>
      <c r="D43" s="45">
        <f t="shared" si="5"/>
        <v>30</v>
      </c>
      <c r="E43" s="46">
        <f t="shared" si="17"/>
        <v>45896</v>
      </c>
      <c r="F43" s="48">
        <f t="shared" si="6"/>
        <v>92</v>
      </c>
      <c r="G43" s="46">
        <f t="shared" si="7"/>
        <v>45896</v>
      </c>
      <c r="H43" s="47">
        <f t="shared" si="18"/>
        <v>45896</v>
      </c>
      <c r="I43" s="15">
        <f t="shared" si="4"/>
        <v>45896</v>
      </c>
      <c r="J43" s="20">
        <f t="shared" si="8"/>
        <v>92</v>
      </c>
      <c r="K43" s="20">
        <f t="shared" si="9"/>
        <v>912</v>
      </c>
      <c r="L43" s="17">
        <f t="shared" si="10"/>
        <v>0</v>
      </c>
      <c r="M43" s="21">
        <f t="shared" si="21"/>
        <v>0</v>
      </c>
      <c r="N43" s="22">
        <v>0</v>
      </c>
      <c r="O43" s="22">
        <f t="shared" si="11"/>
        <v>100</v>
      </c>
      <c r="P43" s="22">
        <f t="shared" si="12"/>
        <v>0</v>
      </c>
      <c r="Q43" s="23">
        <f t="shared" si="13"/>
        <v>0</v>
      </c>
      <c r="R43" s="1"/>
      <c r="S43" s="1"/>
      <c r="T43" s="49">
        <f t="shared" si="14"/>
        <v>2.4986301369863013</v>
      </c>
      <c r="U43" s="49">
        <f t="shared" si="15"/>
        <v>0.99999999255350169</v>
      </c>
      <c r="V43" s="50">
        <f t="shared" si="16"/>
        <v>0</v>
      </c>
      <c r="W43" s="50">
        <f t="shared" si="19"/>
        <v>0</v>
      </c>
      <c r="X43" s="50">
        <f t="shared" si="20"/>
        <v>0</v>
      </c>
    </row>
    <row r="44" spans="2:24" s="45" customFormat="1" ht="12.75" customHeight="1" x14ac:dyDescent="0.2">
      <c r="B44" s="46">
        <v>45988</v>
      </c>
      <c r="D44" s="45">
        <f t="shared" si="5"/>
        <v>33</v>
      </c>
      <c r="E44" s="46">
        <f t="shared" si="17"/>
        <v>45988</v>
      </c>
      <c r="F44" s="48">
        <f t="shared" si="6"/>
        <v>92</v>
      </c>
      <c r="G44" s="46">
        <f t="shared" si="7"/>
        <v>45988</v>
      </c>
      <c r="H44" s="47">
        <f t="shared" si="18"/>
        <v>45988</v>
      </c>
      <c r="I44" s="15">
        <f t="shared" si="4"/>
        <v>45988</v>
      </c>
      <c r="J44" s="20">
        <f t="shared" si="8"/>
        <v>92</v>
      </c>
      <c r="K44" s="20">
        <f t="shared" si="9"/>
        <v>1004</v>
      </c>
      <c r="L44" s="17">
        <f t="shared" si="10"/>
        <v>0</v>
      </c>
      <c r="M44" s="21">
        <f t="shared" si="21"/>
        <v>0</v>
      </c>
      <c r="N44" s="22">
        <v>0</v>
      </c>
      <c r="O44" s="22">
        <f t="shared" si="11"/>
        <v>100</v>
      </c>
      <c r="P44" s="22">
        <f t="shared" si="12"/>
        <v>0</v>
      </c>
      <c r="Q44" s="23">
        <f t="shared" si="13"/>
        <v>0</v>
      </c>
      <c r="R44" s="1"/>
      <c r="S44" s="1"/>
      <c r="T44" s="49">
        <f t="shared" si="14"/>
        <v>2.7506849315068491</v>
      </c>
      <c r="U44" s="49">
        <f t="shared" si="15"/>
        <v>0.99999999180232002</v>
      </c>
      <c r="V44" s="50">
        <f t="shared" si="16"/>
        <v>0</v>
      </c>
      <c r="W44" s="50">
        <f t="shared" si="19"/>
        <v>0</v>
      </c>
      <c r="X44" s="50">
        <f t="shared" si="20"/>
        <v>0</v>
      </c>
    </row>
    <row r="45" spans="2:24" s="45" customFormat="1" ht="12.75" customHeight="1" x14ac:dyDescent="0.2">
      <c r="B45" s="46">
        <v>46080</v>
      </c>
      <c r="D45" s="45">
        <f t="shared" si="5"/>
        <v>36</v>
      </c>
      <c r="E45" s="46">
        <f t="shared" si="17"/>
        <v>46080</v>
      </c>
      <c r="F45" s="48">
        <f t="shared" si="6"/>
        <v>92</v>
      </c>
      <c r="G45" s="46">
        <f t="shared" si="7"/>
        <v>46080</v>
      </c>
      <c r="H45" s="47">
        <f t="shared" si="18"/>
        <v>46080</v>
      </c>
      <c r="I45" s="24">
        <f t="shared" si="4"/>
        <v>46080</v>
      </c>
      <c r="J45" s="25">
        <f t="shared" si="8"/>
        <v>92</v>
      </c>
      <c r="K45" s="25">
        <f t="shared" si="9"/>
        <v>1096</v>
      </c>
      <c r="L45" s="26">
        <f t="shared" si="10"/>
        <v>0</v>
      </c>
      <c r="M45" s="27">
        <f t="shared" si="21"/>
        <v>0</v>
      </c>
      <c r="N45" s="28">
        <v>100</v>
      </c>
      <c r="O45" s="28">
        <f t="shared" si="11"/>
        <v>0</v>
      </c>
      <c r="P45" s="28">
        <f t="shared" si="12"/>
        <v>100</v>
      </c>
      <c r="Q45" s="29">
        <f t="shared" si="13"/>
        <v>100000</v>
      </c>
      <c r="R45" s="1"/>
      <c r="S45" s="1"/>
      <c r="T45" s="49">
        <f t="shared" si="14"/>
        <v>3.0027397260273974</v>
      </c>
      <c r="U45" s="49">
        <f t="shared" si="15"/>
        <v>0.99999999105113824</v>
      </c>
      <c r="V45" s="50">
        <f t="shared" si="16"/>
        <v>100</v>
      </c>
      <c r="W45" s="50">
        <f t="shared" si="19"/>
        <v>99.99999910511383</v>
      </c>
      <c r="X45" s="50">
        <f t="shared" si="20"/>
        <v>300.27396991562949</v>
      </c>
    </row>
    <row r="46" spans="2:24" s="45" customFormat="1" ht="12.75" customHeight="1" x14ac:dyDescent="0.2">
      <c r="I46" s="51"/>
      <c r="J46" s="20"/>
      <c r="K46" s="20"/>
      <c r="L46" s="17"/>
      <c r="M46" s="21"/>
      <c r="N46" s="28"/>
      <c r="O46" s="22"/>
      <c r="P46" s="22"/>
      <c r="Q46" s="25"/>
      <c r="R46" s="1"/>
      <c r="S46" s="1"/>
    </row>
    <row r="47" spans="2:24" ht="12.75" customHeight="1" x14ac:dyDescent="0.2">
      <c r="I47" s="52"/>
      <c r="J47" s="20"/>
      <c r="K47" s="20"/>
      <c r="L47" s="20"/>
      <c r="M47" s="20"/>
      <c r="N47" s="53">
        <f>SUM(N34:N45)</f>
        <v>100</v>
      </c>
      <c r="O47" s="22"/>
      <c r="P47" s="22"/>
      <c r="Q47" s="54">
        <f>SUM(Q33:Q45)</f>
        <v>0</v>
      </c>
      <c r="T47" s="1"/>
      <c r="U47" s="1"/>
    </row>
    <row r="48" spans="2:24" x14ac:dyDescent="0.2">
      <c r="T48" s="55"/>
      <c r="U48" s="55"/>
      <c r="V48" s="50"/>
      <c r="W48" s="56">
        <f>SUM(W34:W45)</f>
        <v>99.99999910511383</v>
      </c>
      <c r="X48" s="50">
        <f>SUM(X34:X45)</f>
        <v>300.27396991562949</v>
      </c>
    </row>
    <row r="50" spans="10:21" x14ac:dyDescent="0.2">
      <c r="T50" s="1"/>
      <c r="U50" s="1"/>
    </row>
    <row r="51" spans="10:21" x14ac:dyDescent="0.2">
      <c r="T51" s="1"/>
      <c r="U51" s="1"/>
    </row>
    <row r="52" spans="10:21" x14ac:dyDescent="0.2">
      <c r="T52" s="1"/>
      <c r="U52" s="1"/>
    </row>
    <row r="53" spans="10:21" x14ac:dyDescent="0.2">
      <c r="T53" s="1"/>
      <c r="U53" s="1"/>
    </row>
    <row r="54" spans="10:21" ht="9.75" customHeight="1" x14ac:dyDescent="0.2">
      <c r="T54" s="1"/>
      <c r="U54" s="1"/>
    </row>
    <row r="55" spans="10:21" x14ac:dyDescent="0.2">
      <c r="T55" s="1"/>
      <c r="U55" s="1"/>
    </row>
    <row r="56" spans="10:21" x14ac:dyDescent="0.2">
      <c r="T56" s="1"/>
      <c r="U56" s="1"/>
    </row>
    <row r="57" spans="10:21" x14ac:dyDescent="0.2">
      <c r="T57" s="1"/>
      <c r="U57" s="1"/>
    </row>
    <row r="58" spans="10:21" hidden="1" x14ac:dyDescent="0.2">
      <c r="J58" s="57"/>
      <c r="K58" s="57" t="s">
        <v>27</v>
      </c>
      <c r="L58" s="57"/>
      <c r="M58" s="57" t="s">
        <v>28</v>
      </c>
      <c r="T58" s="1"/>
      <c r="U58" s="1"/>
    </row>
    <row r="59" spans="10:21" hidden="1" x14ac:dyDescent="0.2">
      <c r="J59" s="57">
        <v>1</v>
      </c>
      <c r="K59" s="57"/>
      <c r="L59" s="57"/>
      <c r="M59" s="57"/>
      <c r="T59" s="1"/>
      <c r="U59" s="1"/>
    </row>
    <row r="60" spans="10:21" hidden="1" x14ac:dyDescent="0.2">
      <c r="J60" s="57">
        <v>2</v>
      </c>
      <c r="K60" s="57"/>
      <c r="L60" s="57"/>
      <c r="M60" s="57"/>
      <c r="T60" s="1"/>
      <c r="U60" s="1"/>
    </row>
    <row r="61" spans="10:21" hidden="1" x14ac:dyDescent="0.2">
      <c r="J61" s="57">
        <v>3</v>
      </c>
      <c r="K61" s="57">
        <v>1</v>
      </c>
      <c r="L61" s="57"/>
      <c r="M61" s="57"/>
      <c r="T61" s="1"/>
      <c r="U61" s="1"/>
    </row>
    <row r="62" spans="10:21" hidden="1" x14ac:dyDescent="0.2">
      <c r="J62" s="57">
        <v>4</v>
      </c>
      <c r="K62" s="57"/>
      <c r="L62" s="57"/>
      <c r="M62" s="57"/>
      <c r="T62" s="1"/>
      <c r="U62" s="1"/>
    </row>
    <row r="63" spans="10:21" hidden="1" x14ac:dyDescent="0.2">
      <c r="J63" s="57">
        <v>5</v>
      </c>
      <c r="K63" s="57"/>
      <c r="L63" s="57"/>
      <c r="M63" s="57"/>
      <c r="T63" s="1"/>
      <c r="U63" s="1"/>
    </row>
    <row r="64" spans="10:21" hidden="1" x14ac:dyDescent="0.2">
      <c r="J64" s="57">
        <v>6</v>
      </c>
      <c r="K64" s="57">
        <v>2</v>
      </c>
      <c r="L64" s="57">
        <v>1</v>
      </c>
      <c r="M64" s="57"/>
      <c r="T64" s="1"/>
      <c r="U64" s="1"/>
    </row>
    <row r="65" spans="10:21" hidden="1" x14ac:dyDescent="0.2">
      <c r="J65" s="57">
        <v>7</v>
      </c>
      <c r="K65" s="57"/>
      <c r="L65" s="57"/>
      <c r="M65" s="57"/>
      <c r="T65" s="1"/>
      <c r="U65" s="1"/>
    </row>
    <row r="66" spans="10:21" hidden="1" x14ac:dyDescent="0.2">
      <c r="J66" s="57">
        <v>8</v>
      </c>
      <c r="K66" s="57"/>
      <c r="L66" s="57"/>
      <c r="M66" s="57"/>
      <c r="T66" s="1"/>
      <c r="U66" s="1"/>
    </row>
    <row r="67" spans="10:21" hidden="1" x14ac:dyDescent="0.2">
      <c r="J67" s="57">
        <v>9</v>
      </c>
      <c r="K67" s="57">
        <v>3</v>
      </c>
      <c r="L67" s="57"/>
      <c r="M67" s="57"/>
      <c r="T67" s="1"/>
      <c r="U67" s="1"/>
    </row>
    <row r="68" spans="10:21" hidden="1" x14ac:dyDescent="0.2">
      <c r="J68" s="57">
        <v>10</v>
      </c>
      <c r="K68" s="57"/>
      <c r="L68" s="57"/>
      <c r="M68" s="57"/>
      <c r="T68" s="1"/>
      <c r="U68" s="1"/>
    </row>
    <row r="69" spans="10:21" hidden="1" x14ac:dyDescent="0.2">
      <c r="J69" s="57">
        <v>11</v>
      </c>
      <c r="K69" s="57"/>
      <c r="L69" s="57"/>
      <c r="M69" s="57"/>
      <c r="T69" s="1"/>
      <c r="U69" s="1"/>
    </row>
    <row r="70" spans="10:21" hidden="1" x14ac:dyDescent="0.2">
      <c r="J70" s="57">
        <v>12</v>
      </c>
      <c r="K70" s="57">
        <v>4</v>
      </c>
      <c r="L70" s="57">
        <v>2</v>
      </c>
      <c r="M70" s="57"/>
      <c r="T70" s="1"/>
      <c r="U70" s="1"/>
    </row>
    <row r="71" spans="10:21" hidden="1" x14ac:dyDescent="0.2">
      <c r="J71" s="57">
        <v>13</v>
      </c>
      <c r="K71" s="57"/>
      <c r="L71" s="57"/>
      <c r="M71" s="57"/>
      <c r="T71" s="1"/>
      <c r="U71" s="1"/>
    </row>
    <row r="72" spans="10:21" hidden="1" x14ac:dyDescent="0.2">
      <c r="J72" s="57">
        <v>14</v>
      </c>
      <c r="K72" s="57"/>
      <c r="L72" s="57"/>
      <c r="M72" s="57"/>
      <c r="T72" s="1"/>
      <c r="U72" s="1"/>
    </row>
    <row r="73" spans="10:21" hidden="1" x14ac:dyDescent="0.2">
      <c r="J73" s="57">
        <v>15</v>
      </c>
      <c r="K73" s="57">
        <v>5</v>
      </c>
      <c r="L73" s="57"/>
      <c r="M73" s="57"/>
      <c r="T73" s="1"/>
      <c r="U73" s="1"/>
    </row>
    <row r="74" spans="10:21" hidden="1" x14ac:dyDescent="0.2">
      <c r="J74" s="57">
        <v>16</v>
      </c>
      <c r="K74" s="57"/>
      <c r="L74" s="57"/>
      <c r="M74" s="57"/>
      <c r="T74" s="1"/>
      <c r="U74" s="1"/>
    </row>
    <row r="75" spans="10:21" hidden="1" x14ac:dyDescent="0.2">
      <c r="J75" s="57">
        <v>17</v>
      </c>
      <c r="K75" s="57"/>
      <c r="L75" s="57"/>
      <c r="M75" s="57"/>
      <c r="T75" s="1"/>
      <c r="U75" s="1"/>
    </row>
    <row r="76" spans="10:21" hidden="1" x14ac:dyDescent="0.2">
      <c r="J76" s="57">
        <v>18</v>
      </c>
      <c r="K76" s="57">
        <v>6</v>
      </c>
      <c r="L76" s="57">
        <v>3</v>
      </c>
      <c r="M76" s="57"/>
      <c r="T76" s="1"/>
      <c r="U76" s="1"/>
    </row>
    <row r="77" spans="10:21" hidden="1" x14ac:dyDescent="0.2">
      <c r="J77" s="57">
        <v>19</v>
      </c>
      <c r="K77" s="57"/>
      <c r="L77" s="57"/>
      <c r="M77" s="57"/>
      <c r="T77" s="1"/>
      <c r="U77" s="1"/>
    </row>
    <row r="78" spans="10:21" hidden="1" x14ac:dyDescent="0.2">
      <c r="J78" s="57">
        <v>20</v>
      </c>
      <c r="K78" s="57"/>
      <c r="L78" s="57"/>
      <c r="M78" s="57"/>
      <c r="T78" s="1"/>
      <c r="U78" s="1"/>
    </row>
    <row r="79" spans="10:21" hidden="1" x14ac:dyDescent="0.2">
      <c r="J79" s="57">
        <v>21</v>
      </c>
      <c r="K79" s="57">
        <v>7</v>
      </c>
      <c r="L79" s="57"/>
      <c r="M79" s="57"/>
      <c r="T79" s="1"/>
      <c r="U79" s="1"/>
    </row>
    <row r="80" spans="10:21" hidden="1" x14ac:dyDescent="0.2">
      <c r="J80" s="57">
        <v>22</v>
      </c>
      <c r="K80" s="57"/>
      <c r="L80" s="57"/>
      <c r="M80" s="57"/>
      <c r="T80" s="1"/>
      <c r="U80" s="1"/>
    </row>
    <row r="81" spans="10:21" hidden="1" x14ac:dyDescent="0.2">
      <c r="J81" s="57">
        <v>23</v>
      </c>
      <c r="K81" s="57"/>
      <c r="L81" s="57"/>
      <c r="M81" s="57"/>
      <c r="T81" s="1"/>
      <c r="U81" s="1"/>
    </row>
    <row r="82" spans="10:21" hidden="1" x14ac:dyDescent="0.2">
      <c r="J82" s="57">
        <v>24</v>
      </c>
      <c r="K82" s="57">
        <v>8</v>
      </c>
      <c r="L82" s="57">
        <v>4</v>
      </c>
      <c r="M82" s="57"/>
      <c r="T82" s="1"/>
      <c r="U82" s="1"/>
    </row>
    <row r="83" spans="10:21" hidden="1" x14ac:dyDescent="0.2">
      <c r="J83" s="57">
        <v>25</v>
      </c>
      <c r="K83" s="57"/>
      <c r="L83" s="57"/>
      <c r="M83" s="57"/>
      <c r="T83" s="1"/>
      <c r="U83" s="1"/>
    </row>
    <row r="84" spans="10:21" hidden="1" x14ac:dyDescent="0.2">
      <c r="J84" s="57">
        <v>26</v>
      </c>
      <c r="K84" s="57"/>
      <c r="L84" s="57"/>
      <c r="M84" s="57"/>
      <c r="T84" s="1"/>
      <c r="U84" s="1"/>
    </row>
    <row r="85" spans="10:21" hidden="1" x14ac:dyDescent="0.2">
      <c r="J85" s="57">
        <v>27</v>
      </c>
      <c r="K85" s="57">
        <v>9</v>
      </c>
      <c r="L85" s="57"/>
      <c r="M85" s="57"/>
      <c r="T85" s="1"/>
      <c r="U85" s="1"/>
    </row>
    <row r="86" spans="10:21" hidden="1" x14ac:dyDescent="0.2">
      <c r="J86" s="57">
        <v>28</v>
      </c>
      <c r="K86" s="57"/>
      <c r="L86" s="57"/>
      <c r="M86" s="57"/>
      <c r="T86" s="1"/>
      <c r="U86" s="1"/>
    </row>
    <row r="87" spans="10:21" hidden="1" x14ac:dyDescent="0.2">
      <c r="J87" s="57">
        <v>29</v>
      </c>
      <c r="K87" s="57"/>
      <c r="L87" s="57"/>
      <c r="M87" s="57"/>
      <c r="T87" s="1"/>
      <c r="U87" s="1"/>
    </row>
    <row r="88" spans="10:21" hidden="1" x14ac:dyDescent="0.2">
      <c r="J88" s="57">
        <v>30</v>
      </c>
      <c r="K88" s="57">
        <v>10</v>
      </c>
      <c r="L88" s="57">
        <v>5</v>
      </c>
      <c r="M88" s="57"/>
      <c r="T88" s="1"/>
      <c r="U88" s="1"/>
    </row>
    <row r="89" spans="10:21" hidden="1" x14ac:dyDescent="0.2">
      <c r="J89" s="57">
        <v>31</v>
      </c>
      <c r="K89" s="57"/>
      <c r="L89" s="57"/>
      <c r="M89" s="57"/>
      <c r="T89" s="1"/>
      <c r="U89" s="1"/>
    </row>
    <row r="90" spans="10:21" hidden="1" x14ac:dyDescent="0.2">
      <c r="J90" s="57">
        <v>32</v>
      </c>
      <c r="K90" s="57"/>
      <c r="L90" s="57"/>
      <c r="M90" s="57"/>
      <c r="T90" s="1"/>
      <c r="U90" s="1"/>
    </row>
    <row r="91" spans="10:21" hidden="1" x14ac:dyDescent="0.2">
      <c r="J91" s="57">
        <v>33</v>
      </c>
      <c r="K91" s="57">
        <v>11</v>
      </c>
      <c r="L91" s="57"/>
      <c r="M91" s="57"/>
      <c r="T91" s="1"/>
      <c r="U91" s="1"/>
    </row>
    <row r="92" spans="10:21" hidden="1" x14ac:dyDescent="0.2">
      <c r="J92" s="57">
        <v>34</v>
      </c>
      <c r="K92" s="57"/>
      <c r="L92" s="57"/>
      <c r="M92" s="57"/>
      <c r="T92" s="1"/>
      <c r="U92" s="1"/>
    </row>
    <row r="93" spans="10:21" hidden="1" x14ac:dyDescent="0.2">
      <c r="J93" s="57">
        <v>35</v>
      </c>
      <c r="K93" s="57"/>
      <c r="L93" s="57"/>
      <c r="M93" s="57"/>
      <c r="T93" s="1"/>
      <c r="U93" s="1"/>
    </row>
    <row r="94" spans="10:21" hidden="1" x14ac:dyDescent="0.2">
      <c r="J94" s="57">
        <v>36</v>
      </c>
      <c r="K94" s="57">
        <v>12</v>
      </c>
      <c r="L94" s="57">
        <v>6</v>
      </c>
      <c r="M94" s="57">
        <v>1</v>
      </c>
      <c r="T94" s="1"/>
      <c r="U94" s="1"/>
    </row>
    <row r="95" spans="10:21" hidden="1" x14ac:dyDescent="0.2">
      <c r="J95" s="57">
        <v>37</v>
      </c>
      <c r="K95" s="57"/>
      <c r="L95" s="57"/>
      <c r="M95" s="57"/>
      <c r="T95" s="1"/>
      <c r="U95" s="1"/>
    </row>
    <row r="96" spans="10:21" hidden="1" x14ac:dyDescent="0.2">
      <c r="J96" s="57">
        <v>38</v>
      </c>
      <c r="K96" s="57"/>
      <c r="L96" s="57"/>
      <c r="M96" s="57"/>
      <c r="T96" s="1"/>
      <c r="U96" s="1"/>
    </row>
    <row r="97" spans="10:21" hidden="1" x14ac:dyDescent="0.2">
      <c r="J97" s="57">
        <v>39</v>
      </c>
      <c r="K97" s="57">
        <v>13</v>
      </c>
      <c r="L97" s="57"/>
      <c r="M97" s="57"/>
      <c r="T97" s="1"/>
      <c r="U97" s="1"/>
    </row>
    <row r="98" spans="10:21" hidden="1" x14ac:dyDescent="0.2">
      <c r="J98" s="57">
        <v>40</v>
      </c>
      <c r="K98" s="57"/>
      <c r="L98" s="57"/>
      <c r="M98" s="57"/>
      <c r="T98" s="1"/>
      <c r="U98" s="1"/>
    </row>
    <row r="99" spans="10:21" hidden="1" x14ac:dyDescent="0.2">
      <c r="J99" s="57">
        <v>41</v>
      </c>
      <c r="K99" s="57"/>
      <c r="L99" s="57"/>
      <c r="M99" s="57"/>
      <c r="T99" s="1"/>
      <c r="U99" s="1"/>
    </row>
    <row r="100" spans="10:21" hidden="1" x14ac:dyDescent="0.2">
      <c r="J100" s="57">
        <v>42</v>
      </c>
      <c r="K100" s="57">
        <v>14</v>
      </c>
      <c r="L100" s="57">
        <v>7</v>
      </c>
      <c r="M100" s="57">
        <v>2</v>
      </c>
      <c r="T100" s="1"/>
      <c r="U100" s="1"/>
    </row>
    <row r="101" spans="10:21" hidden="1" x14ac:dyDescent="0.2">
      <c r="J101" s="57">
        <v>43</v>
      </c>
      <c r="K101" s="57"/>
      <c r="L101" s="57"/>
      <c r="M101" s="57"/>
      <c r="T101" s="1"/>
      <c r="U101" s="1"/>
    </row>
    <row r="102" spans="10:21" hidden="1" x14ac:dyDescent="0.2">
      <c r="J102" s="57">
        <v>44</v>
      </c>
      <c r="K102" s="57"/>
      <c r="L102" s="57"/>
      <c r="M102" s="57"/>
      <c r="T102" s="1"/>
      <c r="U102" s="1"/>
    </row>
    <row r="103" spans="10:21" hidden="1" x14ac:dyDescent="0.2">
      <c r="J103" s="57">
        <v>45</v>
      </c>
      <c r="K103" s="57">
        <v>15</v>
      </c>
      <c r="L103" s="57"/>
      <c r="M103" s="57"/>
      <c r="T103" s="1"/>
      <c r="U103" s="1"/>
    </row>
    <row r="104" spans="10:21" hidden="1" x14ac:dyDescent="0.2">
      <c r="J104" s="57">
        <v>46</v>
      </c>
      <c r="K104" s="57"/>
      <c r="L104" s="57"/>
      <c r="M104" s="57"/>
      <c r="T104" s="1"/>
      <c r="U104" s="1"/>
    </row>
    <row r="105" spans="10:21" hidden="1" x14ac:dyDescent="0.2">
      <c r="J105" s="57">
        <v>47</v>
      </c>
      <c r="K105" s="57"/>
      <c r="L105" s="57"/>
      <c r="M105" s="57"/>
      <c r="T105" s="1"/>
      <c r="U105" s="1"/>
    </row>
    <row r="106" spans="10:21" hidden="1" x14ac:dyDescent="0.2">
      <c r="J106" s="57">
        <v>48</v>
      </c>
      <c r="K106" s="57">
        <v>16</v>
      </c>
      <c r="L106" s="57">
        <v>8</v>
      </c>
      <c r="M106" s="57">
        <v>3</v>
      </c>
      <c r="T106" s="1"/>
      <c r="U106" s="1"/>
    </row>
    <row r="107" spans="10:21" hidden="1" x14ac:dyDescent="0.2">
      <c r="J107" s="57">
        <v>49</v>
      </c>
      <c r="K107" s="57"/>
      <c r="L107" s="57"/>
      <c r="M107" s="57"/>
      <c r="T107" s="1"/>
      <c r="U107" s="1"/>
    </row>
    <row r="108" spans="10:21" hidden="1" x14ac:dyDescent="0.2">
      <c r="J108" s="57">
        <v>50</v>
      </c>
      <c r="K108" s="57"/>
      <c r="L108" s="57"/>
      <c r="M108" s="57"/>
      <c r="T108" s="1"/>
      <c r="U108" s="1"/>
    </row>
    <row r="109" spans="10:21" hidden="1" x14ac:dyDescent="0.2">
      <c r="J109" s="57">
        <v>51</v>
      </c>
      <c r="K109" s="57">
        <v>17</v>
      </c>
      <c r="L109" s="57"/>
      <c r="M109" s="57"/>
      <c r="T109" s="1"/>
      <c r="U109" s="1"/>
    </row>
    <row r="110" spans="10:21" hidden="1" x14ac:dyDescent="0.2">
      <c r="J110" s="57">
        <v>52</v>
      </c>
      <c r="K110" s="57"/>
      <c r="L110" s="57"/>
      <c r="M110" s="57"/>
      <c r="T110" s="1"/>
      <c r="U110" s="1"/>
    </row>
    <row r="111" spans="10:21" hidden="1" x14ac:dyDescent="0.2">
      <c r="J111" s="57">
        <v>53</v>
      </c>
      <c r="K111" s="57"/>
      <c r="L111" s="57"/>
      <c r="M111" s="57"/>
      <c r="T111" s="1"/>
      <c r="U111" s="1"/>
    </row>
    <row r="112" spans="10:21" hidden="1" x14ac:dyDescent="0.2">
      <c r="J112" s="57">
        <v>54</v>
      </c>
      <c r="K112" s="57">
        <v>18</v>
      </c>
      <c r="L112" s="57">
        <v>9</v>
      </c>
      <c r="M112" s="57">
        <v>4</v>
      </c>
      <c r="T112" s="1"/>
      <c r="U112" s="1"/>
    </row>
    <row r="113" spans="10:21" hidden="1" x14ac:dyDescent="0.2">
      <c r="J113" s="57">
        <v>55</v>
      </c>
      <c r="K113" s="57"/>
      <c r="L113" s="57"/>
      <c r="M113" s="57"/>
      <c r="T113" s="1"/>
      <c r="U113" s="1"/>
    </row>
    <row r="114" spans="10:21" hidden="1" x14ac:dyDescent="0.2">
      <c r="J114" s="57">
        <v>56</v>
      </c>
      <c r="K114" s="57"/>
      <c r="L114" s="57"/>
      <c r="M114" s="57"/>
      <c r="T114" s="1"/>
      <c r="U114" s="1"/>
    </row>
    <row r="115" spans="10:21" hidden="1" x14ac:dyDescent="0.2">
      <c r="J115" s="57">
        <v>57</v>
      </c>
      <c r="K115" s="57">
        <v>19</v>
      </c>
      <c r="L115" s="57"/>
      <c r="M115" s="57"/>
      <c r="T115" s="1"/>
      <c r="U115" s="1"/>
    </row>
    <row r="116" spans="10:21" hidden="1" x14ac:dyDescent="0.2">
      <c r="J116" s="57">
        <v>58</v>
      </c>
      <c r="K116" s="57"/>
      <c r="L116" s="57"/>
      <c r="M116" s="57"/>
      <c r="T116" s="1"/>
      <c r="U116" s="1"/>
    </row>
    <row r="117" spans="10:21" hidden="1" x14ac:dyDescent="0.2">
      <c r="J117" s="57">
        <v>59</v>
      </c>
      <c r="K117" s="57"/>
      <c r="L117" s="57"/>
      <c r="M117" s="57"/>
      <c r="T117" s="1"/>
      <c r="U117" s="1"/>
    </row>
    <row r="118" spans="10:21" hidden="1" x14ac:dyDescent="0.2">
      <c r="J118" s="57">
        <v>60</v>
      </c>
      <c r="K118" s="57">
        <v>20</v>
      </c>
      <c r="L118" s="57">
        <v>10</v>
      </c>
      <c r="M118" s="57">
        <v>5</v>
      </c>
      <c r="T118" s="1"/>
      <c r="U118" s="1"/>
    </row>
    <row r="119" spans="10:21" hidden="1" x14ac:dyDescent="0.2">
      <c r="T119" s="1"/>
      <c r="U119" s="1"/>
    </row>
    <row r="120" spans="10:21" hidden="1" x14ac:dyDescent="0.2">
      <c r="T120" s="1"/>
      <c r="U120" s="1"/>
    </row>
    <row r="121" spans="10:21" x14ac:dyDescent="0.2">
      <c r="T121" s="1"/>
      <c r="U121" s="1"/>
    </row>
    <row r="122" spans="10:21" x14ac:dyDescent="0.2">
      <c r="T122" s="1"/>
      <c r="U122" s="1"/>
    </row>
    <row r="123" spans="10:21" x14ac:dyDescent="0.2">
      <c r="T123" s="1"/>
      <c r="U123" s="1"/>
    </row>
    <row r="124" spans="10:21" x14ac:dyDescent="0.2">
      <c r="T124" s="1"/>
      <c r="U124" s="1"/>
    </row>
    <row r="125" spans="10:21" x14ac:dyDescent="0.2">
      <c r="T125" s="1"/>
      <c r="U125" s="1"/>
    </row>
    <row r="126" spans="10:21" x14ac:dyDescent="0.2">
      <c r="T126" s="1"/>
      <c r="U126" s="1"/>
    </row>
    <row r="127" spans="10:21" x14ac:dyDescent="0.2">
      <c r="T127" s="1"/>
      <c r="U127" s="1"/>
    </row>
    <row r="128" spans="10:21" x14ac:dyDescent="0.2">
      <c r="T128" s="1"/>
      <c r="U128" s="1"/>
    </row>
    <row r="129" spans="20:21" x14ac:dyDescent="0.2">
      <c r="T129" s="1"/>
      <c r="U129" s="1"/>
    </row>
    <row r="130" spans="20:21" x14ac:dyDescent="0.2">
      <c r="T130" s="1"/>
      <c r="U130" s="1"/>
    </row>
    <row r="131" spans="20:21" x14ac:dyDescent="0.2">
      <c r="T131" s="1"/>
      <c r="U131" s="1"/>
    </row>
    <row r="132" spans="20:21" x14ac:dyDescent="0.2">
      <c r="T132" s="1"/>
      <c r="U132" s="1"/>
    </row>
    <row r="133" spans="20:21" x14ac:dyDescent="0.2">
      <c r="T133" s="1"/>
      <c r="U133" s="1"/>
    </row>
    <row r="134" spans="20:21" x14ac:dyDescent="0.2">
      <c r="T134" s="1"/>
      <c r="U134" s="1"/>
    </row>
    <row r="135" spans="20:21" x14ac:dyDescent="0.2">
      <c r="T135" s="1"/>
      <c r="U135" s="1"/>
    </row>
    <row r="136" spans="20:21" x14ac:dyDescent="0.2">
      <c r="T136" s="1"/>
      <c r="U136" s="1"/>
    </row>
    <row r="137" spans="20:21" x14ac:dyDescent="0.2">
      <c r="T137" s="1"/>
      <c r="U137" s="1"/>
    </row>
    <row r="138" spans="20:21" x14ac:dyDescent="0.2">
      <c r="T138" s="1"/>
      <c r="U138" s="1"/>
    </row>
    <row r="139" spans="20:21" x14ac:dyDescent="0.2">
      <c r="T139" s="1"/>
      <c r="U139" s="1"/>
    </row>
    <row r="140" spans="20:21" x14ac:dyDescent="0.2">
      <c r="T140" s="1"/>
      <c r="U140" s="1"/>
    </row>
    <row r="141" spans="20:21" x14ac:dyDescent="0.2">
      <c r="T141" s="1"/>
      <c r="U141" s="1"/>
    </row>
    <row r="142" spans="20:21" x14ac:dyDescent="0.2">
      <c r="T142" s="1"/>
      <c r="U142" s="1"/>
    </row>
    <row r="143" spans="20:21" x14ac:dyDescent="0.2">
      <c r="T143" s="1"/>
      <c r="U143" s="1"/>
    </row>
    <row r="144" spans="20:21" x14ac:dyDescent="0.2">
      <c r="T144" s="1"/>
      <c r="U144" s="1"/>
    </row>
    <row r="145" spans="20:21" x14ac:dyDescent="0.2">
      <c r="T145" s="1"/>
      <c r="U145" s="1"/>
    </row>
    <row r="146" spans="20:21" x14ac:dyDescent="0.2">
      <c r="T146" s="1"/>
      <c r="U146" s="1"/>
    </row>
    <row r="147" spans="20:21" x14ac:dyDescent="0.2">
      <c r="T147" s="1"/>
      <c r="U147" s="1"/>
    </row>
    <row r="148" spans="20:21" x14ac:dyDescent="0.2">
      <c r="T148" s="1"/>
      <c r="U148" s="1"/>
    </row>
    <row r="149" spans="20:21" x14ac:dyDescent="0.2">
      <c r="T149" s="1"/>
      <c r="U149" s="1"/>
    </row>
    <row r="150" spans="20:21" x14ac:dyDescent="0.2">
      <c r="T150" s="1"/>
      <c r="U150" s="1"/>
    </row>
    <row r="151" spans="20:21" x14ac:dyDescent="0.2">
      <c r="T151" s="1"/>
      <c r="U151" s="1"/>
    </row>
    <row r="152" spans="20:21" x14ac:dyDescent="0.2">
      <c r="T152" s="1"/>
      <c r="U152" s="1"/>
    </row>
    <row r="153" spans="20:21" x14ac:dyDescent="0.2">
      <c r="T153" s="1"/>
      <c r="U153" s="1"/>
    </row>
    <row r="154" spans="20:21" x14ac:dyDescent="0.2">
      <c r="T154" s="1"/>
      <c r="U154" s="1"/>
    </row>
    <row r="155" spans="20:21" x14ac:dyDescent="0.2">
      <c r="T155" s="1"/>
      <c r="U155" s="1"/>
    </row>
    <row r="156" spans="20:21" x14ac:dyDescent="0.2">
      <c r="T156" s="1"/>
      <c r="U156" s="1"/>
    </row>
    <row r="157" spans="20:21" x14ac:dyDescent="0.2">
      <c r="T157" s="1"/>
      <c r="U157" s="1"/>
    </row>
    <row r="158" spans="20:21" x14ac:dyDescent="0.2">
      <c r="T158" s="1"/>
      <c r="U158" s="1"/>
    </row>
    <row r="159" spans="20:21" x14ac:dyDescent="0.2">
      <c r="T159" s="1"/>
      <c r="U159" s="1"/>
    </row>
    <row r="160" spans="20:21" x14ac:dyDescent="0.2">
      <c r="T160" s="1"/>
      <c r="U160" s="1"/>
    </row>
    <row r="161" spans="20:21" x14ac:dyDescent="0.2">
      <c r="T161" s="1"/>
      <c r="U161" s="1"/>
    </row>
    <row r="162" spans="20:21" x14ac:dyDescent="0.2">
      <c r="T162" s="1"/>
      <c r="U162" s="1"/>
    </row>
    <row r="163" spans="20:21" x14ac:dyDescent="0.2">
      <c r="T163" s="1"/>
      <c r="U163" s="1"/>
    </row>
    <row r="164" spans="20:21" x14ac:dyDescent="0.2">
      <c r="T164" s="1"/>
      <c r="U164" s="1"/>
    </row>
    <row r="165" spans="20:21" x14ac:dyDescent="0.2">
      <c r="T165" s="1"/>
      <c r="U165" s="1"/>
    </row>
    <row r="166" spans="20:21" x14ac:dyDescent="0.2">
      <c r="T166" s="1"/>
      <c r="U166" s="1"/>
    </row>
    <row r="167" spans="20:21" x14ac:dyDescent="0.2">
      <c r="T167" s="1"/>
      <c r="U167" s="1"/>
    </row>
    <row r="168" spans="20:21" x14ac:dyDescent="0.2">
      <c r="T168" s="1"/>
      <c r="U168" s="1"/>
    </row>
    <row r="169" spans="20:21" x14ac:dyDescent="0.2">
      <c r="T169" s="1"/>
      <c r="U169" s="1"/>
    </row>
    <row r="170" spans="20:21" x14ac:dyDescent="0.2">
      <c r="T170" s="1"/>
      <c r="U170" s="1"/>
    </row>
    <row r="171" spans="20:21" x14ac:dyDescent="0.2">
      <c r="T171" s="1"/>
      <c r="U171" s="1"/>
    </row>
    <row r="172" spans="20:21" x14ac:dyDescent="0.2">
      <c r="T172" s="1"/>
      <c r="U172" s="1"/>
    </row>
    <row r="173" spans="20:21" x14ac:dyDescent="0.2">
      <c r="T173" s="1"/>
      <c r="U173" s="1"/>
    </row>
    <row r="174" spans="20:21" x14ac:dyDescent="0.2">
      <c r="T174" s="1"/>
      <c r="U174" s="1"/>
    </row>
    <row r="175" spans="20:21" x14ac:dyDescent="0.2">
      <c r="T175" s="1"/>
      <c r="U175" s="1"/>
    </row>
    <row r="176" spans="20:21" x14ac:dyDescent="0.2">
      <c r="T176" s="1"/>
      <c r="U176" s="1"/>
    </row>
    <row r="177" spans="20:21" x14ac:dyDescent="0.2">
      <c r="T177" s="1"/>
      <c r="U177" s="1"/>
    </row>
    <row r="178" spans="20:21" x14ac:dyDescent="0.2">
      <c r="T178" s="1"/>
      <c r="U178" s="1"/>
    </row>
    <row r="179" spans="20:21" x14ac:dyDescent="0.2">
      <c r="T179" s="1"/>
      <c r="U179" s="1"/>
    </row>
    <row r="180" spans="20:21" x14ac:dyDescent="0.2">
      <c r="T180" s="1"/>
      <c r="U180" s="1"/>
    </row>
    <row r="181" spans="20:21" x14ac:dyDescent="0.2">
      <c r="T181" s="1"/>
      <c r="U181" s="1"/>
    </row>
    <row r="182" spans="20:21" x14ac:dyDescent="0.2">
      <c r="T182" s="1"/>
      <c r="U182" s="1"/>
    </row>
    <row r="183" spans="20:21" x14ac:dyDescent="0.2">
      <c r="T183" s="1"/>
      <c r="U183" s="1"/>
    </row>
    <row r="184" spans="20:21" x14ac:dyDescent="0.2">
      <c r="T184" s="1"/>
      <c r="U184" s="1"/>
    </row>
    <row r="185" spans="20:21" x14ac:dyDescent="0.2">
      <c r="T185" s="1"/>
      <c r="U185" s="1"/>
    </row>
    <row r="186" spans="20:21" x14ac:dyDescent="0.2">
      <c r="T186" s="1"/>
      <c r="U186" s="1"/>
    </row>
    <row r="187" spans="20:21" x14ac:dyDescent="0.2">
      <c r="T187" s="1"/>
      <c r="U187" s="1"/>
    </row>
    <row r="188" spans="20:21" x14ac:dyDescent="0.2">
      <c r="T188" s="1"/>
      <c r="U188" s="1"/>
    </row>
    <row r="189" spans="20:21" x14ac:dyDescent="0.2">
      <c r="T189" s="1"/>
      <c r="U189" s="1"/>
    </row>
    <row r="190" spans="20:21" x14ac:dyDescent="0.2">
      <c r="T190" s="1"/>
      <c r="U190" s="1"/>
    </row>
    <row r="191" spans="20:21" x14ac:dyDescent="0.2">
      <c r="T191" s="1"/>
      <c r="U191" s="1"/>
    </row>
    <row r="192" spans="20:21" x14ac:dyDescent="0.2">
      <c r="T192" s="1"/>
      <c r="U192" s="1"/>
    </row>
    <row r="193" spans="20:21" x14ac:dyDescent="0.2">
      <c r="T193" s="1"/>
      <c r="U193" s="1"/>
    </row>
    <row r="194" spans="20:21" x14ac:dyDescent="0.2">
      <c r="T194" s="1"/>
      <c r="U194" s="1"/>
    </row>
    <row r="195" spans="20:21" x14ac:dyDescent="0.2">
      <c r="T195" s="1"/>
      <c r="U195" s="1"/>
    </row>
    <row r="196" spans="20:21" x14ac:dyDescent="0.2">
      <c r="T196" s="1"/>
      <c r="U196" s="1"/>
    </row>
    <row r="197" spans="20:21" x14ac:dyDescent="0.2">
      <c r="T197" s="1"/>
      <c r="U197" s="1"/>
    </row>
    <row r="198" spans="20:21" x14ac:dyDescent="0.2">
      <c r="T198" s="1"/>
      <c r="U198" s="1"/>
    </row>
    <row r="199" spans="20:21" x14ac:dyDescent="0.2">
      <c r="T199" s="1"/>
      <c r="U199" s="1"/>
    </row>
    <row r="200" spans="20:21" x14ac:dyDescent="0.2">
      <c r="T200" s="1"/>
      <c r="U200" s="1"/>
    </row>
    <row r="201" spans="20:21" x14ac:dyDescent="0.2">
      <c r="T201" s="1"/>
      <c r="U201" s="1"/>
    </row>
    <row r="202" spans="20:21" x14ac:dyDescent="0.2">
      <c r="T202" s="1"/>
      <c r="U202" s="1"/>
    </row>
    <row r="203" spans="20:21" x14ac:dyDescent="0.2">
      <c r="T203" s="1"/>
      <c r="U203" s="1"/>
    </row>
    <row r="204" spans="20:21" x14ac:dyDescent="0.2">
      <c r="T204" s="1"/>
      <c r="U204" s="1"/>
    </row>
    <row r="205" spans="20:21" x14ac:dyDescent="0.2">
      <c r="T205" s="1"/>
      <c r="U205" s="1"/>
    </row>
    <row r="206" spans="20:21" x14ac:dyDescent="0.2">
      <c r="T206" s="1"/>
      <c r="U206" s="1"/>
    </row>
    <row r="207" spans="20:21" x14ac:dyDescent="0.2">
      <c r="T207" s="1"/>
      <c r="U207" s="1"/>
    </row>
    <row r="208" spans="20:21" x14ac:dyDescent="0.2">
      <c r="T208" s="1"/>
      <c r="U208" s="1"/>
    </row>
    <row r="209" spans="20:21" x14ac:dyDescent="0.2">
      <c r="T209" s="1"/>
      <c r="U209" s="1"/>
    </row>
    <row r="210" spans="20:21" x14ac:dyDescent="0.2">
      <c r="T210" s="1"/>
      <c r="U210" s="1"/>
    </row>
    <row r="211" spans="20:21" x14ac:dyDescent="0.2">
      <c r="T211" s="1"/>
      <c r="U211" s="1"/>
    </row>
    <row r="212" spans="20:21" x14ac:dyDescent="0.2">
      <c r="T212" s="1"/>
      <c r="U212" s="1"/>
    </row>
    <row r="213" spans="20:21" x14ac:dyDescent="0.2">
      <c r="T213" s="1"/>
      <c r="U213" s="1"/>
    </row>
    <row r="214" spans="20:21" x14ac:dyDescent="0.2">
      <c r="T214" s="1"/>
      <c r="U214" s="1"/>
    </row>
    <row r="215" spans="20:21" x14ac:dyDescent="0.2">
      <c r="T215" s="1"/>
      <c r="U215" s="1"/>
    </row>
    <row r="216" spans="20:21" x14ac:dyDescent="0.2">
      <c r="T216" s="1"/>
      <c r="U216" s="1"/>
    </row>
    <row r="217" spans="20:21" x14ac:dyDescent="0.2">
      <c r="T217" s="1"/>
      <c r="U217" s="1"/>
    </row>
    <row r="218" spans="20:21" x14ac:dyDescent="0.2">
      <c r="T218" s="1"/>
      <c r="U218" s="1"/>
    </row>
    <row r="219" spans="20:21" x14ac:dyDescent="0.2">
      <c r="T219" s="1"/>
      <c r="U219" s="1"/>
    </row>
    <row r="220" spans="20:21" x14ac:dyDescent="0.2">
      <c r="T220" s="1"/>
      <c r="U220" s="1"/>
    </row>
    <row r="221" spans="20:21" x14ac:dyDescent="0.2">
      <c r="T221" s="1"/>
      <c r="U221" s="1"/>
    </row>
    <row r="222" spans="20:21" x14ac:dyDescent="0.2">
      <c r="T222" s="1"/>
      <c r="U222" s="1"/>
    </row>
    <row r="223" spans="20:21" x14ac:dyDescent="0.2">
      <c r="T223" s="1"/>
      <c r="U223" s="1"/>
    </row>
    <row r="224" spans="20:21" x14ac:dyDescent="0.2">
      <c r="T224" s="1"/>
      <c r="U224" s="1"/>
    </row>
    <row r="225" spans="20:21" x14ac:dyDescent="0.2">
      <c r="T225" s="1"/>
      <c r="U225" s="1"/>
    </row>
    <row r="226" spans="20:21" x14ac:dyDescent="0.2">
      <c r="T226" s="1"/>
      <c r="U226" s="1"/>
    </row>
    <row r="227" spans="20:21" x14ac:dyDescent="0.2">
      <c r="T227" s="1"/>
      <c r="U227" s="1"/>
    </row>
    <row r="228" spans="20:21" x14ac:dyDescent="0.2">
      <c r="T228" s="1"/>
      <c r="U228" s="1"/>
    </row>
    <row r="229" spans="20:21" x14ac:dyDescent="0.2">
      <c r="T229" s="1"/>
      <c r="U229" s="1"/>
    </row>
    <row r="230" spans="20:21" x14ac:dyDescent="0.2">
      <c r="T230" s="1"/>
      <c r="U230" s="1"/>
    </row>
    <row r="231" spans="20:21" x14ac:dyDescent="0.2">
      <c r="T231" s="1"/>
      <c r="U231" s="1"/>
    </row>
    <row r="232" spans="20:21" x14ac:dyDescent="0.2">
      <c r="T232" s="1"/>
      <c r="U232" s="1"/>
    </row>
    <row r="233" spans="20:21" x14ac:dyDescent="0.2">
      <c r="T233" s="1"/>
      <c r="U233" s="1"/>
    </row>
    <row r="234" spans="20:21" x14ac:dyDescent="0.2">
      <c r="T234" s="1"/>
      <c r="U234" s="1"/>
    </row>
    <row r="235" spans="20:21" x14ac:dyDescent="0.2">
      <c r="T235" s="1"/>
      <c r="U235" s="1"/>
    </row>
    <row r="236" spans="20:21" x14ac:dyDescent="0.2">
      <c r="T236" s="1"/>
      <c r="U236" s="1"/>
    </row>
    <row r="237" spans="20:21" x14ac:dyDescent="0.2">
      <c r="T237" s="1"/>
      <c r="U237" s="1"/>
    </row>
    <row r="238" spans="20:21" x14ac:dyDescent="0.2">
      <c r="T238" s="1"/>
      <c r="U238" s="1"/>
    </row>
    <row r="239" spans="20:21" x14ac:dyDescent="0.2">
      <c r="T239" s="1"/>
      <c r="U239" s="1"/>
    </row>
    <row r="240" spans="20:21" x14ac:dyDescent="0.2">
      <c r="T240" s="1"/>
      <c r="U240" s="1"/>
    </row>
    <row r="241" spans="20:21" x14ac:dyDescent="0.2">
      <c r="T241" s="1"/>
      <c r="U241" s="1"/>
    </row>
    <row r="242" spans="20:21" x14ac:dyDescent="0.2">
      <c r="T242" s="1"/>
      <c r="U242" s="1"/>
    </row>
    <row r="243" spans="20:21" x14ac:dyDescent="0.2">
      <c r="T243" s="1"/>
      <c r="U243" s="1"/>
    </row>
    <row r="244" spans="20:21" x14ac:dyDescent="0.2">
      <c r="T244" s="1"/>
      <c r="U244" s="1"/>
    </row>
    <row r="245" spans="20:21" x14ac:dyDescent="0.2">
      <c r="T245" s="1"/>
      <c r="U245" s="1"/>
    </row>
    <row r="246" spans="20:21" x14ac:dyDescent="0.2">
      <c r="T246" s="1"/>
      <c r="U246" s="1"/>
    </row>
    <row r="247" spans="20:21" x14ac:dyDescent="0.2">
      <c r="T247" s="1"/>
      <c r="U247" s="1"/>
    </row>
    <row r="248" spans="20:21" x14ac:dyDescent="0.2">
      <c r="T248" s="1"/>
      <c r="U248" s="1"/>
    </row>
    <row r="249" spans="20:21" x14ac:dyDescent="0.2">
      <c r="T249" s="1"/>
      <c r="U249" s="1"/>
    </row>
    <row r="250" spans="20:21" x14ac:dyDescent="0.2">
      <c r="T250" s="1"/>
      <c r="U250" s="1"/>
    </row>
    <row r="251" spans="20:21" x14ac:dyDescent="0.2">
      <c r="T251" s="1"/>
      <c r="U251" s="1"/>
    </row>
    <row r="252" spans="20:21" x14ac:dyDescent="0.2">
      <c r="T252" s="1"/>
      <c r="U252" s="1"/>
    </row>
    <row r="253" spans="20:21" x14ac:dyDescent="0.2">
      <c r="T253" s="1"/>
      <c r="U253" s="1"/>
    </row>
    <row r="254" spans="20:21" x14ac:dyDescent="0.2">
      <c r="T254" s="1"/>
      <c r="U254" s="1"/>
    </row>
    <row r="255" spans="20:21" x14ac:dyDescent="0.2">
      <c r="T255" s="1"/>
      <c r="U255" s="1"/>
    </row>
    <row r="256" spans="20:21" x14ac:dyDescent="0.2">
      <c r="T256" s="1"/>
      <c r="U256" s="1"/>
    </row>
    <row r="257" spans="20:21" x14ac:dyDescent="0.2">
      <c r="T257" s="1"/>
      <c r="U257" s="1"/>
    </row>
    <row r="258" spans="20:21" x14ac:dyDescent="0.2">
      <c r="T258" s="1"/>
      <c r="U258" s="1"/>
    </row>
    <row r="259" spans="20:21" x14ac:dyDescent="0.2">
      <c r="T259" s="1"/>
      <c r="U259" s="1"/>
    </row>
    <row r="260" spans="20:21" x14ac:dyDescent="0.2">
      <c r="T260" s="1"/>
      <c r="U260" s="1"/>
    </row>
    <row r="261" spans="20:21" x14ac:dyDescent="0.2">
      <c r="T261" s="1"/>
      <c r="U261" s="1"/>
    </row>
    <row r="262" spans="20:21" x14ac:dyDescent="0.2">
      <c r="T262" s="1"/>
      <c r="U262" s="1"/>
    </row>
    <row r="263" spans="20:21" x14ac:dyDescent="0.2">
      <c r="T263" s="1"/>
      <c r="U263" s="1"/>
    </row>
    <row r="264" spans="20:21" x14ac:dyDescent="0.2">
      <c r="T264" s="1"/>
      <c r="U264" s="1"/>
    </row>
    <row r="265" spans="20:21" x14ac:dyDescent="0.2">
      <c r="T265" s="1"/>
      <c r="U265" s="1"/>
    </row>
    <row r="266" spans="20:21" x14ac:dyDescent="0.2">
      <c r="T266" s="1"/>
      <c r="U266" s="1"/>
    </row>
    <row r="267" spans="20:21" x14ac:dyDescent="0.2">
      <c r="T267" s="1"/>
      <c r="U267" s="1"/>
    </row>
    <row r="268" spans="20:21" x14ac:dyDescent="0.2">
      <c r="T268" s="1"/>
      <c r="U268" s="1"/>
    </row>
    <row r="269" spans="20:21" x14ac:dyDescent="0.2">
      <c r="T269" s="1"/>
      <c r="U269" s="1"/>
    </row>
    <row r="270" spans="20:21" x14ac:dyDescent="0.2">
      <c r="T270" s="1"/>
      <c r="U270" s="1"/>
    </row>
    <row r="271" spans="20:21" x14ac:dyDescent="0.2">
      <c r="T271" s="1"/>
      <c r="U271" s="1"/>
    </row>
    <row r="272" spans="20:21" x14ac:dyDescent="0.2">
      <c r="T272" s="1"/>
      <c r="U272" s="1"/>
    </row>
    <row r="273" spans="20:21" x14ac:dyDescent="0.2">
      <c r="T273" s="1"/>
      <c r="U273" s="1"/>
    </row>
    <row r="274" spans="20:21" x14ac:dyDescent="0.2">
      <c r="T274" s="1"/>
      <c r="U274" s="1"/>
    </row>
    <row r="275" spans="20:21" x14ac:dyDescent="0.2">
      <c r="T275" s="1"/>
      <c r="U275" s="1"/>
    </row>
    <row r="276" spans="20:21" x14ac:dyDescent="0.2">
      <c r="T276" s="1"/>
      <c r="U276" s="1"/>
    </row>
    <row r="277" spans="20:21" x14ac:dyDescent="0.2">
      <c r="T277" s="1"/>
      <c r="U277" s="1"/>
    </row>
    <row r="278" spans="20:21" x14ac:dyDescent="0.2">
      <c r="T278" s="1"/>
      <c r="U278" s="1"/>
    </row>
    <row r="279" spans="20:21" x14ac:dyDescent="0.2">
      <c r="T279" s="1"/>
      <c r="U279" s="1"/>
    </row>
    <row r="280" spans="20:21" x14ac:dyDescent="0.2">
      <c r="T280" s="1"/>
      <c r="U280" s="1"/>
    </row>
    <row r="281" spans="20:21" x14ac:dyDescent="0.2">
      <c r="T281" s="1"/>
      <c r="U281" s="1"/>
    </row>
    <row r="282" spans="20:21" x14ac:dyDescent="0.2">
      <c r="T282" s="1"/>
      <c r="U282" s="1"/>
    </row>
  </sheetData>
  <mergeCells count="35">
    <mergeCell ref="I8:S8"/>
    <mergeCell ref="J10:K10"/>
    <mergeCell ref="L10:M10"/>
    <mergeCell ref="N10:O10"/>
    <mergeCell ref="P10:Q10"/>
    <mergeCell ref="R10:S10"/>
    <mergeCell ref="J12:K12"/>
    <mergeCell ref="L12:M12"/>
    <mergeCell ref="N12:O12"/>
    <mergeCell ref="P12:Q12"/>
    <mergeCell ref="R12:S12"/>
    <mergeCell ref="J11:K11"/>
    <mergeCell ref="L11:M11"/>
    <mergeCell ref="N11:O11"/>
    <mergeCell ref="P11:Q11"/>
    <mergeCell ref="R11:S11"/>
    <mergeCell ref="J14:K14"/>
    <mergeCell ref="L14:M14"/>
    <mergeCell ref="N14:O14"/>
    <mergeCell ref="P14:Q14"/>
    <mergeCell ref="R14:S14"/>
    <mergeCell ref="J13:K13"/>
    <mergeCell ref="L13:M13"/>
    <mergeCell ref="N13:O13"/>
    <mergeCell ref="P13:Q13"/>
    <mergeCell ref="R13:S13"/>
    <mergeCell ref="O31:O32"/>
    <mergeCell ref="P31:P32"/>
    <mergeCell ref="Q31:Q32"/>
    <mergeCell ref="I31:I32"/>
    <mergeCell ref="J31:J32"/>
    <mergeCell ref="K31:K32"/>
    <mergeCell ref="L31:L32"/>
    <mergeCell ref="M31:M32"/>
    <mergeCell ref="N31:N3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Y290"/>
  <sheetViews>
    <sheetView tabSelected="1" workbookViewId="0">
      <selection activeCell="M20" sqref="M20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3" width="3.140625" style="1" hidden="1" customWidth="1"/>
    <col min="4" max="4" width="2.7109375" style="1" hidden="1" customWidth="1"/>
    <col min="5" max="5" width="18.85546875" style="1" hidden="1" customWidth="1"/>
    <col min="6" max="6" width="5.7109375" style="1" hidden="1" customWidth="1"/>
    <col min="7" max="7" width="8.42578125" style="1" hidden="1" customWidth="1"/>
    <col min="8" max="8" width="26.140625" style="1" hidden="1" customWidth="1"/>
    <col min="9" max="9" width="15" style="1" customWidth="1"/>
    <col min="10" max="11" width="8.42578125" style="1" customWidth="1"/>
    <col min="12" max="12" width="10.5703125" style="1" customWidth="1"/>
    <col min="13" max="13" width="11.5703125" style="1" customWidth="1"/>
    <col min="14" max="14" width="11.7109375" style="1" customWidth="1"/>
    <col min="15" max="15" width="12.140625" style="1" customWidth="1"/>
    <col min="16" max="16" width="13.85546875" style="1" customWidth="1"/>
    <col min="17" max="17" width="10.28515625" style="1" customWidth="1"/>
    <col min="18" max="18" width="8.85546875" style="1" customWidth="1"/>
    <col min="19" max="19" width="8.140625" style="1" customWidth="1"/>
    <col min="20" max="20" width="15.28515625" style="30" hidden="1" customWidth="1"/>
    <col min="21" max="21" width="13.28515625" style="30" hidden="1" customWidth="1"/>
    <col min="22" max="23" width="9.5703125" style="1" hidden="1" customWidth="1"/>
    <col min="24" max="24" width="15.85546875" style="1" hidden="1" customWidth="1"/>
    <col min="25" max="25" width="8.28515625" style="1" customWidth="1"/>
    <col min="26" max="26" width="11.42578125" style="1" customWidth="1"/>
    <col min="27" max="16384" width="11.42578125" style="1"/>
  </cols>
  <sheetData>
    <row r="5" spans="6:23" x14ac:dyDescent="0.2">
      <c r="L5" s="31"/>
      <c r="M5" s="31"/>
    </row>
    <row r="8" spans="6:23" ht="15.75" x14ac:dyDescent="0.25">
      <c r="I8" s="101" t="s">
        <v>39</v>
      </c>
      <c r="J8" s="102"/>
      <c r="K8" s="102"/>
      <c r="L8" s="102"/>
      <c r="M8" s="102"/>
      <c r="N8" s="102"/>
      <c r="O8" s="102"/>
      <c r="P8" s="102"/>
      <c r="Q8" s="102"/>
      <c r="R8" s="103"/>
      <c r="S8" s="104"/>
    </row>
    <row r="9" spans="6:23" x14ac:dyDescent="0.2">
      <c r="O9" s="30"/>
    </row>
    <row r="10" spans="6:23" ht="12.75" customHeight="1" x14ac:dyDescent="0.2">
      <c r="I10" s="2" t="s">
        <v>0</v>
      </c>
      <c r="J10" s="105">
        <v>44984</v>
      </c>
      <c r="K10" s="106"/>
      <c r="L10" s="107" t="s">
        <v>1</v>
      </c>
      <c r="M10" s="108"/>
      <c r="N10" s="109">
        <f>XIRR(Q37:Q53,E37:E53)</f>
        <v>7.5211137533187861E-3</v>
      </c>
      <c r="O10" s="110"/>
      <c r="P10" s="107" t="s">
        <v>32</v>
      </c>
      <c r="Q10" s="108"/>
      <c r="R10" s="109">
        <v>1</v>
      </c>
      <c r="S10" s="110"/>
      <c r="T10" s="32"/>
    </row>
    <row r="11" spans="6:23" ht="12.75" customHeight="1" x14ac:dyDescent="0.2">
      <c r="I11" s="3" t="s">
        <v>2</v>
      </c>
      <c r="J11" s="93">
        <f>+I53</f>
        <v>46445</v>
      </c>
      <c r="K11" s="94"/>
      <c r="L11" s="79" t="s">
        <v>3</v>
      </c>
      <c r="M11" s="80"/>
      <c r="N11" s="95">
        <f>+NOMINAL(N10,4)</f>
        <v>7.4999936595041561E-3</v>
      </c>
      <c r="O11" s="96"/>
      <c r="P11" s="79" t="s">
        <v>29</v>
      </c>
      <c r="Q11" s="80"/>
      <c r="R11" s="97">
        <v>193.65219999999999</v>
      </c>
      <c r="S11" s="98"/>
    </row>
    <row r="12" spans="6:23" ht="12.75" customHeight="1" x14ac:dyDescent="0.2">
      <c r="F12" s="33"/>
      <c r="I12" s="3" t="s">
        <v>4</v>
      </c>
      <c r="J12" s="95" t="s">
        <v>5</v>
      </c>
      <c r="K12" s="96"/>
      <c r="L12" s="79" t="s">
        <v>6</v>
      </c>
      <c r="M12" s="80"/>
      <c r="N12" s="81">
        <f>+(X56/W56)*12</f>
        <v>47.364084367935085</v>
      </c>
      <c r="O12" s="82"/>
      <c r="P12" s="79" t="s">
        <v>30</v>
      </c>
      <c r="Q12" s="80"/>
      <c r="R12" s="99">
        <f>+R13*R11</f>
        <v>19365220</v>
      </c>
      <c r="S12" s="100"/>
      <c r="U12" s="34"/>
      <c r="W12" s="35"/>
    </row>
    <row r="13" spans="6:23" ht="12.75" customHeight="1" x14ac:dyDescent="0.2">
      <c r="I13" s="3" t="s">
        <v>34</v>
      </c>
      <c r="J13" s="77" t="s">
        <v>33</v>
      </c>
      <c r="K13" s="78"/>
      <c r="L13" s="79" t="s">
        <v>41</v>
      </c>
      <c r="M13" s="80"/>
      <c r="N13" s="81" t="s">
        <v>38</v>
      </c>
      <c r="O13" s="82"/>
      <c r="P13" s="79" t="s">
        <v>31</v>
      </c>
      <c r="Q13" s="80"/>
      <c r="R13" s="83">
        <v>100000</v>
      </c>
      <c r="S13" s="84"/>
      <c r="U13" s="34"/>
    </row>
    <row r="14" spans="6:23" ht="12.75" customHeight="1" x14ac:dyDescent="0.2">
      <c r="I14" s="4" t="s">
        <v>7</v>
      </c>
      <c r="J14" s="85">
        <f>+J10</f>
        <v>44984</v>
      </c>
      <c r="K14" s="86"/>
      <c r="L14" s="87" t="s">
        <v>8</v>
      </c>
      <c r="M14" s="88"/>
      <c r="N14" s="89">
        <v>48</v>
      </c>
      <c r="O14" s="90"/>
      <c r="P14" s="87" t="s">
        <v>9</v>
      </c>
      <c r="Q14" s="88"/>
      <c r="R14" s="91">
        <v>7.4999999999999997E-3</v>
      </c>
      <c r="S14" s="92"/>
      <c r="U14" s="34"/>
    </row>
    <row r="15" spans="6:23" x14ac:dyDescent="0.2">
      <c r="J15" s="36"/>
      <c r="K15" s="37"/>
      <c r="L15" s="37"/>
      <c r="O15" s="38"/>
      <c r="P15" s="39"/>
      <c r="U15" s="34"/>
    </row>
    <row r="16" spans="6:23" x14ac:dyDescent="0.2">
      <c r="K16" s="64" t="s">
        <v>10</v>
      </c>
      <c r="L16" s="5" t="s">
        <v>37</v>
      </c>
      <c r="M16" s="6" t="s">
        <v>11</v>
      </c>
      <c r="N16" s="6" t="s">
        <v>12</v>
      </c>
      <c r="O16" s="7" t="s">
        <v>13</v>
      </c>
      <c r="P16" s="39"/>
      <c r="U16" s="34"/>
    </row>
    <row r="17" spans="11:18" ht="12.75" customHeight="1" x14ac:dyDescent="0.2">
      <c r="K17" s="8">
        <v>3</v>
      </c>
      <c r="L17" s="63">
        <f t="shared" ref="L17:L32" si="0">+B38</f>
        <v>45075</v>
      </c>
      <c r="M17" s="9">
        <f t="shared" ref="M17:M32" si="1">+$R$13*N38/100</f>
        <v>0</v>
      </c>
      <c r="N17" s="9">
        <f t="shared" ref="N17:N32" si="2">+$R$13*M38/100</f>
        <v>182.87671232876713</v>
      </c>
      <c r="O17" s="10">
        <f>SUM(M17:N17)</f>
        <v>182.87671232876713</v>
      </c>
      <c r="P17" s="39"/>
      <c r="R17" s="40"/>
    </row>
    <row r="18" spans="11:18" ht="12.75" customHeight="1" x14ac:dyDescent="0.2">
      <c r="K18" s="11">
        <v>6</v>
      </c>
      <c r="L18" s="63">
        <f t="shared" si="0"/>
        <v>45166</v>
      </c>
      <c r="M18" s="9">
        <f t="shared" si="1"/>
        <v>0</v>
      </c>
      <c r="N18" s="9">
        <f t="shared" si="2"/>
        <v>189.04109589041093</v>
      </c>
      <c r="O18" s="10">
        <f>SUM(M18:N18)</f>
        <v>189.04109589041093</v>
      </c>
      <c r="P18" s="39"/>
      <c r="R18" s="40"/>
    </row>
    <row r="19" spans="11:18" ht="12.75" customHeight="1" x14ac:dyDescent="0.2">
      <c r="K19" s="11">
        <v>9</v>
      </c>
      <c r="L19" s="63">
        <f t="shared" si="0"/>
        <v>45257</v>
      </c>
      <c r="M19" s="9">
        <f t="shared" si="1"/>
        <v>0</v>
      </c>
      <c r="N19" s="9">
        <f t="shared" si="2"/>
        <v>189.04109589041093</v>
      </c>
      <c r="O19" s="10">
        <f t="shared" ref="O19:O32" si="3">SUM(M19:N19)</f>
        <v>189.04109589041093</v>
      </c>
      <c r="P19" s="39"/>
      <c r="R19" s="40"/>
    </row>
    <row r="20" spans="11:18" ht="12.75" customHeight="1" x14ac:dyDescent="0.2">
      <c r="K20" s="11">
        <v>12</v>
      </c>
      <c r="L20" s="63">
        <f t="shared" si="0"/>
        <v>45349</v>
      </c>
      <c r="M20" s="9">
        <f t="shared" si="1"/>
        <v>0</v>
      </c>
      <c r="N20" s="9">
        <f t="shared" si="2"/>
        <v>189.04109589041093</v>
      </c>
      <c r="O20" s="10">
        <f t="shared" si="3"/>
        <v>189.04109589041093</v>
      </c>
      <c r="P20" s="39"/>
      <c r="R20" s="40"/>
    </row>
    <row r="21" spans="11:18" ht="12.75" customHeight="1" x14ac:dyDescent="0.2">
      <c r="K21" s="11">
        <v>15</v>
      </c>
      <c r="L21" s="63">
        <f t="shared" si="0"/>
        <v>45439</v>
      </c>
      <c r="M21" s="9">
        <f t="shared" si="1"/>
        <v>0</v>
      </c>
      <c r="N21" s="9">
        <f t="shared" si="2"/>
        <v>184.93150684931504</v>
      </c>
      <c r="O21" s="10">
        <f t="shared" si="3"/>
        <v>184.93150684931504</v>
      </c>
      <c r="P21" s="39"/>
      <c r="R21" s="40"/>
    </row>
    <row r="22" spans="11:18" ht="12.75" customHeight="1" x14ac:dyDescent="0.2">
      <c r="K22" s="11">
        <v>18</v>
      </c>
      <c r="L22" s="63">
        <f t="shared" si="0"/>
        <v>45531</v>
      </c>
      <c r="M22" s="9">
        <f t="shared" si="1"/>
        <v>0</v>
      </c>
      <c r="N22" s="9">
        <f t="shared" si="2"/>
        <v>189.04109589041093</v>
      </c>
      <c r="O22" s="10">
        <f t="shared" ref="O22:O28" si="4">SUM(M22:N22)</f>
        <v>189.04109589041093</v>
      </c>
      <c r="P22" s="39"/>
      <c r="R22" s="40"/>
    </row>
    <row r="23" spans="11:18" ht="12.75" customHeight="1" x14ac:dyDescent="0.2">
      <c r="K23" s="11">
        <v>21</v>
      </c>
      <c r="L23" s="63">
        <f t="shared" si="0"/>
        <v>45623</v>
      </c>
      <c r="M23" s="9">
        <f t="shared" si="1"/>
        <v>0</v>
      </c>
      <c r="N23" s="9">
        <f t="shared" si="2"/>
        <v>189.04109589041093</v>
      </c>
      <c r="O23" s="10">
        <f t="shared" si="4"/>
        <v>189.04109589041093</v>
      </c>
      <c r="P23" s="39"/>
      <c r="R23" s="40"/>
    </row>
    <row r="24" spans="11:18" ht="12.75" customHeight="1" x14ac:dyDescent="0.2">
      <c r="K24" s="11">
        <v>24</v>
      </c>
      <c r="L24" s="63">
        <f t="shared" si="0"/>
        <v>45715</v>
      </c>
      <c r="M24" s="9">
        <f t="shared" si="1"/>
        <v>0</v>
      </c>
      <c r="N24" s="9">
        <f t="shared" si="2"/>
        <v>189.04109589041093</v>
      </c>
      <c r="O24" s="10">
        <f t="shared" si="4"/>
        <v>189.04109589041093</v>
      </c>
      <c r="P24" s="39"/>
      <c r="R24" s="40"/>
    </row>
    <row r="25" spans="11:18" ht="12.75" customHeight="1" x14ac:dyDescent="0.2">
      <c r="K25" s="11">
        <v>27</v>
      </c>
      <c r="L25" s="63">
        <f t="shared" si="0"/>
        <v>45804</v>
      </c>
      <c r="M25" s="9">
        <f t="shared" si="1"/>
        <v>0</v>
      </c>
      <c r="N25" s="9">
        <f t="shared" si="2"/>
        <v>182.87671232876713</v>
      </c>
      <c r="O25" s="10">
        <f t="shared" si="4"/>
        <v>182.87671232876713</v>
      </c>
      <c r="P25" s="39"/>
      <c r="R25" s="40"/>
    </row>
    <row r="26" spans="11:18" ht="12.75" customHeight="1" x14ac:dyDescent="0.2">
      <c r="K26" s="11">
        <v>30</v>
      </c>
      <c r="L26" s="63">
        <f t="shared" si="0"/>
        <v>45896</v>
      </c>
      <c r="M26" s="9">
        <f t="shared" si="1"/>
        <v>0</v>
      </c>
      <c r="N26" s="9">
        <f t="shared" si="2"/>
        <v>189.04109589041093</v>
      </c>
      <c r="O26" s="10">
        <f t="shared" si="4"/>
        <v>189.04109589041093</v>
      </c>
      <c r="P26" s="39"/>
      <c r="R26" s="40"/>
    </row>
    <row r="27" spans="11:18" ht="12.75" customHeight="1" x14ac:dyDescent="0.2">
      <c r="K27" s="11">
        <v>33</v>
      </c>
      <c r="L27" s="63">
        <f t="shared" si="0"/>
        <v>45988</v>
      </c>
      <c r="M27" s="9">
        <f t="shared" si="1"/>
        <v>0</v>
      </c>
      <c r="N27" s="9">
        <f t="shared" si="2"/>
        <v>189.04109589041093</v>
      </c>
      <c r="O27" s="10">
        <f t="shared" si="4"/>
        <v>189.04109589041093</v>
      </c>
      <c r="P27" s="39"/>
      <c r="R27" s="40"/>
    </row>
    <row r="28" spans="11:18" ht="12.75" customHeight="1" x14ac:dyDescent="0.2">
      <c r="K28" s="11">
        <v>36</v>
      </c>
      <c r="L28" s="63">
        <f t="shared" si="0"/>
        <v>46080</v>
      </c>
      <c r="M28" s="9">
        <f t="shared" si="1"/>
        <v>0</v>
      </c>
      <c r="N28" s="9">
        <f t="shared" si="2"/>
        <v>189.04109589041093</v>
      </c>
      <c r="O28" s="10">
        <f t="shared" si="4"/>
        <v>189.04109589041093</v>
      </c>
      <c r="P28" s="39"/>
      <c r="R28" s="40"/>
    </row>
    <row r="29" spans="11:18" ht="12.75" customHeight="1" x14ac:dyDescent="0.2">
      <c r="K29" s="11">
        <v>39</v>
      </c>
      <c r="L29" s="63">
        <f t="shared" si="0"/>
        <v>46169</v>
      </c>
      <c r="M29" s="9">
        <f t="shared" si="1"/>
        <v>0</v>
      </c>
      <c r="N29" s="9">
        <f t="shared" si="2"/>
        <v>182.87671232876713</v>
      </c>
      <c r="O29" s="10">
        <f t="shared" si="3"/>
        <v>182.87671232876713</v>
      </c>
      <c r="P29" s="39"/>
      <c r="R29" s="40"/>
    </row>
    <row r="30" spans="11:18" ht="12.75" customHeight="1" x14ac:dyDescent="0.2">
      <c r="K30" s="11">
        <v>42</v>
      </c>
      <c r="L30" s="63">
        <f t="shared" si="0"/>
        <v>46261</v>
      </c>
      <c r="M30" s="9">
        <f t="shared" si="1"/>
        <v>0</v>
      </c>
      <c r="N30" s="9">
        <f t="shared" si="2"/>
        <v>189.04109589041093</v>
      </c>
      <c r="O30" s="10">
        <f t="shared" si="3"/>
        <v>189.04109589041093</v>
      </c>
      <c r="P30" s="39"/>
      <c r="R30" s="40"/>
    </row>
    <row r="31" spans="11:18" ht="12.75" customHeight="1" x14ac:dyDescent="0.2">
      <c r="K31" s="11">
        <v>45</v>
      </c>
      <c r="L31" s="63">
        <f t="shared" si="0"/>
        <v>46353</v>
      </c>
      <c r="M31" s="9">
        <f t="shared" si="1"/>
        <v>0</v>
      </c>
      <c r="N31" s="9">
        <f t="shared" si="2"/>
        <v>189.04109589041093</v>
      </c>
      <c r="O31" s="10">
        <f t="shared" si="3"/>
        <v>189.04109589041093</v>
      </c>
      <c r="P31" s="39"/>
      <c r="R31" s="40"/>
    </row>
    <row r="32" spans="11:18" ht="12.75" customHeight="1" x14ac:dyDescent="0.2">
      <c r="K32" s="66">
        <v>48</v>
      </c>
      <c r="L32" s="63">
        <f t="shared" si="0"/>
        <v>46444</v>
      </c>
      <c r="M32" s="9">
        <f t="shared" si="1"/>
        <v>100000</v>
      </c>
      <c r="N32" s="9">
        <f t="shared" si="2"/>
        <v>189.04109589041093</v>
      </c>
      <c r="O32" s="10">
        <f t="shared" si="3"/>
        <v>100189.04109589041</v>
      </c>
      <c r="P32" s="39"/>
      <c r="R32" s="40"/>
    </row>
    <row r="33" spans="2:25" ht="12.75" customHeight="1" x14ac:dyDescent="0.2">
      <c r="K33" s="65"/>
      <c r="L33" s="12" t="s">
        <v>13</v>
      </c>
      <c r="M33" s="13">
        <f>SUM(M17:M32)</f>
        <v>100000</v>
      </c>
      <c r="N33" s="13">
        <f>SUM(N17:N32)</f>
        <v>3002.0547945205467</v>
      </c>
      <c r="O33" s="14">
        <f>SUM(M33:N33)</f>
        <v>103002.05479452055</v>
      </c>
      <c r="P33" s="39"/>
    </row>
    <row r="34" spans="2:25" x14ac:dyDescent="0.2">
      <c r="J34" s="41"/>
      <c r="K34" s="37"/>
      <c r="L34" s="37"/>
      <c r="O34" s="38"/>
      <c r="P34" s="39"/>
    </row>
    <row r="35" spans="2:25" ht="18" customHeight="1" x14ac:dyDescent="0.2">
      <c r="I35" s="73" t="s">
        <v>36</v>
      </c>
      <c r="J35" s="75" t="s">
        <v>14</v>
      </c>
      <c r="K35" s="75" t="s">
        <v>15</v>
      </c>
      <c r="L35" s="75" t="s">
        <v>16</v>
      </c>
      <c r="M35" s="67" t="s">
        <v>12</v>
      </c>
      <c r="N35" s="67" t="s">
        <v>17</v>
      </c>
      <c r="O35" s="67" t="s">
        <v>18</v>
      </c>
      <c r="P35" s="69" t="s">
        <v>19</v>
      </c>
      <c r="Q35" s="71" t="s">
        <v>20</v>
      </c>
      <c r="T35" s="42" t="s">
        <v>21</v>
      </c>
      <c r="U35" s="42" t="s">
        <v>22</v>
      </c>
      <c r="V35" s="42" t="s">
        <v>23</v>
      </c>
      <c r="W35" s="42" t="s">
        <v>24</v>
      </c>
      <c r="X35" s="42" t="s">
        <v>25</v>
      </c>
      <c r="Y35" s="42"/>
    </row>
    <row r="36" spans="2:25" ht="18" customHeight="1" x14ac:dyDescent="0.2">
      <c r="B36" s="62" t="s">
        <v>35</v>
      </c>
      <c r="E36" s="1" t="s">
        <v>26</v>
      </c>
      <c r="I36" s="74"/>
      <c r="J36" s="76"/>
      <c r="K36" s="76"/>
      <c r="L36" s="76"/>
      <c r="M36" s="68"/>
      <c r="N36" s="68"/>
      <c r="O36" s="68"/>
      <c r="P36" s="70"/>
      <c r="Q36" s="72"/>
      <c r="T36" s="43"/>
      <c r="U36" s="44">
        <f>+N10</f>
        <v>7.5211137533187861E-3</v>
      </c>
    </row>
    <row r="37" spans="2:25" x14ac:dyDescent="0.2">
      <c r="B37" s="46">
        <v>44984</v>
      </c>
      <c r="D37" s="45"/>
      <c r="E37" s="46">
        <f>+J10</f>
        <v>44984</v>
      </c>
      <c r="F37" s="45"/>
      <c r="G37" s="46">
        <f>+J14</f>
        <v>44984</v>
      </c>
      <c r="H37" s="47">
        <f>+J10</f>
        <v>44984</v>
      </c>
      <c r="I37" s="15">
        <f t="shared" ref="I37:I42" si="5">+H37</f>
        <v>44984</v>
      </c>
      <c r="J37" s="16"/>
      <c r="K37" s="16"/>
      <c r="L37" s="17"/>
      <c r="M37" s="16"/>
      <c r="N37" s="16"/>
      <c r="O37" s="18">
        <v>100</v>
      </c>
      <c r="P37" s="16">
        <f>-R12*100</f>
        <v>-1936522000</v>
      </c>
      <c r="Q37" s="19">
        <f>+R13*-1</f>
        <v>-100000</v>
      </c>
      <c r="T37" s="43"/>
      <c r="U37" s="44"/>
    </row>
    <row r="38" spans="2:25" s="45" customFormat="1" ht="12.75" customHeight="1" x14ac:dyDescent="0.2">
      <c r="B38" s="46">
        <v>45075</v>
      </c>
      <c r="D38" s="45">
        <f t="shared" ref="D38:D53" si="6">DATEDIF($E$37,E38,"m")</f>
        <v>3</v>
      </c>
      <c r="E38" s="46">
        <f>EDATE(E37,3)</f>
        <v>45073</v>
      </c>
      <c r="F38" s="48">
        <f t="shared" ref="F38:F42" si="7">+E38-E37</f>
        <v>89</v>
      </c>
      <c r="G38" s="46">
        <f t="shared" ref="G38:G42" si="8">+I38</f>
        <v>45073</v>
      </c>
      <c r="H38" s="47">
        <f>+H37+F38</f>
        <v>45073</v>
      </c>
      <c r="I38" s="15">
        <f t="shared" si="5"/>
        <v>45073</v>
      </c>
      <c r="J38" s="20">
        <f t="shared" ref="J38:J42" si="9">+H38-H37</f>
        <v>89</v>
      </c>
      <c r="K38" s="20">
        <f t="shared" ref="K38:K42" si="10">+IF(I38-$J$14&lt;0,0,I38-$J$14)</f>
        <v>89</v>
      </c>
      <c r="L38" s="17">
        <f t="shared" ref="L38:L53" si="11">+$R$14</f>
        <v>7.4999999999999997E-3</v>
      </c>
      <c r="M38" s="21">
        <f>+L38/365*J38*O37</f>
        <v>0.18287671232876712</v>
      </c>
      <c r="N38" s="22">
        <v>0</v>
      </c>
      <c r="O38" s="22">
        <f t="shared" ref="O38:O42" si="12">+O37-N38</f>
        <v>100</v>
      </c>
      <c r="P38" s="22">
        <f t="shared" ref="P38:P42" si="13">+IF(I38&gt;$J$14,M38+N38,0)</f>
        <v>0.18287671232876712</v>
      </c>
      <c r="Q38" s="23">
        <f t="shared" ref="Q38:Q42" si="14">+P38*$R$13/100</f>
        <v>182.87671232876713</v>
      </c>
      <c r="R38" s="1"/>
      <c r="S38" s="1"/>
      <c r="T38" s="49">
        <f t="shared" ref="T38:T53" si="15">K38/365</f>
        <v>0.24383561643835616</v>
      </c>
      <c r="U38" s="49">
        <f t="shared" ref="U38:U53" si="16">1/(1+$N$10)^(K38/365)</f>
        <v>0.99817461479472536</v>
      </c>
      <c r="V38" s="50">
        <f t="shared" ref="V38:V53" si="17">+P38</f>
        <v>0.18287671232876712</v>
      </c>
      <c r="W38" s="50">
        <f>+V38*U38</f>
        <v>0.18254289188369291</v>
      </c>
      <c r="X38" s="50">
        <f>+W38*T38</f>
        <v>4.4510458568900464E-2</v>
      </c>
    </row>
    <row r="39" spans="2:25" s="45" customFormat="1" ht="12.75" customHeight="1" x14ac:dyDescent="0.2">
      <c r="B39" s="46">
        <v>45166</v>
      </c>
      <c r="D39" s="45">
        <f t="shared" si="6"/>
        <v>6</v>
      </c>
      <c r="E39" s="46">
        <f t="shared" ref="E39:E53" si="18">EDATE(E38,3)</f>
        <v>45165</v>
      </c>
      <c r="F39" s="48">
        <f t="shared" si="7"/>
        <v>92</v>
      </c>
      <c r="G39" s="46">
        <f t="shared" si="8"/>
        <v>45165</v>
      </c>
      <c r="H39" s="47">
        <f t="shared" ref="H39:H42" si="19">+H38+F39</f>
        <v>45165</v>
      </c>
      <c r="I39" s="15">
        <f t="shared" si="5"/>
        <v>45165</v>
      </c>
      <c r="J39" s="20">
        <f t="shared" si="9"/>
        <v>92</v>
      </c>
      <c r="K39" s="20">
        <f t="shared" si="10"/>
        <v>181</v>
      </c>
      <c r="L39" s="17">
        <f t="shared" si="11"/>
        <v>7.4999999999999997E-3</v>
      </c>
      <c r="M39" s="21">
        <f>+L39/365*J39*O38</f>
        <v>0.18904109589041096</v>
      </c>
      <c r="N39" s="22">
        <v>0</v>
      </c>
      <c r="O39" s="22">
        <f t="shared" si="12"/>
        <v>100</v>
      </c>
      <c r="P39" s="22">
        <f t="shared" si="13"/>
        <v>0.18904109589041096</v>
      </c>
      <c r="Q39" s="23">
        <f t="shared" si="14"/>
        <v>189.04109589041093</v>
      </c>
      <c r="R39" s="1"/>
      <c r="S39" s="1"/>
      <c r="T39" s="49">
        <f t="shared" si="15"/>
        <v>0.49589041095890413</v>
      </c>
      <c r="U39" s="49">
        <f t="shared" si="16"/>
        <v>0.99629120207679822</v>
      </c>
      <c r="V39" s="50">
        <f t="shared" si="17"/>
        <v>0.18904109589041096</v>
      </c>
      <c r="W39" s="50">
        <f t="shared" ref="W39:W53" si="20">+V39*U39</f>
        <v>0.18833998066657281</v>
      </c>
      <c r="X39" s="50">
        <f t="shared" ref="X39:X53" si="21">+W39*T39</f>
        <v>9.3395990412738855E-2</v>
      </c>
    </row>
    <row r="40" spans="2:25" s="45" customFormat="1" ht="12.75" customHeight="1" x14ac:dyDescent="0.2">
      <c r="B40" s="46">
        <v>45257</v>
      </c>
      <c r="D40" s="45">
        <f t="shared" si="6"/>
        <v>9</v>
      </c>
      <c r="E40" s="46">
        <f t="shared" si="18"/>
        <v>45257</v>
      </c>
      <c r="F40" s="48">
        <f t="shared" si="7"/>
        <v>92</v>
      </c>
      <c r="G40" s="46">
        <f t="shared" si="8"/>
        <v>45257</v>
      </c>
      <c r="H40" s="47">
        <f t="shared" si="19"/>
        <v>45257</v>
      </c>
      <c r="I40" s="15">
        <f t="shared" si="5"/>
        <v>45257</v>
      </c>
      <c r="J40" s="20">
        <f t="shared" si="9"/>
        <v>92</v>
      </c>
      <c r="K40" s="20">
        <f t="shared" si="10"/>
        <v>273</v>
      </c>
      <c r="L40" s="17">
        <f t="shared" si="11"/>
        <v>7.4999999999999997E-3</v>
      </c>
      <c r="M40" s="21">
        <f t="shared" ref="M40:M42" si="22">+L40/365*J40*O39</f>
        <v>0.18904109589041096</v>
      </c>
      <c r="N40" s="22">
        <v>0</v>
      </c>
      <c r="O40" s="22">
        <f t="shared" si="12"/>
        <v>100</v>
      </c>
      <c r="P40" s="22">
        <f t="shared" si="13"/>
        <v>0.18904109589041096</v>
      </c>
      <c r="Q40" s="23">
        <f t="shared" si="14"/>
        <v>189.04109589041093</v>
      </c>
      <c r="R40" s="1"/>
      <c r="S40" s="1"/>
      <c r="T40" s="49">
        <f t="shared" si="15"/>
        <v>0.74794520547945209</v>
      </c>
      <c r="U40" s="49">
        <f t="shared" si="16"/>
        <v>0.99441134308926415</v>
      </c>
      <c r="V40" s="50">
        <f t="shared" si="17"/>
        <v>0.18904109589041096</v>
      </c>
      <c r="W40" s="50">
        <f t="shared" si="20"/>
        <v>0.18798461006344994</v>
      </c>
      <c r="X40" s="50">
        <f t="shared" si="21"/>
        <v>0.14060218780088174</v>
      </c>
    </row>
    <row r="41" spans="2:25" s="45" customFormat="1" ht="12.75" customHeight="1" x14ac:dyDescent="0.2">
      <c r="B41" s="46">
        <v>45349</v>
      </c>
      <c r="D41" s="45">
        <f t="shared" si="6"/>
        <v>12</v>
      </c>
      <c r="E41" s="46">
        <f t="shared" si="18"/>
        <v>45349</v>
      </c>
      <c r="F41" s="48">
        <f t="shared" si="7"/>
        <v>92</v>
      </c>
      <c r="G41" s="46">
        <f t="shared" si="8"/>
        <v>45349</v>
      </c>
      <c r="H41" s="47">
        <f t="shared" si="19"/>
        <v>45349</v>
      </c>
      <c r="I41" s="15">
        <f t="shared" si="5"/>
        <v>45349</v>
      </c>
      <c r="J41" s="20">
        <f t="shared" si="9"/>
        <v>92</v>
      </c>
      <c r="K41" s="20">
        <f t="shared" si="10"/>
        <v>365</v>
      </c>
      <c r="L41" s="17">
        <f t="shared" si="11"/>
        <v>7.4999999999999997E-3</v>
      </c>
      <c r="M41" s="21">
        <f t="shared" si="22"/>
        <v>0.18904109589041096</v>
      </c>
      <c r="N41" s="22">
        <v>0</v>
      </c>
      <c r="O41" s="22">
        <f t="shared" si="12"/>
        <v>100</v>
      </c>
      <c r="P41" s="22">
        <f t="shared" si="13"/>
        <v>0.18904109589041096</v>
      </c>
      <c r="Q41" s="23">
        <f t="shared" si="14"/>
        <v>189.04109589041093</v>
      </c>
      <c r="R41" s="1"/>
      <c r="S41" s="1"/>
      <c r="T41" s="49">
        <f t="shared" si="15"/>
        <v>1</v>
      </c>
      <c r="U41" s="49">
        <f t="shared" si="16"/>
        <v>0.99253503112674191</v>
      </c>
      <c r="V41" s="50">
        <f t="shared" si="17"/>
        <v>0.18904109589041096</v>
      </c>
      <c r="W41" s="50">
        <f t="shared" si="20"/>
        <v>0.18762990999382245</v>
      </c>
      <c r="X41" s="50">
        <f t="shared" si="21"/>
        <v>0.18762990999382245</v>
      </c>
    </row>
    <row r="42" spans="2:25" s="45" customFormat="1" ht="12.75" customHeight="1" x14ac:dyDescent="0.2">
      <c r="B42" s="46">
        <v>45439</v>
      </c>
      <c r="D42" s="45">
        <f t="shared" si="6"/>
        <v>15</v>
      </c>
      <c r="E42" s="46">
        <f t="shared" si="18"/>
        <v>45439</v>
      </c>
      <c r="F42" s="48">
        <f t="shared" si="7"/>
        <v>90</v>
      </c>
      <c r="G42" s="46">
        <f t="shared" si="8"/>
        <v>45439</v>
      </c>
      <c r="H42" s="47">
        <f t="shared" si="19"/>
        <v>45439</v>
      </c>
      <c r="I42" s="15">
        <f t="shared" si="5"/>
        <v>45439</v>
      </c>
      <c r="J42" s="20">
        <f t="shared" si="9"/>
        <v>90</v>
      </c>
      <c r="K42" s="20">
        <f t="shared" si="10"/>
        <v>455</v>
      </c>
      <c r="L42" s="17">
        <f t="shared" si="11"/>
        <v>7.4999999999999997E-3</v>
      </c>
      <c r="M42" s="21">
        <f t="shared" si="22"/>
        <v>0.18493150684931506</v>
      </c>
      <c r="N42" s="22">
        <v>0</v>
      </c>
      <c r="O42" s="22">
        <f t="shared" si="12"/>
        <v>100</v>
      </c>
      <c r="P42" s="22">
        <f t="shared" si="13"/>
        <v>0.18493150684931506</v>
      </c>
      <c r="Q42" s="23">
        <f t="shared" si="14"/>
        <v>184.93150684931504</v>
      </c>
      <c r="R42" s="1"/>
      <c r="S42" s="1"/>
      <c r="T42" s="49">
        <f t="shared" si="15"/>
        <v>1.2465753424657535</v>
      </c>
      <c r="U42" s="49">
        <f t="shared" si="16"/>
        <v>0.99070293432479895</v>
      </c>
      <c r="V42" s="50">
        <f t="shared" si="17"/>
        <v>0.18493150684931506</v>
      </c>
      <c r="W42" s="50">
        <f t="shared" si="20"/>
        <v>0.18321218648472309</v>
      </c>
      <c r="X42" s="50">
        <f t="shared" si="21"/>
        <v>0.2283877941110932</v>
      </c>
    </row>
    <row r="43" spans="2:25" s="45" customFormat="1" ht="12.75" customHeight="1" x14ac:dyDescent="0.2">
      <c r="B43" s="46">
        <v>45531</v>
      </c>
      <c r="D43" s="45">
        <f t="shared" si="6"/>
        <v>18</v>
      </c>
      <c r="E43" s="46">
        <f t="shared" si="18"/>
        <v>45531</v>
      </c>
      <c r="F43" s="48">
        <f t="shared" ref="F43:F53" si="23">+E43-E42</f>
        <v>92</v>
      </c>
      <c r="G43" s="46">
        <f t="shared" ref="G43:G53" si="24">+I43</f>
        <v>45531</v>
      </c>
      <c r="H43" s="47">
        <f t="shared" ref="H43:H53" si="25">+H42+F43</f>
        <v>45531</v>
      </c>
      <c r="I43" s="15">
        <f t="shared" ref="I43:I53" si="26">+H43</f>
        <v>45531</v>
      </c>
      <c r="J43" s="20">
        <f t="shared" ref="J43:J53" si="27">+H43-H42</f>
        <v>92</v>
      </c>
      <c r="K43" s="20">
        <f t="shared" ref="K43:K53" si="28">+IF(I43-$J$14&lt;0,0,I43-$J$14)</f>
        <v>547</v>
      </c>
      <c r="L43" s="17">
        <f t="shared" si="11"/>
        <v>7.4999999999999997E-3</v>
      </c>
      <c r="M43" s="21">
        <f t="shared" ref="M43:M53" si="29">+L43/365*J43*O42</f>
        <v>0.18904109589041096</v>
      </c>
      <c r="N43" s="22">
        <v>0</v>
      </c>
      <c r="O43" s="22">
        <f t="shared" ref="O43:O53" si="30">+O42-N43</f>
        <v>100</v>
      </c>
      <c r="P43" s="22">
        <f t="shared" ref="P43:P53" si="31">+IF(I43&gt;$J$14,M43+N43,0)</f>
        <v>0.18904109589041096</v>
      </c>
      <c r="Q43" s="23">
        <f t="shared" ref="Q43:Q53" si="32">+P43*$R$13/100</f>
        <v>189.04109589041093</v>
      </c>
      <c r="R43" s="1"/>
      <c r="S43" s="1"/>
      <c r="T43" s="49">
        <f t="shared" ref="T43:T50" si="33">K43/365</f>
        <v>1.4986301369863013</v>
      </c>
      <c r="U43" s="49">
        <f t="shared" ref="U43:U50" si="34">1/(1+$N$10)^(K43/365)</f>
        <v>0.98883361959915983</v>
      </c>
      <c r="V43" s="50">
        <f t="shared" ref="V43:V50" si="35">+P43</f>
        <v>0.18904109589041096</v>
      </c>
      <c r="W43" s="50">
        <f t="shared" ref="W43:W50" si="36">+V43*U43</f>
        <v>0.18693019110230694</v>
      </c>
      <c r="X43" s="50">
        <f t="shared" ref="X43:X50" si="37">+W43*T43</f>
        <v>0.28013921789852575</v>
      </c>
    </row>
    <row r="44" spans="2:25" s="45" customFormat="1" ht="12.75" customHeight="1" x14ac:dyDescent="0.2">
      <c r="B44" s="46">
        <v>45623</v>
      </c>
      <c r="D44" s="45">
        <f t="shared" si="6"/>
        <v>21</v>
      </c>
      <c r="E44" s="46">
        <f t="shared" si="18"/>
        <v>45623</v>
      </c>
      <c r="F44" s="48">
        <f t="shared" si="23"/>
        <v>92</v>
      </c>
      <c r="G44" s="46">
        <f t="shared" si="24"/>
        <v>45623</v>
      </c>
      <c r="H44" s="47">
        <f t="shared" si="25"/>
        <v>45623</v>
      </c>
      <c r="I44" s="15">
        <f t="shared" si="26"/>
        <v>45623</v>
      </c>
      <c r="J44" s="20">
        <f t="shared" si="27"/>
        <v>92</v>
      </c>
      <c r="K44" s="20">
        <f t="shared" si="28"/>
        <v>639</v>
      </c>
      <c r="L44" s="17">
        <f t="shared" si="11"/>
        <v>7.4999999999999997E-3</v>
      </c>
      <c r="M44" s="21">
        <f t="shared" si="29"/>
        <v>0.18904109589041096</v>
      </c>
      <c r="N44" s="22">
        <v>0</v>
      </c>
      <c r="O44" s="22">
        <f t="shared" si="30"/>
        <v>100</v>
      </c>
      <c r="P44" s="22">
        <f t="shared" si="31"/>
        <v>0.18904109589041096</v>
      </c>
      <c r="Q44" s="23">
        <f t="shared" si="32"/>
        <v>189.04109589041093</v>
      </c>
      <c r="R44" s="1"/>
      <c r="S44" s="1"/>
      <c r="T44" s="49">
        <f t="shared" si="33"/>
        <v>1.7506849315068493</v>
      </c>
      <c r="U44" s="49">
        <f t="shared" si="34"/>
        <v>0.98696783200301874</v>
      </c>
      <c r="V44" s="50">
        <f t="shared" si="35"/>
        <v>0.18904109589041096</v>
      </c>
      <c r="W44" s="50">
        <f t="shared" si="36"/>
        <v>0.18657748057043369</v>
      </c>
      <c r="X44" s="50">
        <f t="shared" si="37"/>
        <v>0.32663838379317023</v>
      </c>
    </row>
    <row r="45" spans="2:25" s="45" customFormat="1" ht="12.75" customHeight="1" x14ac:dyDescent="0.2">
      <c r="B45" s="46">
        <v>45715</v>
      </c>
      <c r="D45" s="45">
        <f t="shared" si="6"/>
        <v>24</v>
      </c>
      <c r="E45" s="46">
        <f t="shared" si="18"/>
        <v>45715</v>
      </c>
      <c r="F45" s="48">
        <f t="shared" si="23"/>
        <v>92</v>
      </c>
      <c r="G45" s="46">
        <f t="shared" si="24"/>
        <v>45715</v>
      </c>
      <c r="H45" s="47">
        <f t="shared" si="25"/>
        <v>45715</v>
      </c>
      <c r="I45" s="15">
        <f t="shared" si="26"/>
        <v>45715</v>
      </c>
      <c r="J45" s="20">
        <f t="shared" si="27"/>
        <v>92</v>
      </c>
      <c r="K45" s="20">
        <f t="shared" si="28"/>
        <v>731</v>
      </c>
      <c r="L45" s="17">
        <f t="shared" si="11"/>
        <v>7.4999999999999997E-3</v>
      </c>
      <c r="M45" s="21">
        <f t="shared" si="29"/>
        <v>0.18904109589041096</v>
      </c>
      <c r="N45" s="22">
        <v>0</v>
      </c>
      <c r="O45" s="22">
        <f t="shared" si="30"/>
        <v>100</v>
      </c>
      <c r="P45" s="22">
        <f t="shared" si="31"/>
        <v>0.18904109589041096</v>
      </c>
      <c r="Q45" s="23">
        <f t="shared" si="32"/>
        <v>189.04109589041093</v>
      </c>
      <c r="R45" s="1"/>
      <c r="S45" s="1"/>
      <c r="T45" s="49">
        <f t="shared" si="33"/>
        <v>2.0027397260273974</v>
      </c>
      <c r="U45" s="49">
        <f t="shared" si="34"/>
        <v>0.98510556488118672</v>
      </c>
      <c r="V45" s="50">
        <f t="shared" si="35"/>
        <v>0.18904109589041096</v>
      </c>
      <c r="W45" s="50">
        <f t="shared" si="36"/>
        <v>0.18622543555288187</v>
      </c>
      <c r="X45" s="50">
        <f t="shared" si="37"/>
        <v>0.3729610777785114</v>
      </c>
    </row>
    <row r="46" spans="2:25" s="45" customFormat="1" ht="12.75" customHeight="1" x14ac:dyDescent="0.2">
      <c r="B46" s="46">
        <v>45804</v>
      </c>
      <c r="D46" s="45">
        <f t="shared" si="6"/>
        <v>27</v>
      </c>
      <c r="E46" s="46">
        <f t="shared" si="18"/>
        <v>45804</v>
      </c>
      <c r="F46" s="48">
        <f t="shared" si="23"/>
        <v>89</v>
      </c>
      <c r="G46" s="46">
        <f t="shared" si="24"/>
        <v>45804</v>
      </c>
      <c r="H46" s="47">
        <f t="shared" si="25"/>
        <v>45804</v>
      </c>
      <c r="I46" s="15">
        <f t="shared" si="26"/>
        <v>45804</v>
      </c>
      <c r="J46" s="20">
        <f t="shared" si="27"/>
        <v>89</v>
      </c>
      <c r="K46" s="20">
        <f t="shared" si="28"/>
        <v>820</v>
      </c>
      <c r="L46" s="17">
        <f t="shared" si="11"/>
        <v>7.4999999999999997E-3</v>
      </c>
      <c r="M46" s="21">
        <f t="shared" si="29"/>
        <v>0.18287671232876712</v>
      </c>
      <c r="N46" s="22">
        <v>0</v>
      </c>
      <c r="O46" s="22">
        <f t="shared" si="30"/>
        <v>100</v>
      </c>
      <c r="P46" s="22">
        <f t="shared" si="31"/>
        <v>0.18287671232876712</v>
      </c>
      <c r="Q46" s="23">
        <f t="shared" si="32"/>
        <v>182.87671232876713</v>
      </c>
      <c r="R46" s="1"/>
      <c r="S46" s="1"/>
      <c r="T46" s="49">
        <f t="shared" si="33"/>
        <v>2.2465753424657535</v>
      </c>
      <c r="U46" s="49">
        <f t="shared" si="34"/>
        <v>0.98330736775741889</v>
      </c>
      <c r="V46" s="50">
        <f t="shared" si="35"/>
        <v>0.18287671232876712</v>
      </c>
      <c r="W46" s="50">
        <f t="shared" si="36"/>
        <v>0.17982401862413072</v>
      </c>
      <c r="X46" s="50">
        <f t="shared" si="37"/>
        <v>0.4039882062240745</v>
      </c>
    </row>
    <row r="47" spans="2:25" s="45" customFormat="1" ht="12.75" customHeight="1" x14ac:dyDescent="0.2">
      <c r="B47" s="46">
        <v>45896</v>
      </c>
      <c r="D47" s="45">
        <f t="shared" si="6"/>
        <v>30</v>
      </c>
      <c r="E47" s="46">
        <f t="shared" si="18"/>
        <v>45896</v>
      </c>
      <c r="F47" s="48">
        <f t="shared" si="23"/>
        <v>92</v>
      </c>
      <c r="G47" s="46">
        <f t="shared" si="24"/>
        <v>45896</v>
      </c>
      <c r="H47" s="47">
        <f t="shared" si="25"/>
        <v>45896</v>
      </c>
      <c r="I47" s="15">
        <f t="shared" si="26"/>
        <v>45896</v>
      </c>
      <c r="J47" s="20">
        <f t="shared" si="27"/>
        <v>92</v>
      </c>
      <c r="K47" s="20">
        <f t="shared" si="28"/>
        <v>912</v>
      </c>
      <c r="L47" s="17">
        <f t="shared" si="11"/>
        <v>7.4999999999999997E-3</v>
      </c>
      <c r="M47" s="21">
        <f t="shared" si="29"/>
        <v>0.18904109589041096</v>
      </c>
      <c r="N47" s="22">
        <v>0</v>
      </c>
      <c r="O47" s="22">
        <f t="shared" si="30"/>
        <v>100</v>
      </c>
      <c r="P47" s="22">
        <f t="shared" si="31"/>
        <v>0.18904109589041096</v>
      </c>
      <c r="Q47" s="23">
        <f t="shared" si="32"/>
        <v>189.04109589041093</v>
      </c>
      <c r="R47" s="1"/>
      <c r="S47" s="1"/>
      <c r="T47" s="49">
        <f t="shared" si="33"/>
        <v>2.4986301369863013</v>
      </c>
      <c r="U47" s="49">
        <f t="shared" si="34"/>
        <v>0.98145200740802097</v>
      </c>
      <c r="V47" s="50">
        <f t="shared" si="35"/>
        <v>0.18904109589041096</v>
      </c>
      <c r="W47" s="50">
        <f t="shared" si="36"/>
        <v>0.18553476304425601</v>
      </c>
      <c r="X47" s="50">
        <f t="shared" si="37"/>
        <v>0.46358275040099034</v>
      </c>
    </row>
    <row r="48" spans="2:25" s="45" customFormat="1" ht="12.75" customHeight="1" x14ac:dyDescent="0.2">
      <c r="B48" s="46">
        <v>45988</v>
      </c>
      <c r="D48" s="45">
        <f t="shared" si="6"/>
        <v>33</v>
      </c>
      <c r="E48" s="46">
        <f t="shared" si="18"/>
        <v>45988</v>
      </c>
      <c r="F48" s="48">
        <f t="shared" si="23"/>
        <v>92</v>
      </c>
      <c r="G48" s="46">
        <f t="shared" si="24"/>
        <v>45988</v>
      </c>
      <c r="H48" s="47">
        <f t="shared" si="25"/>
        <v>45988</v>
      </c>
      <c r="I48" s="15">
        <f t="shared" si="26"/>
        <v>45988</v>
      </c>
      <c r="J48" s="20">
        <f t="shared" si="27"/>
        <v>92</v>
      </c>
      <c r="K48" s="20">
        <f t="shared" si="28"/>
        <v>1004</v>
      </c>
      <c r="L48" s="17">
        <f t="shared" si="11"/>
        <v>7.4999999999999997E-3</v>
      </c>
      <c r="M48" s="21">
        <f t="shared" si="29"/>
        <v>0.18904109589041096</v>
      </c>
      <c r="N48" s="22">
        <v>0</v>
      </c>
      <c r="O48" s="22">
        <f t="shared" si="30"/>
        <v>100</v>
      </c>
      <c r="P48" s="22">
        <f t="shared" si="31"/>
        <v>0.18904109589041096</v>
      </c>
      <c r="Q48" s="23">
        <f t="shared" si="32"/>
        <v>189.04109589041093</v>
      </c>
      <c r="R48" s="1"/>
      <c r="S48" s="1"/>
      <c r="T48" s="49">
        <f t="shared" si="33"/>
        <v>2.7506849315068491</v>
      </c>
      <c r="U48" s="49">
        <f t="shared" si="34"/>
        <v>0.97960014785820904</v>
      </c>
      <c r="V48" s="50">
        <f t="shared" si="35"/>
        <v>0.18904109589041096</v>
      </c>
      <c r="W48" s="50">
        <f t="shared" si="36"/>
        <v>0.18518468548552444</v>
      </c>
      <c r="X48" s="50">
        <f t="shared" si="37"/>
        <v>0.5093847239108672</v>
      </c>
    </row>
    <row r="49" spans="2:24" s="45" customFormat="1" ht="12.75" customHeight="1" x14ac:dyDescent="0.2">
      <c r="B49" s="46">
        <v>46080</v>
      </c>
      <c r="D49" s="45">
        <f t="shared" si="6"/>
        <v>36</v>
      </c>
      <c r="E49" s="46">
        <f t="shared" si="18"/>
        <v>46080</v>
      </c>
      <c r="F49" s="48">
        <f t="shared" si="23"/>
        <v>92</v>
      </c>
      <c r="G49" s="46">
        <f t="shared" si="24"/>
        <v>46080</v>
      </c>
      <c r="H49" s="47">
        <f t="shared" si="25"/>
        <v>46080</v>
      </c>
      <c r="I49" s="15">
        <f t="shared" si="26"/>
        <v>46080</v>
      </c>
      <c r="J49" s="20">
        <f t="shared" si="27"/>
        <v>92</v>
      </c>
      <c r="K49" s="20">
        <f t="shared" si="28"/>
        <v>1096</v>
      </c>
      <c r="L49" s="17">
        <f t="shared" si="11"/>
        <v>7.4999999999999997E-3</v>
      </c>
      <c r="M49" s="21">
        <f t="shared" si="29"/>
        <v>0.18904109589041096</v>
      </c>
      <c r="N49" s="22">
        <v>0</v>
      </c>
      <c r="O49" s="22">
        <f t="shared" si="30"/>
        <v>100</v>
      </c>
      <c r="P49" s="22">
        <f t="shared" si="31"/>
        <v>0.18904109589041096</v>
      </c>
      <c r="Q49" s="23">
        <f t="shared" si="32"/>
        <v>189.04109589041093</v>
      </c>
      <c r="R49" s="1"/>
      <c r="S49" s="1"/>
      <c r="T49" s="49">
        <f t="shared" si="33"/>
        <v>3.0027397260273974</v>
      </c>
      <c r="U49" s="49">
        <f t="shared" si="34"/>
        <v>0.9777517825024753</v>
      </c>
      <c r="V49" s="50">
        <f t="shared" si="35"/>
        <v>0.18904109589041096</v>
      </c>
      <c r="W49" s="50">
        <f t="shared" si="36"/>
        <v>0.18483526847307066</v>
      </c>
      <c r="X49" s="50">
        <f t="shared" si="37"/>
        <v>0.55501220341502866</v>
      </c>
    </row>
    <row r="50" spans="2:24" s="45" customFormat="1" ht="12.75" customHeight="1" x14ac:dyDescent="0.2">
      <c r="B50" s="46">
        <v>46169</v>
      </c>
      <c r="D50" s="45">
        <f t="shared" si="6"/>
        <v>39</v>
      </c>
      <c r="E50" s="46">
        <f t="shared" si="18"/>
        <v>46169</v>
      </c>
      <c r="F50" s="48">
        <f t="shared" si="23"/>
        <v>89</v>
      </c>
      <c r="G50" s="46">
        <f t="shared" si="24"/>
        <v>46169</v>
      </c>
      <c r="H50" s="47">
        <f t="shared" si="25"/>
        <v>46169</v>
      </c>
      <c r="I50" s="15">
        <f t="shared" si="26"/>
        <v>46169</v>
      </c>
      <c r="J50" s="20">
        <f t="shared" si="27"/>
        <v>89</v>
      </c>
      <c r="K50" s="20">
        <f t="shared" si="28"/>
        <v>1185</v>
      </c>
      <c r="L50" s="17">
        <f t="shared" si="11"/>
        <v>7.4999999999999997E-3</v>
      </c>
      <c r="M50" s="21">
        <f t="shared" si="29"/>
        <v>0.18287671232876712</v>
      </c>
      <c r="N50" s="22">
        <v>0</v>
      </c>
      <c r="O50" s="22">
        <f t="shared" si="30"/>
        <v>100</v>
      </c>
      <c r="P50" s="22">
        <f t="shared" si="31"/>
        <v>0.18287671232876712</v>
      </c>
      <c r="Q50" s="23">
        <f t="shared" si="32"/>
        <v>182.87671232876713</v>
      </c>
      <c r="R50" s="1"/>
      <c r="S50" s="1"/>
      <c r="T50" s="49">
        <f t="shared" si="33"/>
        <v>3.2465753424657535</v>
      </c>
      <c r="U50" s="49">
        <f t="shared" si="34"/>
        <v>0.97596700886426446</v>
      </c>
      <c r="V50" s="50">
        <f t="shared" si="35"/>
        <v>0.18287671232876712</v>
      </c>
      <c r="W50" s="50">
        <f t="shared" si="36"/>
        <v>0.1784816379224374</v>
      </c>
      <c r="X50" s="50">
        <f t="shared" si="37"/>
        <v>0.57945408476188587</v>
      </c>
    </row>
    <row r="51" spans="2:24" s="45" customFormat="1" ht="12.75" customHeight="1" x14ac:dyDescent="0.2">
      <c r="B51" s="46">
        <v>46261</v>
      </c>
      <c r="D51" s="45">
        <f t="shared" si="6"/>
        <v>42</v>
      </c>
      <c r="E51" s="46">
        <f t="shared" si="18"/>
        <v>46261</v>
      </c>
      <c r="F51" s="48">
        <f t="shared" si="23"/>
        <v>92</v>
      </c>
      <c r="G51" s="46">
        <f t="shared" si="24"/>
        <v>46261</v>
      </c>
      <c r="H51" s="47">
        <f t="shared" si="25"/>
        <v>46261</v>
      </c>
      <c r="I51" s="15">
        <f t="shared" si="26"/>
        <v>46261</v>
      </c>
      <c r="J51" s="20">
        <f t="shared" si="27"/>
        <v>92</v>
      </c>
      <c r="K51" s="20">
        <f t="shared" si="28"/>
        <v>1277</v>
      </c>
      <c r="L51" s="17">
        <f t="shared" si="11"/>
        <v>7.4999999999999997E-3</v>
      </c>
      <c r="M51" s="21">
        <f t="shared" si="29"/>
        <v>0.18904109589041096</v>
      </c>
      <c r="N51" s="22">
        <v>0</v>
      </c>
      <c r="O51" s="22">
        <f t="shared" si="30"/>
        <v>100</v>
      </c>
      <c r="P51" s="22">
        <f t="shared" si="31"/>
        <v>0.18904109589041096</v>
      </c>
      <c r="Q51" s="23">
        <f t="shared" si="32"/>
        <v>189.04109589041093</v>
      </c>
      <c r="R51" s="1"/>
      <c r="S51" s="1"/>
      <c r="T51" s="49">
        <f t="shared" si="15"/>
        <v>3.4986301369863013</v>
      </c>
      <c r="U51" s="49">
        <f t="shared" si="16"/>
        <v>0.9741254987221234</v>
      </c>
      <c r="V51" s="50">
        <f t="shared" si="17"/>
        <v>0.18904109589041096</v>
      </c>
      <c r="W51" s="50">
        <f t="shared" si="20"/>
        <v>0.18414975181322332</v>
      </c>
      <c r="X51" s="50">
        <f t="shared" si="21"/>
        <v>0.64427187141229092</v>
      </c>
    </row>
    <row r="52" spans="2:24" s="45" customFormat="1" ht="12.75" customHeight="1" x14ac:dyDescent="0.2">
      <c r="B52" s="46">
        <v>46353</v>
      </c>
      <c r="D52" s="45">
        <f t="shared" si="6"/>
        <v>45</v>
      </c>
      <c r="E52" s="46">
        <f t="shared" si="18"/>
        <v>46353</v>
      </c>
      <c r="F52" s="48">
        <f t="shared" si="23"/>
        <v>92</v>
      </c>
      <c r="G52" s="46">
        <f t="shared" si="24"/>
        <v>46353</v>
      </c>
      <c r="H52" s="47">
        <f t="shared" si="25"/>
        <v>46353</v>
      </c>
      <c r="I52" s="15">
        <f t="shared" si="26"/>
        <v>46353</v>
      </c>
      <c r="J52" s="20">
        <f t="shared" si="27"/>
        <v>92</v>
      </c>
      <c r="K52" s="20">
        <f t="shared" si="28"/>
        <v>1369</v>
      </c>
      <c r="L52" s="17">
        <f t="shared" si="11"/>
        <v>7.4999999999999997E-3</v>
      </c>
      <c r="M52" s="21">
        <f t="shared" si="29"/>
        <v>0.18904109589041096</v>
      </c>
      <c r="N52" s="22">
        <v>0</v>
      </c>
      <c r="O52" s="22">
        <f t="shared" si="30"/>
        <v>100</v>
      </c>
      <c r="P52" s="22">
        <f t="shared" si="31"/>
        <v>0.18904109589041096</v>
      </c>
      <c r="Q52" s="23">
        <f t="shared" si="32"/>
        <v>189.04109589041093</v>
      </c>
      <c r="R52" s="1"/>
      <c r="S52" s="1"/>
      <c r="T52" s="49">
        <f t="shared" si="15"/>
        <v>3.7506849315068491</v>
      </c>
      <c r="U52" s="49">
        <f t="shared" si="16"/>
        <v>0.97228746324620852</v>
      </c>
      <c r="V52" s="50">
        <f t="shared" si="17"/>
        <v>0.18904109589041096</v>
      </c>
      <c r="W52" s="50">
        <f t="shared" si="20"/>
        <v>0.18380228757257092</v>
      </c>
      <c r="X52" s="50">
        <f t="shared" si="21"/>
        <v>0.68938447037493034</v>
      </c>
    </row>
    <row r="53" spans="2:24" s="45" customFormat="1" ht="12.75" customHeight="1" x14ac:dyDescent="0.2">
      <c r="B53" s="46">
        <v>46444</v>
      </c>
      <c r="D53" s="45">
        <f t="shared" si="6"/>
        <v>48</v>
      </c>
      <c r="E53" s="46">
        <f t="shared" si="18"/>
        <v>46445</v>
      </c>
      <c r="F53" s="48">
        <f t="shared" si="23"/>
        <v>92</v>
      </c>
      <c r="G53" s="46">
        <f t="shared" si="24"/>
        <v>46445</v>
      </c>
      <c r="H53" s="47">
        <f t="shared" si="25"/>
        <v>46445</v>
      </c>
      <c r="I53" s="24">
        <f t="shared" si="26"/>
        <v>46445</v>
      </c>
      <c r="J53" s="25">
        <f t="shared" si="27"/>
        <v>92</v>
      </c>
      <c r="K53" s="25">
        <f t="shared" si="28"/>
        <v>1461</v>
      </c>
      <c r="L53" s="26">
        <f t="shared" si="11"/>
        <v>7.4999999999999997E-3</v>
      </c>
      <c r="M53" s="27">
        <f t="shared" si="29"/>
        <v>0.18904109589041096</v>
      </c>
      <c r="N53" s="28">
        <v>100</v>
      </c>
      <c r="O53" s="28">
        <f t="shared" si="30"/>
        <v>0</v>
      </c>
      <c r="P53" s="28">
        <f t="shared" si="31"/>
        <v>100.18904109589042</v>
      </c>
      <c r="Q53" s="29">
        <f t="shared" si="32"/>
        <v>100189.04109589042</v>
      </c>
      <c r="R53" s="1"/>
      <c r="S53" s="1"/>
      <c r="T53" s="49">
        <f t="shared" si="15"/>
        <v>4.0027397260273974</v>
      </c>
      <c r="U53" s="49">
        <f t="shared" si="16"/>
        <v>0.97045289588032158</v>
      </c>
      <c r="V53" s="50">
        <f t="shared" si="17"/>
        <v>100.18904109589042</v>
      </c>
      <c r="W53" s="50">
        <f t="shared" si="20"/>
        <v>97.2287450669794</v>
      </c>
      <c r="X53" s="50">
        <f t="shared" si="21"/>
        <v>389.18136039138881</v>
      </c>
    </row>
    <row r="54" spans="2:24" s="45" customFormat="1" ht="12.75" customHeight="1" x14ac:dyDescent="0.2">
      <c r="I54" s="51"/>
      <c r="J54" s="20"/>
      <c r="K54" s="20"/>
      <c r="L54" s="17"/>
      <c r="M54" s="21"/>
      <c r="N54" s="28"/>
      <c r="O54" s="22"/>
      <c r="P54" s="22"/>
      <c r="Q54" s="25"/>
      <c r="R54" s="1"/>
      <c r="S54" s="1"/>
    </row>
    <row r="55" spans="2:24" ht="12.75" customHeight="1" x14ac:dyDescent="0.2">
      <c r="I55" s="52"/>
      <c r="J55" s="20"/>
      <c r="K55" s="20"/>
      <c r="L55" s="20"/>
      <c r="M55" s="20"/>
      <c r="N55" s="53">
        <f>SUM(N38:N53)</f>
        <v>100</v>
      </c>
      <c r="O55" s="22"/>
      <c r="P55" s="22"/>
      <c r="Q55" s="54">
        <f>SUM(Q37:Q53)</f>
        <v>3002.0547945205617</v>
      </c>
      <c r="T55" s="1"/>
      <c r="U55" s="1"/>
    </row>
    <row r="56" spans="2:24" x14ac:dyDescent="0.2">
      <c r="T56" s="55"/>
      <c r="U56" s="55"/>
      <c r="V56" s="50"/>
      <c r="W56" s="56">
        <f>SUM(W38:W53)</f>
        <v>100.0000001662325</v>
      </c>
      <c r="X56" s="50">
        <f>SUM(X38:X53)</f>
        <v>394.70070372224654</v>
      </c>
    </row>
    <row r="58" spans="2:24" x14ac:dyDescent="0.2">
      <c r="T58" s="1"/>
      <c r="U58" s="1"/>
    </row>
    <row r="59" spans="2:24" x14ac:dyDescent="0.2">
      <c r="T59" s="1"/>
      <c r="U59" s="1"/>
    </row>
    <row r="60" spans="2:24" x14ac:dyDescent="0.2">
      <c r="T60" s="1"/>
      <c r="U60" s="1"/>
    </row>
    <row r="61" spans="2:24" x14ac:dyDescent="0.2">
      <c r="T61" s="1"/>
      <c r="U61" s="1"/>
    </row>
    <row r="62" spans="2:24" ht="9.75" customHeight="1" x14ac:dyDescent="0.2">
      <c r="T62" s="1"/>
      <c r="U62" s="1"/>
    </row>
    <row r="63" spans="2:24" x14ac:dyDescent="0.2">
      <c r="T63" s="1"/>
      <c r="U63" s="1"/>
    </row>
    <row r="64" spans="2:24" x14ac:dyDescent="0.2">
      <c r="T64" s="1"/>
      <c r="U64" s="1"/>
    </row>
    <row r="65" spans="10:21" x14ac:dyDescent="0.2">
      <c r="T65" s="1"/>
      <c r="U65" s="1"/>
    </row>
    <row r="66" spans="10:21" hidden="1" x14ac:dyDescent="0.2">
      <c r="J66" s="57"/>
      <c r="K66" s="57" t="s">
        <v>27</v>
      </c>
      <c r="L66" s="57"/>
      <c r="M66" s="57" t="s">
        <v>28</v>
      </c>
      <c r="T66" s="1"/>
      <c r="U66" s="1"/>
    </row>
    <row r="67" spans="10:21" hidden="1" x14ac:dyDescent="0.2">
      <c r="J67" s="57">
        <v>1</v>
      </c>
      <c r="K67" s="57"/>
      <c r="L67" s="57"/>
      <c r="M67" s="57"/>
      <c r="T67" s="1"/>
      <c r="U67" s="1"/>
    </row>
    <row r="68" spans="10:21" hidden="1" x14ac:dyDescent="0.2">
      <c r="J68" s="57">
        <v>2</v>
      </c>
      <c r="K68" s="57"/>
      <c r="L68" s="57"/>
      <c r="M68" s="57"/>
      <c r="T68" s="1"/>
      <c r="U68" s="1"/>
    </row>
    <row r="69" spans="10:21" hidden="1" x14ac:dyDescent="0.2">
      <c r="J69" s="57">
        <v>3</v>
      </c>
      <c r="K69" s="57">
        <v>1</v>
      </c>
      <c r="L69" s="57"/>
      <c r="M69" s="57"/>
      <c r="T69" s="1"/>
      <c r="U69" s="1"/>
    </row>
    <row r="70" spans="10:21" hidden="1" x14ac:dyDescent="0.2">
      <c r="J70" s="57">
        <v>4</v>
      </c>
      <c r="K70" s="57"/>
      <c r="L70" s="57"/>
      <c r="M70" s="57"/>
      <c r="T70" s="1"/>
      <c r="U70" s="1"/>
    </row>
    <row r="71" spans="10:21" hidden="1" x14ac:dyDescent="0.2">
      <c r="J71" s="57">
        <v>5</v>
      </c>
      <c r="K71" s="57"/>
      <c r="L71" s="57"/>
      <c r="M71" s="57"/>
      <c r="T71" s="1"/>
      <c r="U71" s="1"/>
    </row>
    <row r="72" spans="10:21" hidden="1" x14ac:dyDescent="0.2">
      <c r="J72" s="57">
        <v>6</v>
      </c>
      <c r="K72" s="57">
        <v>2</v>
      </c>
      <c r="L72" s="57">
        <v>1</v>
      </c>
      <c r="M72" s="57"/>
      <c r="T72" s="1"/>
      <c r="U72" s="1"/>
    </row>
    <row r="73" spans="10:21" hidden="1" x14ac:dyDescent="0.2">
      <c r="J73" s="57">
        <v>7</v>
      </c>
      <c r="K73" s="57"/>
      <c r="L73" s="57"/>
      <c r="M73" s="57"/>
      <c r="T73" s="1"/>
      <c r="U73" s="1"/>
    </row>
    <row r="74" spans="10:21" hidden="1" x14ac:dyDescent="0.2">
      <c r="J74" s="57">
        <v>8</v>
      </c>
      <c r="K74" s="57"/>
      <c r="L74" s="57"/>
      <c r="M74" s="57"/>
      <c r="T74" s="1"/>
      <c r="U74" s="1"/>
    </row>
    <row r="75" spans="10:21" hidden="1" x14ac:dyDescent="0.2">
      <c r="J75" s="57">
        <v>9</v>
      </c>
      <c r="K75" s="57">
        <v>3</v>
      </c>
      <c r="L75" s="57"/>
      <c r="M75" s="57"/>
      <c r="T75" s="1"/>
      <c r="U75" s="1"/>
    </row>
    <row r="76" spans="10:21" hidden="1" x14ac:dyDescent="0.2">
      <c r="J76" s="57">
        <v>10</v>
      </c>
      <c r="K76" s="57"/>
      <c r="L76" s="57"/>
      <c r="M76" s="57"/>
      <c r="T76" s="1"/>
      <c r="U76" s="1"/>
    </row>
    <row r="77" spans="10:21" hidden="1" x14ac:dyDescent="0.2">
      <c r="J77" s="57">
        <v>11</v>
      </c>
      <c r="K77" s="57"/>
      <c r="L77" s="57"/>
      <c r="M77" s="57"/>
      <c r="T77" s="1"/>
      <c r="U77" s="1"/>
    </row>
    <row r="78" spans="10:21" hidden="1" x14ac:dyDescent="0.2">
      <c r="J78" s="57">
        <v>12</v>
      </c>
      <c r="K78" s="57">
        <v>4</v>
      </c>
      <c r="L78" s="57">
        <v>2</v>
      </c>
      <c r="M78" s="57"/>
      <c r="T78" s="1"/>
      <c r="U78" s="1"/>
    </row>
    <row r="79" spans="10:21" hidden="1" x14ac:dyDescent="0.2">
      <c r="J79" s="57">
        <v>13</v>
      </c>
      <c r="K79" s="57"/>
      <c r="L79" s="57"/>
      <c r="M79" s="57"/>
      <c r="T79" s="1"/>
      <c r="U79" s="1"/>
    </row>
    <row r="80" spans="10:21" hidden="1" x14ac:dyDescent="0.2">
      <c r="J80" s="57">
        <v>14</v>
      </c>
      <c r="K80" s="57"/>
      <c r="L80" s="57"/>
      <c r="M80" s="57"/>
      <c r="T80" s="1"/>
      <c r="U80" s="1"/>
    </row>
    <row r="81" spans="10:21" hidden="1" x14ac:dyDescent="0.2">
      <c r="J81" s="57">
        <v>15</v>
      </c>
      <c r="K81" s="57">
        <v>5</v>
      </c>
      <c r="L81" s="57"/>
      <c r="M81" s="57"/>
      <c r="T81" s="1"/>
      <c r="U81" s="1"/>
    </row>
    <row r="82" spans="10:21" hidden="1" x14ac:dyDescent="0.2">
      <c r="J82" s="57">
        <v>16</v>
      </c>
      <c r="K82" s="57"/>
      <c r="L82" s="57"/>
      <c r="M82" s="57"/>
      <c r="T82" s="1"/>
      <c r="U82" s="1"/>
    </row>
    <row r="83" spans="10:21" hidden="1" x14ac:dyDescent="0.2">
      <c r="J83" s="57">
        <v>17</v>
      </c>
      <c r="K83" s="57"/>
      <c r="L83" s="57"/>
      <c r="M83" s="57"/>
      <c r="T83" s="1"/>
      <c r="U83" s="1"/>
    </row>
    <row r="84" spans="10:21" hidden="1" x14ac:dyDescent="0.2">
      <c r="J84" s="57">
        <v>18</v>
      </c>
      <c r="K84" s="57">
        <v>6</v>
      </c>
      <c r="L84" s="57">
        <v>3</v>
      </c>
      <c r="M84" s="57"/>
      <c r="T84" s="1"/>
      <c r="U84" s="1"/>
    </row>
    <row r="85" spans="10:21" hidden="1" x14ac:dyDescent="0.2">
      <c r="J85" s="57">
        <v>19</v>
      </c>
      <c r="K85" s="57"/>
      <c r="L85" s="57"/>
      <c r="M85" s="57"/>
      <c r="T85" s="1"/>
      <c r="U85" s="1"/>
    </row>
    <row r="86" spans="10:21" hidden="1" x14ac:dyDescent="0.2">
      <c r="J86" s="57">
        <v>20</v>
      </c>
      <c r="K86" s="57"/>
      <c r="L86" s="57"/>
      <c r="M86" s="57"/>
      <c r="T86" s="1"/>
      <c r="U86" s="1"/>
    </row>
    <row r="87" spans="10:21" hidden="1" x14ac:dyDescent="0.2">
      <c r="J87" s="57">
        <v>21</v>
      </c>
      <c r="K87" s="57">
        <v>7</v>
      </c>
      <c r="L87" s="57"/>
      <c r="M87" s="57"/>
      <c r="T87" s="1"/>
      <c r="U87" s="1"/>
    </row>
    <row r="88" spans="10:21" hidden="1" x14ac:dyDescent="0.2">
      <c r="J88" s="57">
        <v>22</v>
      </c>
      <c r="K88" s="57"/>
      <c r="L88" s="57"/>
      <c r="M88" s="57"/>
      <c r="T88" s="1"/>
      <c r="U88" s="1"/>
    </row>
    <row r="89" spans="10:21" hidden="1" x14ac:dyDescent="0.2">
      <c r="J89" s="57">
        <v>23</v>
      </c>
      <c r="K89" s="57"/>
      <c r="L89" s="57"/>
      <c r="M89" s="57"/>
      <c r="T89" s="1"/>
      <c r="U89" s="1"/>
    </row>
    <row r="90" spans="10:21" hidden="1" x14ac:dyDescent="0.2">
      <c r="J90" s="57">
        <v>24</v>
      </c>
      <c r="K90" s="57">
        <v>8</v>
      </c>
      <c r="L90" s="57">
        <v>4</v>
      </c>
      <c r="M90" s="57"/>
      <c r="T90" s="1"/>
      <c r="U90" s="1"/>
    </row>
    <row r="91" spans="10:21" hidden="1" x14ac:dyDescent="0.2">
      <c r="J91" s="57">
        <v>25</v>
      </c>
      <c r="K91" s="57"/>
      <c r="L91" s="57"/>
      <c r="M91" s="57"/>
      <c r="T91" s="1"/>
      <c r="U91" s="1"/>
    </row>
    <row r="92" spans="10:21" hidden="1" x14ac:dyDescent="0.2">
      <c r="J92" s="57">
        <v>26</v>
      </c>
      <c r="K92" s="57"/>
      <c r="L92" s="57"/>
      <c r="M92" s="57"/>
      <c r="T92" s="1"/>
      <c r="U92" s="1"/>
    </row>
    <row r="93" spans="10:21" hidden="1" x14ac:dyDescent="0.2">
      <c r="J93" s="57">
        <v>27</v>
      </c>
      <c r="K93" s="57">
        <v>9</v>
      </c>
      <c r="L93" s="57"/>
      <c r="M93" s="57"/>
      <c r="T93" s="1"/>
      <c r="U93" s="1"/>
    </row>
    <row r="94" spans="10:21" hidden="1" x14ac:dyDescent="0.2">
      <c r="J94" s="57">
        <v>28</v>
      </c>
      <c r="K94" s="57"/>
      <c r="L94" s="57"/>
      <c r="M94" s="57"/>
      <c r="T94" s="1"/>
      <c r="U94" s="1"/>
    </row>
    <row r="95" spans="10:21" hidden="1" x14ac:dyDescent="0.2">
      <c r="J95" s="57">
        <v>29</v>
      </c>
      <c r="K95" s="57"/>
      <c r="L95" s="57"/>
      <c r="M95" s="57"/>
      <c r="T95" s="1"/>
      <c r="U95" s="1"/>
    </row>
    <row r="96" spans="10:21" hidden="1" x14ac:dyDescent="0.2">
      <c r="J96" s="57">
        <v>30</v>
      </c>
      <c r="K96" s="57">
        <v>10</v>
      </c>
      <c r="L96" s="57">
        <v>5</v>
      </c>
      <c r="M96" s="57"/>
      <c r="T96" s="1"/>
      <c r="U96" s="1"/>
    </row>
    <row r="97" spans="10:21" hidden="1" x14ac:dyDescent="0.2">
      <c r="J97" s="57">
        <v>31</v>
      </c>
      <c r="K97" s="57"/>
      <c r="L97" s="57"/>
      <c r="M97" s="57"/>
      <c r="T97" s="1"/>
      <c r="U97" s="1"/>
    </row>
    <row r="98" spans="10:21" hidden="1" x14ac:dyDescent="0.2">
      <c r="J98" s="57">
        <v>32</v>
      </c>
      <c r="K98" s="57"/>
      <c r="L98" s="57"/>
      <c r="M98" s="57"/>
      <c r="T98" s="1"/>
      <c r="U98" s="1"/>
    </row>
    <row r="99" spans="10:21" hidden="1" x14ac:dyDescent="0.2">
      <c r="J99" s="57">
        <v>33</v>
      </c>
      <c r="K99" s="57">
        <v>11</v>
      </c>
      <c r="L99" s="57"/>
      <c r="M99" s="57"/>
      <c r="T99" s="1"/>
      <c r="U99" s="1"/>
    </row>
    <row r="100" spans="10:21" hidden="1" x14ac:dyDescent="0.2">
      <c r="J100" s="57">
        <v>34</v>
      </c>
      <c r="K100" s="57"/>
      <c r="L100" s="57"/>
      <c r="M100" s="57"/>
      <c r="T100" s="1"/>
      <c r="U100" s="1"/>
    </row>
    <row r="101" spans="10:21" hidden="1" x14ac:dyDescent="0.2">
      <c r="J101" s="57">
        <v>35</v>
      </c>
      <c r="K101" s="57"/>
      <c r="L101" s="57"/>
      <c r="M101" s="57"/>
      <c r="T101" s="1"/>
      <c r="U101" s="1"/>
    </row>
    <row r="102" spans="10:21" hidden="1" x14ac:dyDescent="0.2">
      <c r="J102" s="57">
        <v>36</v>
      </c>
      <c r="K102" s="57">
        <v>12</v>
      </c>
      <c r="L102" s="57">
        <v>6</v>
      </c>
      <c r="M102" s="57">
        <v>1</v>
      </c>
      <c r="T102" s="1"/>
      <c r="U102" s="1"/>
    </row>
    <row r="103" spans="10:21" hidden="1" x14ac:dyDescent="0.2">
      <c r="J103" s="57">
        <v>37</v>
      </c>
      <c r="K103" s="57"/>
      <c r="L103" s="57"/>
      <c r="M103" s="57"/>
      <c r="T103" s="1"/>
      <c r="U103" s="1"/>
    </row>
    <row r="104" spans="10:21" hidden="1" x14ac:dyDescent="0.2">
      <c r="J104" s="57">
        <v>38</v>
      </c>
      <c r="K104" s="57"/>
      <c r="L104" s="57"/>
      <c r="M104" s="57"/>
      <c r="T104" s="1"/>
      <c r="U104" s="1"/>
    </row>
    <row r="105" spans="10:21" hidden="1" x14ac:dyDescent="0.2">
      <c r="J105" s="57">
        <v>39</v>
      </c>
      <c r="K105" s="57">
        <v>13</v>
      </c>
      <c r="L105" s="57"/>
      <c r="M105" s="57"/>
      <c r="T105" s="1"/>
      <c r="U105" s="1"/>
    </row>
    <row r="106" spans="10:21" hidden="1" x14ac:dyDescent="0.2">
      <c r="J106" s="57">
        <v>40</v>
      </c>
      <c r="K106" s="57"/>
      <c r="L106" s="57"/>
      <c r="M106" s="57"/>
      <c r="T106" s="1"/>
      <c r="U106" s="1"/>
    </row>
    <row r="107" spans="10:21" hidden="1" x14ac:dyDescent="0.2">
      <c r="J107" s="57">
        <v>41</v>
      </c>
      <c r="K107" s="57"/>
      <c r="L107" s="57"/>
      <c r="M107" s="57"/>
      <c r="T107" s="1"/>
      <c r="U107" s="1"/>
    </row>
    <row r="108" spans="10:21" hidden="1" x14ac:dyDescent="0.2">
      <c r="J108" s="57">
        <v>42</v>
      </c>
      <c r="K108" s="57">
        <v>14</v>
      </c>
      <c r="L108" s="57">
        <v>7</v>
      </c>
      <c r="M108" s="57">
        <v>2</v>
      </c>
      <c r="T108" s="1"/>
      <c r="U108" s="1"/>
    </row>
    <row r="109" spans="10:21" hidden="1" x14ac:dyDescent="0.2">
      <c r="J109" s="57">
        <v>43</v>
      </c>
      <c r="K109" s="57"/>
      <c r="L109" s="57"/>
      <c r="M109" s="57"/>
      <c r="T109" s="1"/>
      <c r="U109" s="1"/>
    </row>
    <row r="110" spans="10:21" hidden="1" x14ac:dyDescent="0.2">
      <c r="J110" s="57">
        <v>44</v>
      </c>
      <c r="K110" s="57"/>
      <c r="L110" s="57"/>
      <c r="M110" s="57"/>
      <c r="T110" s="1"/>
      <c r="U110" s="1"/>
    </row>
    <row r="111" spans="10:21" hidden="1" x14ac:dyDescent="0.2">
      <c r="J111" s="57">
        <v>45</v>
      </c>
      <c r="K111" s="57">
        <v>15</v>
      </c>
      <c r="L111" s="57"/>
      <c r="M111" s="57"/>
      <c r="T111" s="1"/>
      <c r="U111" s="1"/>
    </row>
    <row r="112" spans="10:21" hidden="1" x14ac:dyDescent="0.2">
      <c r="J112" s="57">
        <v>46</v>
      </c>
      <c r="K112" s="57"/>
      <c r="L112" s="57"/>
      <c r="M112" s="57"/>
      <c r="T112" s="1"/>
      <c r="U112" s="1"/>
    </row>
    <row r="113" spans="10:21" hidden="1" x14ac:dyDescent="0.2">
      <c r="J113" s="57">
        <v>47</v>
      </c>
      <c r="K113" s="57"/>
      <c r="L113" s="57"/>
      <c r="M113" s="57"/>
      <c r="T113" s="1"/>
      <c r="U113" s="1"/>
    </row>
    <row r="114" spans="10:21" hidden="1" x14ac:dyDescent="0.2">
      <c r="J114" s="57">
        <v>48</v>
      </c>
      <c r="K114" s="57">
        <v>16</v>
      </c>
      <c r="L114" s="57">
        <v>8</v>
      </c>
      <c r="M114" s="57">
        <v>3</v>
      </c>
      <c r="T114" s="1"/>
      <c r="U114" s="1"/>
    </row>
    <row r="115" spans="10:21" hidden="1" x14ac:dyDescent="0.2">
      <c r="J115" s="57">
        <v>49</v>
      </c>
      <c r="K115" s="57"/>
      <c r="L115" s="57"/>
      <c r="M115" s="57"/>
      <c r="T115" s="1"/>
      <c r="U115" s="1"/>
    </row>
    <row r="116" spans="10:21" hidden="1" x14ac:dyDescent="0.2">
      <c r="J116" s="57">
        <v>50</v>
      </c>
      <c r="K116" s="57"/>
      <c r="L116" s="57"/>
      <c r="M116" s="57"/>
      <c r="T116" s="1"/>
      <c r="U116" s="1"/>
    </row>
    <row r="117" spans="10:21" hidden="1" x14ac:dyDescent="0.2">
      <c r="J117" s="57">
        <v>51</v>
      </c>
      <c r="K117" s="57">
        <v>17</v>
      </c>
      <c r="L117" s="57"/>
      <c r="M117" s="57"/>
      <c r="T117" s="1"/>
      <c r="U117" s="1"/>
    </row>
    <row r="118" spans="10:21" hidden="1" x14ac:dyDescent="0.2">
      <c r="J118" s="57">
        <v>52</v>
      </c>
      <c r="K118" s="57"/>
      <c r="L118" s="57"/>
      <c r="M118" s="57"/>
      <c r="T118" s="1"/>
      <c r="U118" s="1"/>
    </row>
    <row r="119" spans="10:21" hidden="1" x14ac:dyDescent="0.2">
      <c r="J119" s="57">
        <v>53</v>
      </c>
      <c r="K119" s="57"/>
      <c r="L119" s="57"/>
      <c r="M119" s="57"/>
      <c r="T119" s="1"/>
      <c r="U119" s="1"/>
    </row>
    <row r="120" spans="10:21" hidden="1" x14ac:dyDescent="0.2">
      <c r="J120" s="57">
        <v>54</v>
      </c>
      <c r="K120" s="57">
        <v>18</v>
      </c>
      <c r="L120" s="57">
        <v>9</v>
      </c>
      <c r="M120" s="57">
        <v>4</v>
      </c>
      <c r="T120" s="1"/>
      <c r="U120" s="1"/>
    </row>
    <row r="121" spans="10:21" hidden="1" x14ac:dyDescent="0.2">
      <c r="J121" s="57">
        <v>55</v>
      </c>
      <c r="K121" s="57"/>
      <c r="L121" s="57"/>
      <c r="M121" s="57"/>
      <c r="T121" s="1"/>
      <c r="U121" s="1"/>
    </row>
    <row r="122" spans="10:21" hidden="1" x14ac:dyDescent="0.2">
      <c r="J122" s="57">
        <v>56</v>
      </c>
      <c r="K122" s="57"/>
      <c r="L122" s="57"/>
      <c r="M122" s="57"/>
      <c r="T122" s="1"/>
      <c r="U122" s="1"/>
    </row>
    <row r="123" spans="10:21" hidden="1" x14ac:dyDescent="0.2">
      <c r="J123" s="57">
        <v>57</v>
      </c>
      <c r="K123" s="57">
        <v>19</v>
      </c>
      <c r="L123" s="57"/>
      <c r="M123" s="57"/>
      <c r="T123" s="1"/>
      <c r="U123" s="1"/>
    </row>
    <row r="124" spans="10:21" hidden="1" x14ac:dyDescent="0.2">
      <c r="J124" s="57">
        <v>58</v>
      </c>
      <c r="K124" s="57"/>
      <c r="L124" s="57"/>
      <c r="M124" s="57"/>
      <c r="T124" s="1"/>
      <c r="U124" s="1"/>
    </row>
    <row r="125" spans="10:21" hidden="1" x14ac:dyDescent="0.2">
      <c r="J125" s="57">
        <v>59</v>
      </c>
      <c r="K125" s="57"/>
      <c r="L125" s="57"/>
      <c r="M125" s="57"/>
      <c r="T125" s="1"/>
      <c r="U125" s="1"/>
    </row>
    <row r="126" spans="10:21" hidden="1" x14ac:dyDescent="0.2">
      <c r="J126" s="57">
        <v>60</v>
      </c>
      <c r="K126" s="57">
        <v>20</v>
      </c>
      <c r="L126" s="57">
        <v>10</v>
      </c>
      <c r="M126" s="57">
        <v>5</v>
      </c>
      <c r="T126" s="1"/>
      <c r="U126" s="1"/>
    </row>
    <row r="127" spans="10:21" hidden="1" x14ac:dyDescent="0.2">
      <c r="T127" s="1"/>
      <c r="U127" s="1"/>
    </row>
    <row r="128" spans="10:21" hidden="1" x14ac:dyDescent="0.2">
      <c r="T128" s="1"/>
      <c r="U128" s="1"/>
    </row>
    <row r="129" spans="20:21" x14ac:dyDescent="0.2">
      <c r="T129" s="1"/>
      <c r="U129" s="1"/>
    </row>
    <row r="130" spans="20:21" x14ac:dyDescent="0.2">
      <c r="T130" s="1"/>
      <c r="U130" s="1"/>
    </row>
    <row r="131" spans="20:21" x14ac:dyDescent="0.2">
      <c r="T131" s="1"/>
      <c r="U131" s="1"/>
    </row>
    <row r="132" spans="20:21" x14ac:dyDescent="0.2">
      <c r="T132" s="1"/>
      <c r="U132" s="1"/>
    </row>
    <row r="133" spans="20:21" x14ac:dyDescent="0.2">
      <c r="T133" s="1"/>
      <c r="U133" s="1"/>
    </row>
    <row r="134" spans="20:21" x14ac:dyDescent="0.2">
      <c r="T134" s="1"/>
      <c r="U134" s="1"/>
    </row>
    <row r="135" spans="20:21" x14ac:dyDescent="0.2">
      <c r="T135" s="1"/>
      <c r="U135" s="1"/>
    </row>
    <row r="136" spans="20:21" x14ac:dyDescent="0.2">
      <c r="T136" s="1"/>
      <c r="U136" s="1"/>
    </row>
    <row r="137" spans="20:21" x14ac:dyDescent="0.2">
      <c r="T137" s="1"/>
      <c r="U137" s="1"/>
    </row>
    <row r="138" spans="20:21" x14ac:dyDescent="0.2">
      <c r="T138" s="1"/>
      <c r="U138" s="1"/>
    </row>
    <row r="139" spans="20:21" x14ac:dyDescent="0.2">
      <c r="T139" s="1"/>
      <c r="U139" s="1"/>
    </row>
    <row r="140" spans="20:21" x14ac:dyDescent="0.2">
      <c r="T140" s="1"/>
      <c r="U140" s="1"/>
    </row>
    <row r="141" spans="20:21" x14ac:dyDescent="0.2">
      <c r="T141" s="1"/>
      <c r="U141" s="1"/>
    </row>
    <row r="142" spans="20:21" x14ac:dyDescent="0.2">
      <c r="T142" s="1"/>
      <c r="U142" s="1"/>
    </row>
    <row r="143" spans="20:21" x14ac:dyDescent="0.2">
      <c r="T143" s="1"/>
      <c r="U143" s="1"/>
    </row>
    <row r="144" spans="20:21" x14ac:dyDescent="0.2">
      <c r="T144" s="1"/>
      <c r="U144" s="1"/>
    </row>
    <row r="145" spans="20:21" x14ac:dyDescent="0.2">
      <c r="T145" s="1"/>
      <c r="U145" s="1"/>
    </row>
    <row r="146" spans="20:21" x14ac:dyDescent="0.2">
      <c r="T146" s="1"/>
      <c r="U146" s="1"/>
    </row>
    <row r="147" spans="20:21" x14ac:dyDescent="0.2">
      <c r="T147" s="1"/>
      <c r="U147" s="1"/>
    </row>
    <row r="148" spans="20:21" x14ac:dyDescent="0.2">
      <c r="T148" s="1"/>
      <c r="U148" s="1"/>
    </row>
    <row r="149" spans="20:21" x14ac:dyDescent="0.2">
      <c r="T149" s="1"/>
      <c r="U149" s="1"/>
    </row>
    <row r="150" spans="20:21" x14ac:dyDescent="0.2">
      <c r="T150" s="1"/>
      <c r="U150" s="1"/>
    </row>
    <row r="151" spans="20:21" x14ac:dyDescent="0.2">
      <c r="T151" s="1"/>
      <c r="U151" s="1"/>
    </row>
    <row r="152" spans="20:21" x14ac:dyDescent="0.2">
      <c r="T152" s="1"/>
      <c r="U152" s="1"/>
    </row>
    <row r="153" spans="20:21" x14ac:dyDescent="0.2">
      <c r="T153" s="1"/>
      <c r="U153" s="1"/>
    </row>
    <row r="154" spans="20:21" x14ac:dyDescent="0.2">
      <c r="T154" s="1"/>
      <c r="U154" s="1"/>
    </row>
    <row r="155" spans="20:21" x14ac:dyDescent="0.2">
      <c r="T155" s="1"/>
      <c r="U155" s="1"/>
    </row>
    <row r="156" spans="20:21" x14ac:dyDescent="0.2">
      <c r="T156" s="1"/>
      <c r="U156" s="1"/>
    </row>
    <row r="157" spans="20:21" x14ac:dyDescent="0.2">
      <c r="T157" s="1"/>
      <c r="U157" s="1"/>
    </row>
    <row r="158" spans="20:21" x14ac:dyDescent="0.2">
      <c r="T158" s="1"/>
      <c r="U158" s="1"/>
    </row>
    <row r="159" spans="20:21" x14ac:dyDescent="0.2">
      <c r="T159" s="1"/>
      <c r="U159" s="1"/>
    </row>
    <row r="160" spans="20:21" x14ac:dyDescent="0.2">
      <c r="T160" s="1"/>
      <c r="U160" s="1"/>
    </row>
    <row r="161" spans="20:21" x14ac:dyDescent="0.2">
      <c r="T161" s="1"/>
      <c r="U161" s="1"/>
    </row>
    <row r="162" spans="20:21" x14ac:dyDescent="0.2">
      <c r="T162" s="1"/>
      <c r="U162" s="1"/>
    </row>
    <row r="163" spans="20:21" x14ac:dyDescent="0.2">
      <c r="T163" s="1"/>
      <c r="U163" s="1"/>
    </row>
    <row r="164" spans="20:21" x14ac:dyDescent="0.2">
      <c r="T164" s="1"/>
      <c r="U164" s="1"/>
    </row>
    <row r="165" spans="20:21" x14ac:dyDescent="0.2">
      <c r="T165" s="1"/>
      <c r="U165" s="1"/>
    </row>
    <row r="166" spans="20:21" x14ac:dyDescent="0.2">
      <c r="T166" s="1"/>
      <c r="U166" s="1"/>
    </row>
    <row r="167" spans="20:21" x14ac:dyDescent="0.2">
      <c r="T167" s="1"/>
      <c r="U167" s="1"/>
    </row>
    <row r="168" spans="20:21" x14ac:dyDescent="0.2">
      <c r="T168" s="1"/>
      <c r="U168" s="1"/>
    </row>
    <row r="169" spans="20:21" x14ac:dyDescent="0.2">
      <c r="T169" s="1"/>
      <c r="U169" s="1"/>
    </row>
    <row r="170" spans="20:21" x14ac:dyDescent="0.2">
      <c r="T170" s="1"/>
      <c r="U170" s="1"/>
    </row>
    <row r="171" spans="20:21" x14ac:dyDescent="0.2">
      <c r="T171" s="1"/>
      <c r="U171" s="1"/>
    </row>
    <row r="172" spans="20:21" x14ac:dyDescent="0.2">
      <c r="T172" s="1"/>
      <c r="U172" s="1"/>
    </row>
    <row r="173" spans="20:21" x14ac:dyDescent="0.2">
      <c r="T173" s="1"/>
      <c r="U173" s="1"/>
    </row>
    <row r="174" spans="20:21" x14ac:dyDescent="0.2">
      <c r="T174" s="1"/>
      <c r="U174" s="1"/>
    </row>
    <row r="175" spans="20:21" x14ac:dyDescent="0.2">
      <c r="T175" s="1"/>
      <c r="U175" s="1"/>
    </row>
    <row r="176" spans="20:21" x14ac:dyDescent="0.2">
      <c r="T176" s="1"/>
      <c r="U176" s="1"/>
    </row>
    <row r="177" spans="20:21" x14ac:dyDescent="0.2">
      <c r="T177" s="1"/>
      <c r="U177" s="1"/>
    </row>
    <row r="178" spans="20:21" x14ac:dyDescent="0.2">
      <c r="T178" s="1"/>
      <c r="U178" s="1"/>
    </row>
    <row r="179" spans="20:21" x14ac:dyDescent="0.2">
      <c r="T179" s="1"/>
      <c r="U179" s="1"/>
    </row>
    <row r="180" spans="20:21" x14ac:dyDescent="0.2">
      <c r="T180" s="1"/>
      <c r="U180" s="1"/>
    </row>
    <row r="181" spans="20:21" x14ac:dyDescent="0.2">
      <c r="T181" s="1"/>
      <c r="U181" s="1"/>
    </row>
    <row r="182" spans="20:21" x14ac:dyDescent="0.2">
      <c r="T182" s="1"/>
      <c r="U182" s="1"/>
    </row>
    <row r="183" spans="20:21" x14ac:dyDescent="0.2">
      <c r="T183" s="1"/>
      <c r="U183" s="1"/>
    </row>
    <row r="184" spans="20:21" x14ac:dyDescent="0.2">
      <c r="T184" s="1"/>
      <c r="U184" s="1"/>
    </row>
    <row r="185" spans="20:21" x14ac:dyDescent="0.2">
      <c r="T185" s="1"/>
      <c r="U185" s="1"/>
    </row>
    <row r="186" spans="20:21" x14ac:dyDescent="0.2">
      <c r="T186" s="1"/>
      <c r="U186" s="1"/>
    </row>
    <row r="187" spans="20:21" x14ac:dyDescent="0.2">
      <c r="T187" s="1"/>
      <c r="U187" s="1"/>
    </row>
    <row r="188" spans="20:21" x14ac:dyDescent="0.2">
      <c r="T188" s="1"/>
      <c r="U188" s="1"/>
    </row>
    <row r="189" spans="20:21" x14ac:dyDescent="0.2">
      <c r="T189" s="1"/>
      <c r="U189" s="1"/>
    </row>
    <row r="190" spans="20:21" x14ac:dyDescent="0.2">
      <c r="T190" s="1"/>
      <c r="U190" s="1"/>
    </row>
    <row r="191" spans="20:21" x14ac:dyDescent="0.2">
      <c r="T191" s="1"/>
      <c r="U191" s="1"/>
    </row>
    <row r="192" spans="20:21" x14ac:dyDescent="0.2">
      <c r="T192" s="1"/>
      <c r="U192" s="1"/>
    </row>
    <row r="193" spans="20:21" x14ac:dyDescent="0.2">
      <c r="T193" s="1"/>
      <c r="U193" s="1"/>
    </row>
    <row r="194" spans="20:21" x14ac:dyDescent="0.2">
      <c r="T194" s="1"/>
      <c r="U194" s="1"/>
    </row>
    <row r="195" spans="20:21" x14ac:dyDescent="0.2">
      <c r="T195" s="1"/>
      <c r="U195" s="1"/>
    </row>
    <row r="196" spans="20:21" x14ac:dyDescent="0.2">
      <c r="T196" s="1"/>
      <c r="U196" s="1"/>
    </row>
    <row r="197" spans="20:21" x14ac:dyDescent="0.2">
      <c r="T197" s="1"/>
      <c r="U197" s="1"/>
    </row>
    <row r="198" spans="20:21" x14ac:dyDescent="0.2">
      <c r="T198" s="1"/>
      <c r="U198" s="1"/>
    </row>
    <row r="199" spans="20:21" x14ac:dyDescent="0.2">
      <c r="T199" s="1"/>
      <c r="U199" s="1"/>
    </row>
    <row r="200" spans="20:21" x14ac:dyDescent="0.2">
      <c r="T200" s="1"/>
      <c r="U200" s="1"/>
    </row>
    <row r="201" spans="20:21" x14ac:dyDescent="0.2">
      <c r="T201" s="1"/>
      <c r="U201" s="1"/>
    </row>
    <row r="202" spans="20:21" x14ac:dyDescent="0.2">
      <c r="T202" s="1"/>
      <c r="U202" s="1"/>
    </row>
    <row r="203" spans="20:21" x14ac:dyDescent="0.2">
      <c r="T203" s="1"/>
      <c r="U203" s="1"/>
    </row>
    <row r="204" spans="20:21" x14ac:dyDescent="0.2">
      <c r="T204" s="1"/>
      <c r="U204" s="1"/>
    </row>
    <row r="205" spans="20:21" x14ac:dyDescent="0.2">
      <c r="T205" s="1"/>
      <c r="U205" s="1"/>
    </row>
    <row r="206" spans="20:21" x14ac:dyDescent="0.2">
      <c r="T206" s="1"/>
      <c r="U206" s="1"/>
    </row>
    <row r="207" spans="20:21" x14ac:dyDescent="0.2">
      <c r="T207" s="1"/>
      <c r="U207" s="1"/>
    </row>
    <row r="208" spans="20:21" x14ac:dyDescent="0.2">
      <c r="T208" s="1"/>
      <c r="U208" s="1"/>
    </row>
    <row r="209" spans="20:21" x14ac:dyDescent="0.2">
      <c r="T209" s="1"/>
      <c r="U209" s="1"/>
    </row>
    <row r="210" spans="20:21" x14ac:dyDescent="0.2">
      <c r="T210" s="1"/>
      <c r="U210" s="1"/>
    </row>
    <row r="211" spans="20:21" x14ac:dyDescent="0.2">
      <c r="T211" s="1"/>
      <c r="U211" s="1"/>
    </row>
    <row r="212" spans="20:21" x14ac:dyDescent="0.2">
      <c r="T212" s="1"/>
      <c r="U212" s="1"/>
    </row>
    <row r="213" spans="20:21" x14ac:dyDescent="0.2">
      <c r="T213" s="1"/>
      <c r="U213" s="1"/>
    </row>
    <row r="214" spans="20:21" x14ac:dyDescent="0.2">
      <c r="T214" s="1"/>
      <c r="U214" s="1"/>
    </row>
    <row r="215" spans="20:21" x14ac:dyDescent="0.2">
      <c r="T215" s="1"/>
      <c r="U215" s="1"/>
    </row>
    <row r="216" spans="20:21" x14ac:dyDescent="0.2">
      <c r="T216" s="1"/>
      <c r="U216" s="1"/>
    </row>
    <row r="217" spans="20:21" x14ac:dyDescent="0.2">
      <c r="T217" s="1"/>
      <c r="U217" s="1"/>
    </row>
    <row r="218" spans="20:21" x14ac:dyDescent="0.2">
      <c r="T218" s="1"/>
      <c r="U218" s="1"/>
    </row>
    <row r="219" spans="20:21" x14ac:dyDescent="0.2">
      <c r="T219" s="1"/>
      <c r="U219" s="1"/>
    </row>
    <row r="220" spans="20:21" x14ac:dyDescent="0.2">
      <c r="T220" s="1"/>
      <c r="U220" s="1"/>
    </row>
    <row r="221" spans="20:21" x14ac:dyDescent="0.2">
      <c r="T221" s="1"/>
      <c r="U221" s="1"/>
    </row>
    <row r="222" spans="20:21" x14ac:dyDescent="0.2">
      <c r="T222" s="1"/>
      <c r="U222" s="1"/>
    </row>
    <row r="223" spans="20:21" x14ac:dyDescent="0.2">
      <c r="T223" s="1"/>
      <c r="U223" s="1"/>
    </row>
    <row r="224" spans="20:21" x14ac:dyDescent="0.2">
      <c r="T224" s="1"/>
      <c r="U224" s="1"/>
    </row>
    <row r="225" spans="20:21" x14ac:dyDescent="0.2">
      <c r="T225" s="1"/>
      <c r="U225" s="1"/>
    </row>
    <row r="226" spans="20:21" x14ac:dyDescent="0.2">
      <c r="T226" s="1"/>
      <c r="U226" s="1"/>
    </row>
    <row r="227" spans="20:21" x14ac:dyDescent="0.2">
      <c r="T227" s="1"/>
      <c r="U227" s="1"/>
    </row>
    <row r="228" spans="20:21" x14ac:dyDescent="0.2">
      <c r="T228" s="1"/>
      <c r="U228" s="1"/>
    </row>
    <row r="229" spans="20:21" x14ac:dyDescent="0.2">
      <c r="T229" s="1"/>
      <c r="U229" s="1"/>
    </row>
    <row r="230" spans="20:21" x14ac:dyDescent="0.2">
      <c r="T230" s="1"/>
      <c r="U230" s="1"/>
    </row>
    <row r="231" spans="20:21" x14ac:dyDescent="0.2">
      <c r="T231" s="1"/>
      <c r="U231" s="1"/>
    </row>
    <row r="232" spans="20:21" x14ac:dyDescent="0.2">
      <c r="T232" s="1"/>
      <c r="U232" s="1"/>
    </row>
    <row r="233" spans="20:21" x14ac:dyDescent="0.2">
      <c r="T233" s="1"/>
      <c r="U233" s="1"/>
    </row>
    <row r="234" spans="20:21" x14ac:dyDescent="0.2">
      <c r="T234" s="1"/>
      <c r="U234" s="1"/>
    </row>
    <row r="235" spans="20:21" x14ac:dyDescent="0.2">
      <c r="T235" s="1"/>
      <c r="U235" s="1"/>
    </row>
    <row r="236" spans="20:21" x14ac:dyDescent="0.2">
      <c r="T236" s="1"/>
      <c r="U236" s="1"/>
    </row>
    <row r="237" spans="20:21" x14ac:dyDescent="0.2">
      <c r="T237" s="1"/>
      <c r="U237" s="1"/>
    </row>
    <row r="238" spans="20:21" x14ac:dyDescent="0.2">
      <c r="T238" s="1"/>
      <c r="U238" s="1"/>
    </row>
    <row r="239" spans="20:21" x14ac:dyDescent="0.2">
      <c r="T239" s="1"/>
      <c r="U239" s="1"/>
    </row>
    <row r="240" spans="20:21" x14ac:dyDescent="0.2">
      <c r="T240" s="1"/>
      <c r="U240" s="1"/>
    </row>
    <row r="241" spans="20:21" x14ac:dyDescent="0.2">
      <c r="T241" s="1"/>
      <c r="U241" s="1"/>
    </row>
    <row r="242" spans="20:21" x14ac:dyDescent="0.2">
      <c r="T242" s="1"/>
      <c r="U242" s="1"/>
    </row>
    <row r="243" spans="20:21" x14ac:dyDescent="0.2">
      <c r="T243" s="1"/>
      <c r="U243" s="1"/>
    </row>
    <row r="244" spans="20:21" x14ac:dyDescent="0.2">
      <c r="T244" s="1"/>
      <c r="U244" s="1"/>
    </row>
    <row r="245" spans="20:21" x14ac:dyDescent="0.2">
      <c r="T245" s="1"/>
      <c r="U245" s="1"/>
    </row>
    <row r="246" spans="20:21" x14ac:dyDescent="0.2">
      <c r="T246" s="1"/>
      <c r="U246" s="1"/>
    </row>
    <row r="247" spans="20:21" x14ac:dyDescent="0.2">
      <c r="T247" s="1"/>
      <c r="U247" s="1"/>
    </row>
    <row r="248" spans="20:21" x14ac:dyDescent="0.2">
      <c r="T248" s="1"/>
      <c r="U248" s="1"/>
    </row>
    <row r="249" spans="20:21" x14ac:dyDescent="0.2">
      <c r="T249" s="1"/>
      <c r="U249" s="1"/>
    </row>
    <row r="250" spans="20:21" x14ac:dyDescent="0.2">
      <c r="T250" s="1"/>
      <c r="U250" s="1"/>
    </row>
    <row r="251" spans="20:21" x14ac:dyDescent="0.2">
      <c r="T251" s="1"/>
      <c r="U251" s="1"/>
    </row>
    <row r="252" spans="20:21" x14ac:dyDescent="0.2">
      <c r="T252" s="1"/>
      <c r="U252" s="1"/>
    </row>
    <row r="253" spans="20:21" x14ac:dyDescent="0.2">
      <c r="T253" s="1"/>
      <c r="U253" s="1"/>
    </row>
    <row r="254" spans="20:21" x14ac:dyDescent="0.2">
      <c r="T254" s="1"/>
      <c r="U254" s="1"/>
    </row>
    <row r="255" spans="20:21" x14ac:dyDescent="0.2">
      <c r="T255" s="1"/>
      <c r="U255" s="1"/>
    </row>
    <row r="256" spans="20:21" x14ac:dyDescent="0.2">
      <c r="T256" s="1"/>
      <c r="U256" s="1"/>
    </row>
    <row r="257" spans="20:21" x14ac:dyDescent="0.2">
      <c r="T257" s="1"/>
      <c r="U257" s="1"/>
    </row>
    <row r="258" spans="20:21" x14ac:dyDescent="0.2">
      <c r="T258" s="1"/>
      <c r="U258" s="1"/>
    </row>
    <row r="259" spans="20:21" x14ac:dyDescent="0.2">
      <c r="T259" s="1"/>
      <c r="U259" s="1"/>
    </row>
    <row r="260" spans="20:21" x14ac:dyDescent="0.2">
      <c r="T260" s="1"/>
      <c r="U260" s="1"/>
    </row>
    <row r="261" spans="20:21" x14ac:dyDescent="0.2">
      <c r="T261" s="1"/>
      <c r="U261" s="1"/>
    </row>
    <row r="262" spans="20:21" x14ac:dyDescent="0.2">
      <c r="T262" s="1"/>
      <c r="U262" s="1"/>
    </row>
    <row r="263" spans="20:21" x14ac:dyDescent="0.2">
      <c r="T263" s="1"/>
      <c r="U263" s="1"/>
    </row>
    <row r="264" spans="20:21" x14ac:dyDescent="0.2">
      <c r="T264" s="1"/>
      <c r="U264" s="1"/>
    </row>
    <row r="265" spans="20:21" x14ac:dyDescent="0.2">
      <c r="T265" s="1"/>
      <c r="U265" s="1"/>
    </row>
    <row r="266" spans="20:21" x14ac:dyDescent="0.2">
      <c r="T266" s="1"/>
      <c r="U266" s="1"/>
    </row>
    <row r="267" spans="20:21" x14ac:dyDescent="0.2">
      <c r="T267" s="1"/>
      <c r="U267" s="1"/>
    </row>
    <row r="268" spans="20:21" x14ac:dyDescent="0.2">
      <c r="T268" s="1"/>
      <c r="U268" s="1"/>
    </row>
    <row r="269" spans="20:21" x14ac:dyDescent="0.2">
      <c r="T269" s="1"/>
      <c r="U269" s="1"/>
    </row>
    <row r="270" spans="20:21" x14ac:dyDescent="0.2">
      <c r="T270" s="1"/>
      <c r="U270" s="1"/>
    </row>
    <row r="271" spans="20:21" x14ac:dyDescent="0.2">
      <c r="T271" s="1"/>
      <c r="U271" s="1"/>
    </row>
    <row r="272" spans="20:21" x14ac:dyDescent="0.2">
      <c r="T272" s="1"/>
      <c r="U272" s="1"/>
    </row>
    <row r="273" spans="20:21" x14ac:dyDescent="0.2">
      <c r="T273" s="1"/>
      <c r="U273" s="1"/>
    </row>
    <row r="274" spans="20:21" x14ac:dyDescent="0.2">
      <c r="T274" s="1"/>
      <c r="U274" s="1"/>
    </row>
    <row r="275" spans="20:21" x14ac:dyDescent="0.2">
      <c r="T275" s="1"/>
      <c r="U275" s="1"/>
    </row>
    <row r="276" spans="20:21" x14ac:dyDescent="0.2">
      <c r="T276" s="1"/>
      <c r="U276" s="1"/>
    </row>
    <row r="277" spans="20:21" x14ac:dyDescent="0.2">
      <c r="T277" s="1"/>
      <c r="U277" s="1"/>
    </row>
    <row r="278" spans="20:21" x14ac:dyDescent="0.2">
      <c r="T278" s="1"/>
      <c r="U278" s="1"/>
    </row>
    <row r="279" spans="20:21" x14ac:dyDescent="0.2">
      <c r="T279" s="1"/>
      <c r="U279" s="1"/>
    </row>
    <row r="280" spans="20:21" x14ac:dyDescent="0.2">
      <c r="T280" s="1"/>
      <c r="U280" s="1"/>
    </row>
    <row r="281" spans="20:21" x14ac:dyDescent="0.2">
      <c r="T281" s="1"/>
      <c r="U281" s="1"/>
    </row>
    <row r="282" spans="20:21" x14ac:dyDescent="0.2">
      <c r="T282" s="1"/>
      <c r="U282" s="1"/>
    </row>
    <row r="283" spans="20:21" x14ac:dyDescent="0.2">
      <c r="T283" s="1"/>
      <c r="U283" s="1"/>
    </row>
    <row r="284" spans="20:21" x14ac:dyDescent="0.2">
      <c r="T284" s="1"/>
      <c r="U284" s="1"/>
    </row>
    <row r="285" spans="20:21" x14ac:dyDescent="0.2">
      <c r="T285" s="1"/>
      <c r="U285" s="1"/>
    </row>
    <row r="286" spans="20:21" x14ac:dyDescent="0.2">
      <c r="T286" s="1"/>
      <c r="U286" s="1"/>
    </row>
    <row r="287" spans="20:21" x14ac:dyDescent="0.2">
      <c r="T287" s="1"/>
      <c r="U287" s="1"/>
    </row>
    <row r="288" spans="20:21" x14ac:dyDescent="0.2">
      <c r="T288" s="1"/>
      <c r="U288" s="1"/>
    </row>
    <row r="289" spans="20:21" x14ac:dyDescent="0.2">
      <c r="T289" s="1"/>
      <c r="U289" s="1"/>
    </row>
    <row r="290" spans="20:21" x14ac:dyDescent="0.2">
      <c r="T290" s="1"/>
      <c r="U290" s="1"/>
    </row>
  </sheetData>
  <mergeCells count="35">
    <mergeCell ref="O35:O36"/>
    <mergeCell ref="P35:P36"/>
    <mergeCell ref="Q35:Q36"/>
    <mergeCell ref="I35:I36"/>
    <mergeCell ref="J35:J36"/>
    <mergeCell ref="K35:K36"/>
    <mergeCell ref="L35:L36"/>
    <mergeCell ref="M35:M36"/>
    <mergeCell ref="N35:N36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R14:S14"/>
    <mergeCell ref="J11:K11"/>
    <mergeCell ref="L11:M11"/>
    <mergeCell ref="N11:O11"/>
    <mergeCell ref="P11:Q11"/>
    <mergeCell ref="R11:S11"/>
    <mergeCell ref="J12:K12"/>
    <mergeCell ref="L12:M12"/>
    <mergeCell ref="N12:O12"/>
    <mergeCell ref="P12:Q12"/>
    <mergeCell ref="R12:S12"/>
    <mergeCell ref="I8:S8"/>
    <mergeCell ref="J10:K10"/>
    <mergeCell ref="L10:M10"/>
    <mergeCell ref="N10:O10"/>
    <mergeCell ref="P10:Q10"/>
    <mergeCell ref="R10:S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Clase III</vt:lpstr>
      <vt:lpstr>Clase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2023-02-08T22:16:11Z</dcterms:created>
  <dcterms:modified xsi:type="dcterms:W3CDTF">2023-02-23T14:38:08Z</dcterms:modified>
</cp:coreProperties>
</file>