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T BARRAGAN\Clase 8\Difusion\"/>
    </mc:Choice>
  </mc:AlternateContent>
  <bookViews>
    <workbookView xWindow="0" yWindow="0" windowWidth="25200" windowHeight="11490"/>
  </bookViews>
  <sheets>
    <sheet name="CLASE I (ARS)" sheetId="12" r:id="rId1"/>
    <sheet name="Feriados" sheetId="5" state="hidden" r:id="rId2"/>
    <sheet name="Hoja2" sheetId="7" state="hidden" r:id="rId3"/>
  </sheets>
  <definedNames>
    <definedName name="_xlnm.Print_Area" localSheetId="0">'CLASE I (ARS)'!$D$1:$P$46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2" l="1"/>
  <c r="J33" i="12" s="1"/>
  <c r="K21" i="12" s="1"/>
  <c r="L33" i="12"/>
  <c r="L34" i="12" s="1"/>
  <c r="K19" i="12"/>
  <c r="K20" i="12"/>
  <c r="J20" i="12"/>
  <c r="L20" i="12" s="1"/>
  <c r="J21" i="12"/>
  <c r="J22" i="12"/>
  <c r="I20" i="12"/>
  <c r="H20" i="12" s="1"/>
  <c r="H19" i="12"/>
  <c r="H21" i="12"/>
  <c r="J32" i="12"/>
  <c r="G32" i="12"/>
  <c r="G33" i="12"/>
  <c r="E32" i="12"/>
  <c r="E33" i="12" s="1"/>
  <c r="E34" i="12" s="1"/>
  <c r="B32" i="12"/>
  <c r="B33" i="12"/>
  <c r="B34" i="12" s="1"/>
  <c r="L21" i="12" l="1"/>
  <c r="O30" i="12"/>
  <c r="O31" i="12"/>
  <c r="O32" i="12"/>
  <c r="O33" i="12"/>
  <c r="O34" i="12"/>
  <c r="M28" i="12" l="1"/>
  <c r="J18" i="12" l="1"/>
  <c r="J19" i="12"/>
  <c r="L19" i="12" s="1"/>
  <c r="I31" i="12"/>
  <c r="I32" i="12"/>
  <c r="I33" i="12"/>
  <c r="I34" i="12"/>
  <c r="I29" i="12"/>
  <c r="G14" i="12" l="1"/>
  <c r="I30" i="12"/>
  <c r="K36" i="12" l="1"/>
  <c r="Q35" i="12"/>
  <c r="L29" i="12"/>
  <c r="Q28" i="12"/>
  <c r="N28" i="12"/>
  <c r="S28" i="12"/>
  <c r="I28" i="12"/>
  <c r="I27" i="12" s="1"/>
  <c r="E28" i="12"/>
  <c r="F28" i="12" s="1"/>
  <c r="B28" i="12"/>
  <c r="L27" i="12"/>
  <c r="J17" i="12"/>
  <c r="D28" i="12"/>
  <c r="B29" i="12" l="1"/>
  <c r="B30" i="12" s="1"/>
  <c r="B31" i="12" s="1"/>
  <c r="A33" i="12" s="1"/>
  <c r="L30" i="12"/>
  <c r="J23" i="12"/>
  <c r="A34" i="12" l="1"/>
  <c r="A30" i="12"/>
  <c r="A29" i="12"/>
  <c r="A31" i="12"/>
  <c r="A32" i="12"/>
  <c r="L31" i="12"/>
  <c r="D2" i="7" l="1"/>
  <c r="E29" i="12"/>
  <c r="E30" i="12" s="1"/>
  <c r="F30" i="12" l="1"/>
  <c r="E31" i="12"/>
  <c r="G30" i="12"/>
  <c r="J30" i="12" s="1"/>
  <c r="K18" i="12" s="1"/>
  <c r="L18" i="12" s="1"/>
  <c r="F29" i="12"/>
  <c r="G29" i="12"/>
  <c r="J29" i="12" s="1"/>
  <c r="K17" i="12" s="1"/>
  <c r="G31" i="12" l="1"/>
  <c r="J31" i="12" s="1"/>
  <c r="F31" i="12"/>
  <c r="D29" i="12"/>
  <c r="I17" i="12"/>
  <c r="H17" i="12" s="1"/>
  <c r="H29" i="12"/>
  <c r="Q29" i="12" s="1"/>
  <c r="M29" i="12"/>
  <c r="L17" i="12"/>
  <c r="M30" i="12"/>
  <c r="H30" i="12"/>
  <c r="Q30" i="12" s="1"/>
  <c r="I18" i="12"/>
  <c r="H18" i="12" s="1"/>
  <c r="D30" i="12"/>
  <c r="N29" i="12" l="1"/>
  <c r="S29" i="12"/>
  <c r="M31" i="12"/>
  <c r="I19" i="12"/>
  <c r="D31" i="12"/>
  <c r="H31" i="12"/>
  <c r="Q31" i="12" s="1"/>
  <c r="S30" i="12"/>
  <c r="N30" i="12"/>
  <c r="S31" i="12" l="1"/>
  <c r="N31" i="12"/>
  <c r="F32" i="12" l="1"/>
  <c r="H32" i="12" l="1"/>
  <c r="Q32" i="12" s="1"/>
  <c r="D32" i="12"/>
  <c r="M32" i="12"/>
  <c r="F33" i="12"/>
  <c r="N32" i="12" l="1"/>
  <c r="S32" i="12"/>
  <c r="H33" i="12"/>
  <c r="Q33" i="12" s="1"/>
  <c r="M33" i="12"/>
  <c r="D33" i="12"/>
  <c r="I21" i="12"/>
  <c r="G34" i="12"/>
  <c r="J34" i="12" s="1"/>
  <c r="K22" i="12" s="1"/>
  <c r="L22" i="12" s="1"/>
  <c r="F34" i="12"/>
  <c r="K23" i="12" l="1"/>
  <c r="L23" i="12" s="1"/>
  <c r="H34" i="12"/>
  <c r="Q34" i="12" s="1"/>
  <c r="I22" i="12"/>
  <c r="H22" i="12" s="1"/>
  <c r="G11" i="12"/>
  <c r="D34" i="12"/>
  <c r="M34" i="12"/>
  <c r="N33" i="12"/>
  <c r="S33" i="12"/>
  <c r="N34" i="12" l="1"/>
  <c r="K10" i="12" s="1"/>
  <c r="K11" i="12" s="1"/>
  <c r="S34" i="12"/>
  <c r="N36" i="12" l="1"/>
  <c r="R33" i="12" l="1"/>
  <c r="T33" i="12" s="1"/>
  <c r="U33" i="12" s="1"/>
  <c r="R32" i="12"/>
  <c r="T32" i="12" s="1"/>
  <c r="U32" i="12" s="1"/>
  <c r="R31" i="12"/>
  <c r="T31" i="12" s="1"/>
  <c r="U31" i="12" s="1"/>
  <c r="R35" i="12"/>
  <c r="R34" i="12"/>
  <c r="T34" i="12" s="1"/>
  <c r="U34" i="12" s="1"/>
  <c r="R30" i="12"/>
  <c r="T30" i="12" s="1"/>
  <c r="U30" i="12" s="1"/>
  <c r="R28" i="12"/>
  <c r="T28" i="12" s="1"/>
  <c r="U28" i="12" s="1"/>
  <c r="R26" i="12"/>
  <c r="R29" i="12"/>
  <c r="T29" i="12" s="1"/>
  <c r="T36" i="12" l="1"/>
  <c r="U29" i="12"/>
  <c r="U36" i="12" s="1"/>
  <c r="K12" i="1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29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<sst xmlns="http://schemas.openxmlformats.org/spreadsheetml/2006/main" count="43" uniqueCount="42">
  <si>
    <t>Fecha de Emisión:</t>
  </si>
  <si>
    <t>TIR: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</si>
  <si>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</si>
  <si>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</si>
  <si>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</si>
  <si>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</si>
  <si>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</si>
  <si>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</si>
  <si>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</si>
  <si>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</si>
  <si>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</si>
  <si>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</si>
  <si>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</si>
  <si>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</si>
  <si>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</si>
  <si>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</si>
  <si>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</si>
  <si>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</si>
  <si>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</si>
  <si>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</si>
  <si>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</si>
  <si>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</si>
  <si>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</si>
  <si>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</si>
  <si>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</si>
  <si>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</si>
  <si>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</si>
  <si>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</si>
  <si>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</si>
  <si>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</si>
  <si>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</si>
  <si>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</si>
  <si>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</si>
  <si>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Badlar Proyectada</t>
  </si>
  <si>
    <t>Pesos</t>
  </si>
  <si>
    <t>Margen a licitar:</t>
  </si>
  <si>
    <t>Trimestrales</t>
  </si>
  <si>
    <t>Precio:</t>
  </si>
  <si>
    <t>Meses</t>
  </si>
  <si>
    <t>ON CT Barragán - Clase 8 (Pesos 18 meses)</t>
  </si>
  <si>
    <t>B + Mg</t>
  </si>
  <si>
    <t>A+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</si>
</sst>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73" formatCode="0.0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166" fontId="3" fillId="4" borderId="7" xfId="3" applyNumberFormat="1" applyFont="1" applyFill="1" applyBorder="1" applyAlignment="1" applyProtection="1">
      <alignment horizontal="center"/>
    </xf>
    <xf numFmtId="165" fontId="3" fillId="3" borderId="10" xfId="2" applyNumberFormat="1" applyFont="1" applyFill="1" applyBorder="1" applyAlignment="1" applyProtection="1">
      <alignment horizontal="center"/>
    </xf>
    <xf numFmtId="4" fontId="3" fillId="3" borderId="10" xfId="2" applyNumberFormat="1" applyFont="1" applyFill="1" applyBorder="1" applyAlignment="1" applyProtection="1">
      <alignment horizontal="center"/>
    </xf>
    <xf numFmtId="166" fontId="2" fillId="3" borderId="0" xfId="3" applyNumberFormat="1" applyFont="1" applyFill="1" applyBorder="1" applyAlignment="1" applyProtection="1">
      <alignment horizontal="center"/>
    </xf>
    <xf numFmtId="166" fontId="2" fillId="3" borderId="8" xfId="3" applyNumberFormat="1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center"/>
    </xf>
    <xf numFmtId="0" fontId="13" fillId="0" borderId="0" xfId="0" applyFont="1" applyProtection="1"/>
    <xf numFmtId="0" fontId="13" fillId="0" borderId="0" xfId="0" applyFont="1" applyAlignment="1" applyProtection="1">
      <alignment horizontal="center" vertical="center"/>
    </xf>
    <xf numFmtId="173" fontId="2" fillId="0" borderId="0" xfId="0" applyNumberFormat="1" applyFont="1" applyProtection="1"/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37</xdr:row>
      <xdr:rowOff>38100</xdr:rowOff>
    </xdr:from>
    <xdr:to>
      <xdr:col>14</xdr:col>
      <xdr:colOff>28576</xdr:colOff>
      <xdr:row>42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200025</xdr:colOff>
      <xdr:row>2</xdr:row>
      <xdr:rowOff>66676</xdr:rowOff>
    </xdr:from>
    <xdr:to>
      <xdr:col>9</xdr:col>
      <xdr:colOff>792376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562350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1</xdr:row>
      <xdr:rowOff>123825</xdr:rowOff>
    </xdr:from>
    <xdr:to>
      <xdr:col>11</xdr:col>
      <xdr:colOff>758825</xdr:colOff>
      <xdr:row>6</xdr:row>
      <xdr:rowOff>9525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29" t="6000" r="34676" b="13012"/>
        <a:stretch/>
      </xdr:blipFill>
      <xdr:spPr>
        <a:xfrm>
          <a:off x="5276850" y="266700"/>
          <a:ext cx="1377950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L273"/>
  <sheetViews>
    <sheetView showGridLines="0" tabSelected="1" topLeftCell="A7" zoomScaleNormal="100" zoomScaleSheetLayoutView="130" workbookViewId="0">
      <selection activeCell="W30" sqref="W30"/>
    </sheetView>
  </sheetViews>
  <sheetFormatPr baseColWidth="10" defaultColWidth="11.42578125" defaultRowHeight="11.25" x14ac:dyDescent="0.2"/>
  <cols>
    <col min="1" max="1" width="11.85546875" style="86" customWidth="1"/>
    <col min="2" max="2" width="18.85546875" style="1" hidden="1" customWidth="1"/>
    <col min="3" max="3" width="5.7109375" style="1" hidden="1" customWidth="1"/>
    <col min="4" max="4" width="9.140625" style="1" hidden="1" customWidth="1"/>
    <col min="5" max="5" width="26.140625" style="1" hidden="1" customWidth="1"/>
    <col min="6" max="6" width="17.2851562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1.5703125" style="1" customWidth="1"/>
    <col min="14" max="14" width="11.7109375" style="1" customWidth="1"/>
    <col min="15" max="15" width="11.140625" style="1" customWidth="1"/>
    <col min="16" max="16" width="6.425781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9" t="s">
        <v>39</v>
      </c>
      <c r="G8" s="90"/>
      <c r="H8" s="90"/>
      <c r="I8" s="90"/>
      <c r="J8" s="90"/>
      <c r="K8" s="90"/>
      <c r="L8" s="90"/>
      <c r="M8" s="90"/>
      <c r="N8" s="90"/>
      <c r="O8" s="91"/>
      <c r="P8" s="92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7" t="s">
        <v>0</v>
      </c>
      <c r="G10" s="93">
        <v>44795</v>
      </c>
      <c r="H10" s="94"/>
      <c r="I10" s="95" t="s">
        <v>1</v>
      </c>
      <c r="J10" s="96"/>
      <c r="K10" s="97">
        <f>XIRR(N28:N34,D28:D34)</f>
        <v>0.83392022848129277</v>
      </c>
      <c r="L10" s="98"/>
      <c r="M10" s="95" t="s">
        <v>27</v>
      </c>
      <c r="N10" s="96"/>
      <c r="O10" s="97" t="s">
        <v>36</v>
      </c>
      <c r="P10" s="98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68" t="s">
        <v>2</v>
      </c>
      <c r="G11" s="105">
        <f>+F34</f>
        <v>45344</v>
      </c>
      <c r="H11" s="106"/>
      <c r="I11" s="101" t="s">
        <v>18</v>
      </c>
      <c r="J11" s="102"/>
      <c r="K11" s="99">
        <f>+(((1+K10)^(90/365))-1)*(365/90)</f>
        <v>0.65414697390073773</v>
      </c>
      <c r="L11" s="100"/>
      <c r="M11" s="101" t="s">
        <v>30</v>
      </c>
      <c r="N11" s="102"/>
      <c r="O11" s="107" t="s">
        <v>34</v>
      </c>
      <c r="P11" s="108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68" t="s">
        <v>28</v>
      </c>
      <c r="G12" s="99" t="s">
        <v>40</v>
      </c>
      <c r="H12" s="100"/>
      <c r="I12" s="101" t="s">
        <v>29</v>
      </c>
      <c r="J12" s="102"/>
      <c r="K12" s="103">
        <f>+(U36/T36)*12</f>
        <v>12.763061196519658</v>
      </c>
      <c r="L12" s="104"/>
      <c r="M12" s="101" t="s">
        <v>37</v>
      </c>
      <c r="N12" s="102"/>
      <c r="O12" s="99">
        <v>1</v>
      </c>
      <c r="P12" s="100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68"/>
      <c r="G13" s="117"/>
      <c r="H13" s="118"/>
      <c r="I13" s="101" t="s">
        <v>25</v>
      </c>
      <c r="J13" s="102"/>
      <c r="K13" s="103" t="s">
        <v>41</v>
      </c>
      <c r="L13" s="104"/>
      <c r="M13" s="101" t="s">
        <v>32</v>
      </c>
      <c r="N13" s="102"/>
      <c r="O13" s="119">
        <v>100000000</v>
      </c>
      <c r="P13" s="120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69" t="s">
        <v>3</v>
      </c>
      <c r="G14" s="109">
        <f>+$G$10</f>
        <v>44795</v>
      </c>
      <c r="H14" s="110"/>
      <c r="I14" s="111" t="s">
        <v>26</v>
      </c>
      <c r="J14" s="112"/>
      <c r="K14" s="113">
        <v>18</v>
      </c>
      <c r="L14" s="114"/>
      <c r="M14" s="111" t="s">
        <v>35</v>
      </c>
      <c r="N14" s="112"/>
      <c r="O14" s="115">
        <v>0.02</v>
      </c>
      <c r="P14" s="116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H16" s="70" t="s">
        <v>38</v>
      </c>
      <c r="I16" s="70" t="s">
        <v>10</v>
      </c>
      <c r="J16" s="71" t="s">
        <v>16</v>
      </c>
      <c r="K16" s="80" t="s">
        <v>11</v>
      </c>
      <c r="L16" s="72" t="s">
        <v>12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1:142" ht="12.75" customHeight="1" x14ac:dyDescent="0.2">
      <c r="H17" s="84">
        <f>DATEDIF($B$28,I17,"m")</f>
        <v>3</v>
      </c>
      <c r="I17" s="73">
        <f t="shared" ref="I17:I22" si="0">+F29</f>
        <v>44887</v>
      </c>
      <c r="J17" s="64">
        <f>+$O$13*K29/100</f>
        <v>0</v>
      </c>
      <c r="K17" s="63">
        <f>+$O$13*J29/100</f>
        <v>16509589.041095888</v>
      </c>
      <c r="L17" s="21">
        <f>SUM(J17:K17)</f>
        <v>16509589.041095888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1:142" ht="12.75" customHeight="1" x14ac:dyDescent="0.2">
      <c r="H18" s="84">
        <f>DATEDIF($B$28,I18,"m")</f>
        <v>6</v>
      </c>
      <c r="I18" s="73">
        <f t="shared" si="0"/>
        <v>44979</v>
      </c>
      <c r="J18" s="64">
        <f>+$O$13*K30/100</f>
        <v>0</v>
      </c>
      <c r="K18" s="63">
        <f>+$O$13*J30/100</f>
        <v>16509589.041095888</v>
      </c>
      <c r="L18" s="21">
        <f t="shared" ref="L18" si="1">SUM(J18:K18)</f>
        <v>16509589.041095888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1:142" ht="12.75" customHeight="1" x14ac:dyDescent="0.2">
      <c r="H19" s="84">
        <f t="shared" ref="H19:H21" si="2">DATEDIF($B$28,I19,"m")</f>
        <v>9</v>
      </c>
      <c r="I19" s="73">
        <f t="shared" si="0"/>
        <v>45069</v>
      </c>
      <c r="J19" s="64">
        <f>+$O$13*K31/100</f>
        <v>0</v>
      </c>
      <c r="K19" s="63">
        <f t="shared" ref="K19:K22" si="3">+$O$13*J31/100</f>
        <v>16150684.931506848</v>
      </c>
      <c r="L19" s="21">
        <f t="shared" ref="L19:L22" si="4">SUM(J19:K19)</f>
        <v>16150684.931506848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1:142" ht="12.75" customHeight="1" x14ac:dyDescent="0.2">
      <c r="H20" s="84">
        <f t="shared" si="2"/>
        <v>12</v>
      </c>
      <c r="I20" s="73">
        <f t="shared" si="0"/>
        <v>45161</v>
      </c>
      <c r="J20" s="64">
        <f t="shared" ref="J20:J22" si="5">+$O$13*K32/100</f>
        <v>0</v>
      </c>
      <c r="K20" s="63">
        <f t="shared" si="3"/>
        <v>16509589.041095888</v>
      </c>
      <c r="L20" s="21">
        <f t="shared" si="4"/>
        <v>16509589.041095888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1:142" ht="12.75" customHeight="1" x14ac:dyDescent="0.2">
      <c r="D21" s="88"/>
      <c r="H21" s="84">
        <f t="shared" si="2"/>
        <v>15</v>
      </c>
      <c r="I21" s="73">
        <f t="shared" si="0"/>
        <v>45252</v>
      </c>
      <c r="J21" s="64">
        <f t="shared" si="5"/>
        <v>0</v>
      </c>
      <c r="K21" s="63">
        <f t="shared" si="3"/>
        <v>16330136.98630137</v>
      </c>
      <c r="L21" s="21">
        <f t="shared" si="4"/>
        <v>16330136.98630137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1:142" ht="12.75" customHeight="1" x14ac:dyDescent="0.2">
      <c r="H22" s="85">
        <f t="shared" ref="H22" si="6">DATEDIF($B$28,I22,"m")</f>
        <v>18</v>
      </c>
      <c r="I22" s="73">
        <f t="shared" si="0"/>
        <v>45344</v>
      </c>
      <c r="J22" s="64">
        <f t="shared" si="5"/>
        <v>100000000</v>
      </c>
      <c r="K22" s="63">
        <f t="shared" si="3"/>
        <v>16509589.041095888</v>
      </c>
      <c r="L22" s="21">
        <f t="shared" si="4"/>
        <v>116509589.04109588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1:142" ht="12.75" customHeight="1" x14ac:dyDescent="0.2">
      <c r="I23" s="74" t="s">
        <v>12</v>
      </c>
      <c r="J23" s="75">
        <f>SUM(J17:J22)</f>
        <v>100000000</v>
      </c>
      <c r="K23" s="81">
        <f>SUM(K17:K22)</f>
        <v>98519178.082191765</v>
      </c>
      <c r="L23" s="76">
        <f>SUM(J23:K23)</f>
        <v>198519178.08219177</v>
      </c>
      <c r="M23" s="8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1:142" x14ac:dyDescent="0.2">
      <c r="G24" s="46"/>
      <c r="H24" s="6"/>
      <c r="I24" s="6"/>
      <c r="L24" s="7"/>
      <c r="M24" s="8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1:142" ht="14.25" customHeight="1" x14ac:dyDescent="0.2">
      <c r="F25" s="127" t="s">
        <v>17</v>
      </c>
      <c r="G25" s="129" t="s">
        <v>31</v>
      </c>
      <c r="H25" s="129" t="s">
        <v>13</v>
      </c>
      <c r="I25" s="129" t="s">
        <v>21</v>
      </c>
      <c r="J25" s="121" t="s">
        <v>20</v>
      </c>
      <c r="K25" s="121" t="s">
        <v>4</v>
      </c>
      <c r="L25" s="121" t="s">
        <v>14</v>
      </c>
      <c r="M25" s="123" t="s">
        <v>5</v>
      </c>
      <c r="N25" s="125" t="s">
        <v>15</v>
      </c>
      <c r="O25" s="125" t="s">
        <v>33</v>
      </c>
      <c r="Q25" s="9" t="s">
        <v>19</v>
      </c>
      <c r="R25" s="9" t="s">
        <v>6</v>
      </c>
      <c r="S25" s="9" t="s">
        <v>7</v>
      </c>
      <c r="T25" s="9" t="s">
        <v>8</v>
      </c>
      <c r="U25" s="9" t="s">
        <v>9</v>
      </c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1:142" x14ac:dyDescent="0.2">
      <c r="F26" s="128"/>
      <c r="G26" s="130"/>
      <c r="H26" s="130"/>
      <c r="I26" s="130"/>
      <c r="J26" s="122"/>
      <c r="K26" s="122"/>
      <c r="L26" s="122"/>
      <c r="M26" s="124"/>
      <c r="N26" s="126"/>
      <c r="O26" s="126"/>
      <c r="Q26" s="10"/>
      <c r="R26" s="11">
        <f>+K10</f>
        <v>0.83392022848129277</v>
      </c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1:142" x14ac:dyDescent="0.2">
      <c r="B27" s="1" t="s">
        <v>22</v>
      </c>
      <c r="F27" s="65"/>
      <c r="G27" s="49"/>
      <c r="H27" s="49"/>
      <c r="I27" s="20">
        <f>+I28</f>
        <v>0.02</v>
      </c>
      <c r="J27" s="50"/>
      <c r="K27" s="50"/>
      <c r="L27" s="51">
        <f>+L28</f>
        <v>100</v>
      </c>
      <c r="M27" s="52"/>
      <c r="N27" s="66"/>
      <c r="Q27" s="10"/>
      <c r="R27" s="11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1:142" s="12" customFormat="1" ht="12.75" customHeight="1" x14ac:dyDescent="0.2">
      <c r="A28" s="87"/>
      <c r="B28" s="30">
        <f>+G10</f>
        <v>44795</v>
      </c>
      <c r="C28" s="32"/>
      <c r="D28" s="30">
        <f>+G14</f>
        <v>44795</v>
      </c>
      <c r="E28" s="39">
        <f>+G10</f>
        <v>44795</v>
      </c>
      <c r="F28" s="58">
        <f>+E28</f>
        <v>44795</v>
      </c>
      <c r="G28" s="59"/>
      <c r="H28" s="59"/>
      <c r="I28" s="60">
        <f t="shared" ref="I28" si="7">+$O$14</f>
        <v>0.02</v>
      </c>
      <c r="J28" s="59"/>
      <c r="K28" s="59"/>
      <c r="L28" s="61">
        <v>100</v>
      </c>
      <c r="M28" s="61">
        <f>-O12*100</f>
        <v>-100</v>
      </c>
      <c r="N28" s="62">
        <f>+O13*-1</f>
        <v>-100000000</v>
      </c>
      <c r="O28" s="62"/>
      <c r="P28" s="1"/>
      <c r="Q28" s="16">
        <f t="shared" ref="Q28:Q35" si="8">H28/365</f>
        <v>0</v>
      </c>
      <c r="R28" s="16">
        <f t="shared" ref="R28:R35" si="9">1/(1+$K$10)^(H28/365)</f>
        <v>1</v>
      </c>
      <c r="S28" s="17">
        <f t="shared" ref="S28:S34" si="10">+M28</f>
        <v>-100</v>
      </c>
      <c r="T28" s="17">
        <f t="shared" ref="T28:T34" si="11">+S28*R28</f>
        <v>-100</v>
      </c>
      <c r="U28" s="17">
        <f t="shared" ref="U28:U34" si="12">+T28*Q28</f>
        <v>0</v>
      </c>
      <c r="V28" s="1"/>
      <c r="W28" s="1"/>
      <c r="X28" s="1"/>
      <c r="Y28" s="1"/>
      <c r="Z28" s="1"/>
      <c r="AA28" s="1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</row>
    <row r="29" spans="1:142" s="12" customFormat="1" ht="12.75" customHeight="1" x14ac:dyDescent="0.2">
      <c r="A29" s="87">
        <f>DATEDIF($B$28,B29,"m")</f>
        <v>3</v>
      </c>
      <c r="B29" s="30">
        <f>IF(B28&gt;0,C29+B28,0)</f>
        <v>44887</v>
      </c>
      <c r="C29" s="32">
        <v>92</v>
      </c>
      <c r="D29" s="30">
        <f t="shared" ref="D29:D34" si="13">+F29</f>
        <v>44887</v>
      </c>
      <c r="E29" s="39">
        <f t="shared" ref="E29:E34" si="14">+E28+C29</f>
        <v>44887</v>
      </c>
      <c r="F29" s="42">
        <f t="shared" ref="F29:F34" si="15">+E29</f>
        <v>44887</v>
      </c>
      <c r="G29" s="43">
        <f t="shared" ref="G29:G34" si="16">+E29-E28</f>
        <v>92</v>
      </c>
      <c r="H29" s="43">
        <f t="shared" ref="H29:H34" si="17">+IF(F29-$G$14&lt;0,0,F29-$G$14)</f>
        <v>92</v>
      </c>
      <c r="I29" s="82">
        <f>+$O$14+O29</f>
        <v>0.65500000000000003</v>
      </c>
      <c r="J29" s="44">
        <f t="shared" ref="J29:J34" si="18">+I29/365*G29*L28</f>
        <v>16.509589041095889</v>
      </c>
      <c r="K29" s="45">
        <v>0</v>
      </c>
      <c r="L29" s="45">
        <f t="shared" ref="L29:L34" si="19">+L28-K29</f>
        <v>100</v>
      </c>
      <c r="M29" s="45">
        <f t="shared" ref="M29:M34" si="20">+IF(F29&gt;$G$14,J29+K29,0)</f>
        <v>16.509589041095889</v>
      </c>
      <c r="N29" s="47">
        <f t="shared" ref="N29:N34" si="21">+M29*$O$13/100</f>
        <v>16509589.041095888</v>
      </c>
      <c r="O29" s="77">
        <v>0.63500000000000001</v>
      </c>
      <c r="P29" s="1"/>
      <c r="Q29" s="16">
        <f t="shared" si="8"/>
        <v>0.25205479452054796</v>
      </c>
      <c r="R29" s="16">
        <f t="shared" si="9"/>
        <v>0.85824977272642589</v>
      </c>
      <c r="S29" s="17">
        <f t="shared" si="10"/>
        <v>16.509589041095889</v>
      </c>
      <c r="T29" s="78">
        <f t="shared" si="11"/>
        <v>14.169351042327239</v>
      </c>
      <c r="U29" s="17">
        <f t="shared" si="12"/>
        <v>3.5714528654633044</v>
      </c>
      <c r="V29" s="1"/>
      <c r="W29" s="1"/>
      <c r="X29" s="1"/>
      <c r="Y29" s="1"/>
      <c r="Z29" s="1"/>
      <c r="AA29" s="1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</row>
    <row r="30" spans="1:142" s="12" customFormat="1" ht="12.75" customHeight="1" x14ac:dyDescent="0.2">
      <c r="A30" s="87">
        <f t="shared" ref="A30:A34" si="22">DATEDIF($B$28,B30,"m")</f>
        <v>6</v>
      </c>
      <c r="B30" s="30">
        <f t="shared" ref="B30:B34" si="23">IF(B29&gt;0,C30+B29,0)</f>
        <v>44979</v>
      </c>
      <c r="C30" s="32">
        <v>92</v>
      </c>
      <c r="D30" s="30">
        <f t="shared" si="13"/>
        <v>44979</v>
      </c>
      <c r="E30" s="39">
        <f t="shared" si="14"/>
        <v>44979</v>
      </c>
      <c r="F30" s="42">
        <f t="shared" si="15"/>
        <v>44979</v>
      </c>
      <c r="G30" s="43">
        <f t="shared" si="16"/>
        <v>92</v>
      </c>
      <c r="H30" s="43">
        <f t="shared" si="17"/>
        <v>184</v>
      </c>
      <c r="I30" s="82">
        <f t="shared" ref="I30:I34" si="24">+$O$14+O30</f>
        <v>0.65500000000000003</v>
      </c>
      <c r="J30" s="44">
        <f t="shared" si="18"/>
        <v>16.509589041095889</v>
      </c>
      <c r="K30" s="45">
        <v>0</v>
      </c>
      <c r="L30" s="45">
        <f t="shared" si="19"/>
        <v>100</v>
      </c>
      <c r="M30" s="45">
        <f t="shared" si="20"/>
        <v>16.509589041095889</v>
      </c>
      <c r="N30" s="47">
        <f t="shared" si="21"/>
        <v>16509589.041095888</v>
      </c>
      <c r="O30" s="77">
        <f>+$O$29</f>
        <v>0.63500000000000001</v>
      </c>
      <c r="P30" s="1"/>
      <c r="Q30" s="16">
        <f t="shared" si="8"/>
        <v>0.50410958904109593</v>
      </c>
      <c r="R30" s="16">
        <f t="shared" si="9"/>
        <v>0.73659267238496162</v>
      </c>
      <c r="S30" s="17">
        <f t="shared" si="10"/>
        <v>16.509589041095889</v>
      </c>
      <c r="T30" s="78">
        <f t="shared" si="11"/>
        <v>12.160842311758298</v>
      </c>
      <c r="U30" s="17">
        <f t="shared" si="12"/>
        <v>6.1303972201740464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1:142" s="12" customFormat="1" ht="12.75" customHeight="1" x14ac:dyDescent="0.2">
      <c r="A31" s="87">
        <f t="shared" si="22"/>
        <v>9</v>
      </c>
      <c r="B31" s="30">
        <f t="shared" si="23"/>
        <v>45069</v>
      </c>
      <c r="C31" s="32">
        <v>90</v>
      </c>
      <c r="D31" s="30">
        <f t="shared" si="13"/>
        <v>45069</v>
      </c>
      <c r="E31" s="39">
        <f t="shared" si="14"/>
        <v>45069</v>
      </c>
      <c r="F31" s="42">
        <f t="shared" si="15"/>
        <v>45069</v>
      </c>
      <c r="G31" s="43">
        <f t="shared" si="16"/>
        <v>90</v>
      </c>
      <c r="H31" s="43">
        <f t="shared" si="17"/>
        <v>274</v>
      </c>
      <c r="I31" s="82">
        <f t="shared" si="24"/>
        <v>0.65500000000000003</v>
      </c>
      <c r="J31" s="44">
        <f t="shared" si="18"/>
        <v>16.150684931506849</v>
      </c>
      <c r="K31" s="45">
        <v>0</v>
      </c>
      <c r="L31" s="45">
        <f t="shared" si="19"/>
        <v>100</v>
      </c>
      <c r="M31" s="45">
        <f t="shared" si="20"/>
        <v>16.150684931506849</v>
      </c>
      <c r="N31" s="47">
        <f t="shared" si="21"/>
        <v>16150684.931506848</v>
      </c>
      <c r="O31" s="77">
        <f t="shared" ref="O31:O34" si="25">+$O$29</f>
        <v>0.63500000000000001</v>
      </c>
      <c r="P31" s="1"/>
      <c r="Q31" s="16">
        <f t="shared" si="8"/>
        <v>0.75068493150684934</v>
      </c>
      <c r="R31" s="16">
        <f t="shared" si="9"/>
        <v>0.63428475280310537</v>
      </c>
      <c r="S31" s="17">
        <f t="shared" si="10"/>
        <v>16.150684931506849</v>
      </c>
      <c r="T31" s="78">
        <f t="shared" si="11"/>
        <v>10.244133199381659</v>
      </c>
      <c r="U31" s="17">
        <f t="shared" si="12"/>
        <v>7.6901164291248625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1:142" s="12" customFormat="1" ht="12.75" customHeight="1" x14ac:dyDescent="0.2">
      <c r="A32" s="87">
        <f t="shared" si="22"/>
        <v>12</v>
      </c>
      <c r="B32" s="30">
        <f t="shared" si="23"/>
        <v>45161</v>
      </c>
      <c r="C32" s="32">
        <v>92</v>
      </c>
      <c r="D32" s="30">
        <f t="shared" si="13"/>
        <v>45161</v>
      </c>
      <c r="E32" s="39">
        <f t="shared" si="14"/>
        <v>45161</v>
      </c>
      <c r="F32" s="42">
        <f t="shared" si="15"/>
        <v>45161</v>
      </c>
      <c r="G32" s="43">
        <f t="shared" si="16"/>
        <v>92</v>
      </c>
      <c r="H32" s="43">
        <f t="shared" si="17"/>
        <v>366</v>
      </c>
      <c r="I32" s="82">
        <f t="shared" si="24"/>
        <v>0.65500000000000003</v>
      </c>
      <c r="J32" s="44">
        <f t="shared" si="18"/>
        <v>16.509589041095889</v>
      </c>
      <c r="K32" s="45">
        <v>0</v>
      </c>
      <c r="L32" s="45">
        <f t="shared" si="19"/>
        <v>100</v>
      </c>
      <c r="M32" s="45">
        <f t="shared" si="20"/>
        <v>16.509589041095889</v>
      </c>
      <c r="N32" s="47">
        <f t="shared" si="21"/>
        <v>16509589.041095888</v>
      </c>
      <c r="O32" s="77">
        <f t="shared" si="25"/>
        <v>0.63500000000000001</v>
      </c>
      <c r="P32" s="1"/>
      <c r="Q32" s="16">
        <f t="shared" si="8"/>
        <v>1.0027397260273974</v>
      </c>
      <c r="R32" s="16">
        <f t="shared" si="9"/>
        <v>0.54437474493710236</v>
      </c>
      <c r="S32" s="17">
        <f t="shared" si="10"/>
        <v>16.509589041095889</v>
      </c>
      <c r="T32" s="78">
        <f t="shared" si="11"/>
        <v>8.9874033232629547</v>
      </c>
      <c r="U32" s="17">
        <f t="shared" si="12"/>
        <v>9.0120263460664152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1:142" s="12" customFormat="1" ht="12.75" customHeight="1" x14ac:dyDescent="0.2">
      <c r="A33" s="87">
        <f t="shared" si="22"/>
        <v>15</v>
      </c>
      <c r="B33" s="30">
        <f t="shared" si="23"/>
        <v>45252</v>
      </c>
      <c r="C33" s="32">
        <v>91</v>
      </c>
      <c r="D33" s="30">
        <f t="shared" si="13"/>
        <v>45252</v>
      </c>
      <c r="E33" s="39">
        <f t="shared" si="14"/>
        <v>45252</v>
      </c>
      <c r="F33" s="42">
        <f t="shared" si="15"/>
        <v>45252</v>
      </c>
      <c r="G33" s="43">
        <f t="shared" si="16"/>
        <v>91</v>
      </c>
      <c r="H33" s="43">
        <f t="shared" si="17"/>
        <v>457</v>
      </c>
      <c r="I33" s="82">
        <f t="shared" si="24"/>
        <v>0.65500000000000003</v>
      </c>
      <c r="J33" s="44">
        <f t="shared" si="18"/>
        <v>16.330136986301369</v>
      </c>
      <c r="K33" s="45">
        <v>0</v>
      </c>
      <c r="L33" s="45">
        <f t="shared" si="19"/>
        <v>100</v>
      </c>
      <c r="M33" s="45">
        <f t="shared" si="20"/>
        <v>16.330136986301369</v>
      </c>
      <c r="N33" s="47">
        <f t="shared" si="21"/>
        <v>16330136.98630137</v>
      </c>
      <c r="O33" s="77">
        <f t="shared" si="25"/>
        <v>0.63500000000000001</v>
      </c>
      <c r="P33" s="1"/>
      <c r="Q33" s="16">
        <f t="shared" si="8"/>
        <v>1.252054794520548</v>
      </c>
      <c r="R33" s="16">
        <f t="shared" si="9"/>
        <v>0.46798642568938786</v>
      </c>
      <c r="S33" s="17">
        <f t="shared" si="10"/>
        <v>16.330136986301369</v>
      </c>
      <c r="T33" s="78">
        <f t="shared" si="11"/>
        <v>7.6422824392372499</v>
      </c>
      <c r="U33" s="17">
        <f t="shared" si="12"/>
        <v>9.5685563691271867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1:142" s="12" customFormat="1" ht="12.75" customHeight="1" x14ac:dyDescent="0.2">
      <c r="A34" s="87">
        <f t="shared" si="22"/>
        <v>18</v>
      </c>
      <c r="B34" s="30">
        <f t="shared" si="23"/>
        <v>45344</v>
      </c>
      <c r="C34" s="32">
        <v>92</v>
      </c>
      <c r="D34" s="30">
        <f t="shared" si="13"/>
        <v>45344</v>
      </c>
      <c r="E34" s="39">
        <f t="shared" si="14"/>
        <v>45344</v>
      </c>
      <c r="F34" s="53">
        <f t="shared" si="15"/>
        <v>45344</v>
      </c>
      <c r="G34" s="48">
        <f t="shared" si="16"/>
        <v>92</v>
      </c>
      <c r="H34" s="48">
        <f t="shared" si="17"/>
        <v>549</v>
      </c>
      <c r="I34" s="83">
        <f t="shared" si="24"/>
        <v>0.65500000000000003</v>
      </c>
      <c r="J34" s="54">
        <f t="shared" si="18"/>
        <v>16.509589041095889</v>
      </c>
      <c r="K34" s="55">
        <v>100</v>
      </c>
      <c r="L34" s="55">
        <f t="shared" si="19"/>
        <v>0</v>
      </c>
      <c r="M34" s="55">
        <f t="shared" si="20"/>
        <v>116.50958904109589</v>
      </c>
      <c r="N34" s="56">
        <f t="shared" si="21"/>
        <v>116509589.04109588</v>
      </c>
      <c r="O34" s="79">
        <f t="shared" si="25"/>
        <v>0.63500000000000001</v>
      </c>
      <c r="P34" s="1"/>
      <c r="Q34" s="16">
        <f t="shared" si="8"/>
        <v>1.5041095890410958</v>
      </c>
      <c r="R34" s="16">
        <f t="shared" si="9"/>
        <v>0.40164924348696968</v>
      </c>
      <c r="S34" s="17">
        <f t="shared" si="10"/>
        <v>116.50958904109589</v>
      </c>
      <c r="T34" s="78">
        <f t="shared" si="11"/>
        <v>46.795988297333899</v>
      </c>
      <c r="U34" s="17">
        <f t="shared" si="12"/>
        <v>70.386294726674819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1:142" ht="12.75" customHeight="1" x14ac:dyDescent="0.2">
      <c r="F35" s="40"/>
      <c r="G35" s="13"/>
      <c r="H35" s="15"/>
      <c r="I35" s="41"/>
      <c r="J35" s="14"/>
      <c r="K35" s="38"/>
      <c r="L35" s="15"/>
      <c r="M35" s="15"/>
      <c r="N35" s="37"/>
      <c r="Q35" s="1">
        <f t="shared" si="8"/>
        <v>0</v>
      </c>
      <c r="R35" s="1">
        <f t="shared" si="9"/>
        <v>1</v>
      </c>
      <c r="S35" s="1"/>
      <c r="T35" s="1"/>
      <c r="U35" s="1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</row>
    <row r="36" spans="1:142" x14ac:dyDescent="0.2">
      <c r="F36" s="18"/>
      <c r="G36" s="13"/>
      <c r="H36" s="13"/>
      <c r="I36" s="13"/>
      <c r="J36" s="13"/>
      <c r="K36" s="22">
        <f>SUM(K29:K34)</f>
        <v>100</v>
      </c>
      <c r="L36" s="15"/>
      <c r="M36" s="15"/>
      <c r="N36" s="23">
        <f>SUM(N28:N34)</f>
        <v>98519178.082191765</v>
      </c>
      <c r="Q36" s="19"/>
      <c r="R36" s="19"/>
      <c r="S36" s="17"/>
      <c r="T36" s="17">
        <f>SUM(T29:T34)</f>
        <v>100.0000006133013</v>
      </c>
      <c r="U36" s="17">
        <f>SUM(U29:U34)</f>
        <v>106.35884395663064</v>
      </c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</row>
    <row r="37" spans="1:142" x14ac:dyDescent="0.2"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</row>
    <row r="38" spans="1:142" x14ac:dyDescent="0.2">
      <c r="Q38" s="1"/>
      <c r="R38" s="1"/>
      <c r="S38" s="1"/>
      <c r="T38" s="1"/>
      <c r="U38" s="1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</row>
    <row r="39" spans="1:142" x14ac:dyDescent="0.2">
      <c r="Q39" s="1"/>
      <c r="R39" s="1"/>
      <c r="S39" s="1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1:142" x14ac:dyDescent="0.2">
      <c r="Q40" s="1"/>
      <c r="R40" s="1"/>
      <c r="S40" s="1"/>
      <c r="T40" s="1"/>
      <c r="U40" s="1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1:142" x14ac:dyDescent="0.2">
      <c r="Q41" s="1"/>
      <c r="R41" s="1"/>
      <c r="S41" s="1"/>
      <c r="T41" s="1"/>
      <c r="U41" s="1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1:142" ht="9.75" customHeight="1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1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1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1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1:142" hidden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1:142" hidden="1" x14ac:dyDescent="0.2">
      <c r="G47" s="57"/>
      <c r="H47" s="57" t="s">
        <v>23</v>
      </c>
      <c r="I47" s="57"/>
      <c r="J47" s="57" t="s">
        <v>24</v>
      </c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1:142" hidden="1" x14ac:dyDescent="0.2">
      <c r="G48" s="57">
        <v>1</v>
      </c>
      <c r="H48" s="57"/>
      <c r="I48" s="57"/>
      <c r="J48" s="57"/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hidden="1" x14ac:dyDescent="0.2">
      <c r="G49" s="57">
        <v>2</v>
      </c>
      <c r="H49" s="57"/>
      <c r="I49" s="57"/>
      <c r="J49" s="57"/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G50" s="57">
        <v>3</v>
      </c>
      <c r="H50" s="57">
        <v>1</v>
      </c>
      <c r="I50" s="57"/>
      <c r="J50" s="57"/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7">
        <v>4</v>
      </c>
      <c r="H51" s="57"/>
      <c r="I51" s="57"/>
      <c r="J51" s="57"/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7">
        <v>5</v>
      </c>
      <c r="H52" s="57"/>
      <c r="I52" s="57"/>
      <c r="J52" s="57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7">
        <v>6</v>
      </c>
      <c r="H53" s="57">
        <v>2</v>
      </c>
      <c r="I53" s="57">
        <v>1</v>
      </c>
      <c r="J53" s="57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7">
        <v>7</v>
      </c>
      <c r="H54" s="57"/>
      <c r="I54" s="57"/>
      <c r="J54" s="57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7">
        <v>8</v>
      </c>
      <c r="H55" s="57"/>
      <c r="I55" s="57"/>
      <c r="J55" s="57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7">
        <v>9</v>
      </c>
      <c r="H56" s="57">
        <v>3</v>
      </c>
      <c r="I56" s="57"/>
      <c r="J56" s="57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7">
        <v>10</v>
      </c>
      <c r="H57" s="57"/>
      <c r="I57" s="57"/>
      <c r="J57" s="57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7">
        <v>11</v>
      </c>
      <c r="H58" s="57"/>
      <c r="I58" s="57"/>
      <c r="J58" s="57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7">
        <v>12</v>
      </c>
      <c r="H59" s="57">
        <v>4</v>
      </c>
      <c r="I59" s="57">
        <v>2</v>
      </c>
      <c r="J59" s="57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7">
        <v>13</v>
      </c>
      <c r="H60" s="57"/>
      <c r="I60" s="57"/>
      <c r="J60" s="57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7">
        <v>14</v>
      </c>
      <c r="H61" s="57"/>
      <c r="I61" s="57"/>
      <c r="J61" s="57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7">
        <v>15</v>
      </c>
      <c r="H62" s="57">
        <v>5</v>
      </c>
      <c r="I62" s="57"/>
      <c r="J62" s="57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7">
        <v>16</v>
      </c>
      <c r="H63" s="57"/>
      <c r="I63" s="57"/>
      <c r="J63" s="57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7">
        <v>17</v>
      </c>
      <c r="H64" s="57"/>
      <c r="I64" s="57"/>
      <c r="J64" s="57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7">
        <v>18</v>
      </c>
      <c r="H65" s="57">
        <v>6</v>
      </c>
      <c r="I65" s="57">
        <v>3</v>
      </c>
      <c r="J65" s="57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7">
        <v>19</v>
      </c>
      <c r="H66" s="57"/>
      <c r="I66" s="57"/>
      <c r="J66" s="57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7">
        <v>20</v>
      </c>
      <c r="H67" s="57"/>
      <c r="I67" s="57"/>
      <c r="J67" s="57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7">
        <v>21</v>
      </c>
      <c r="H68" s="57">
        <v>7</v>
      </c>
      <c r="I68" s="57"/>
      <c r="J68" s="57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7">
        <v>22</v>
      </c>
      <c r="H69" s="57"/>
      <c r="I69" s="57"/>
      <c r="J69" s="57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7">
        <v>23</v>
      </c>
      <c r="H70" s="57"/>
      <c r="I70" s="57"/>
      <c r="J70" s="57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7">
        <v>24</v>
      </c>
      <c r="H71" s="57">
        <v>8</v>
      </c>
      <c r="I71" s="57">
        <v>4</v>
      </c>
      <c r="J71" s="57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7">
        <v>25</v>
      </c>
      <c r="H72" s="57"/>
      <c r="I72" s="57"/>
      <c r="J72" s="57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7">
        <v>26</v>
      </c>
      <c r="H73" s="57"/>
      <c r="I73" s="57"/>
      <c r="J73" s="57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7">
        <v>27</v>
      </c>
      <c r="H74" s="57">
        <v>9</v>
      </c>
      <c r="I74" s="57"/>
      <c r="J74" s="57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7">
        <v>28</v>
      </c>
      <c r="H75" s="57"/>
      <c r="I75" s="57"/>
      <c r="J75" s="57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7">
        <v>29</v>
      </c>
      <c r="H76" s="57"/>
      <c r="I76" s="57"/>
      <c r="J76" s="57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7">
        <v>30</v>
      </c>
      <c r="H77" s="57">
        <v>10</v>
      </c>
      <c r="I77" s="57">
        <v>5</v>
      </c>
      <c r="J77" s="57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7">
        <v>31</v>
      </c>
      <c r="H78" s="57"/>
      <c r="I78" s="57"/>
      <c r="J78" s="57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7">
        <v>32</v>
      </c>
      <c r="H79" s="57"/>
      <c r="I79" s="57"/>
      <c r="J79" s="57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7">
        <v>33</v>
      </c>
      <c r="H80" s="57">
        <v>11</v>
      </c>
      <c r="I80" s="57"/>
      <c r="J80" s="57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7">
        <v>34</v>
      </c>
      <c r="H81" s="57"/>
      <c r="I81" s="57"/>
      <c r="J81" s="57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7">
        <v>35</v>
      </c>
      <c r="H82" s="57"/>
      <c r="I82" s="57"/>
      <c r="J82" s="57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7">
        <v>36</v>
      </c>
      <c r="H83" s="57">
        <v>12</v>
      </c>
      <c r="I83" s="57">
        <v>6</v>
      </c>
      <c r="J83" s="57">
        <v>1</v>
      </c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7">
        <v>37</v>
      </c>
      <c r="H84" s="57"/>
      <c r="I84" s="57"/>
      <c r="J84" s="57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7">
        <v>38</v>
      </c>
      <c r="H85" s="57"/>
      <c r="I85" s="57"/>
      <c r="J85" s="57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7">
        <v>39</v>
      </c>
      <c r="H86" s="57">
        <v>13</v>
      </c>
      <c r="I86" s="57"/>
      <c r="J86" s="57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7">
        <v>40</v>
      </c>
      <c r="H87" s="57"/>
      <c r="I87" s="57"/>
      <c r="J87" s="57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7">
        <v>41</v>
      </c>
      <c r="H88" s="57"/>
      <c r="I88" s="57"/>
      <c r="J88" s="57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7">
        <v>42</v>
      </c>
      <c r="H89" s="57">
        <v>14</v>
      </c>
      <c r="I89" s="57">
        <v>7</v>
      </c>
      <c r="J89" s="57">
        <v>2</v>
      </c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7">
        <v>43</v>
      </c>
      <c r="H90" s="57"/>
      <c r="I90" s="57"/>
      <c r="J90" s="57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7">
        <v>44</v>
      </c>
      <c r="H91" s="57"/>
      <c r="I91" s="57"/>
      <c r="J91" s="57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7">
        <v>45</v>
      </c>
      <c r="H92" s="57">
        <v>15</v>
      </c>
      <c r="I92" s="57"/>
      <c r="J92" s="57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7">
        <v>46</v>
      </c>
      <c r="H93" s="57"/>
      <c r="I93" s="57"/>
      <c r="J93" s="57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7">
        <v>47</v>
      </c>
      <c r="H94" s="57"/>
      <c r="I94" s="57"/>
      <c r="J94" s="57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7">
        <v>48</v>
      </c>
      <c r="H95" s="57">
        <v>16</v>
      </c>
      <c r="I95" s="57">
        <v>8</v>
      </c>
      <c r="J95" s="57">
        <v>3</v>
      </c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7">
        <v>49</v>
      </c>
      <c r="H96" s="57"/>
      <c r="I96" s="57"/>
      <c r="J96" s="57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7">
        <v>50</v>
      </c>
      <c r="H97" s="57"/>
      <c r="I97" s="57"/>
      <c r="J97" s="57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7">
        <v>51</v>
      </c>
      <c r="H98" s="57">
        <v>17</v>
      </c>
      <c r="I98" s="57"/>
      <c r="J98" s="57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7">
        <v>52</v>
      </c>
      <c r="H99" s="57"/>
      <c r="I99" s="57"/>
      <c r="J99" s="57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7">
        <v>53</v>
      </c>
      <c r="H100" s="57"/>
      <c r="I100" s="57"/>
      <c r="J100" s="57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7">
        <v>54</v>
      </c>
      <c r="H101" s="57">
        <v>18</v>
      </c>
      <c r="I101" s="57">
        <v>9</v>
      </c>
      <c r="J101" s="57">
        <v>4</v>
      </c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7">
        <v>55</v>
      </c>
      <c r="H102" s="57"/>
      <c r="I102" s="57"/>
      <c r="J102" s="57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7">
        <v>56</v>
      </c>
      <c r="H103" s="57"/>
      <c r="I103" s="57"/>
      <c r="J103" s="57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7">
        <v>57</v>
      </c>
      <c r="H104" s="57">
        <v>19</v>
      </c>
      <c r="I104" s="57"/>
      <c r="J104" s="57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7">
        <v>58</v>
      </c>
      <c r="H105" s="57"/>
      <c r="I105" s="57"/>
      <c r="J105" s="57"/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7">
        <v>59</v>
      </c>
      <c r="H106" s="57"/>
      <c r="I106" s="57"/>
      <c r="J106" s="57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7">
        <v>60</v>
      </c>
      <c r="H107" s="57">
        <v>20</v>
      </c>
      <c r="I107" s="57">
        <v>10</v>
      </c>
      <c r="J107" s="57">
        <v>5</v>
      </c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x14ac:dyDescent="0.2"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x14ac:dyDescent="0.2"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x14ac:dyDescent="0.2"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23:142" x14ac:dyDescent="0.2"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</sheetData>
  <sheetProtection selectLockedCells="1"/>
  <mergeCells count="36"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K25:K26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6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CLASE I (ARS)</vt:lpstr>
      <vt:lpstr>Feriados</vt:lpstr>
      <vt:lpstr>Hoja2</vt:lpstr>
      <vt:lpstr>'CLASE I (ARS)'!Área_de_impresión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2022-08-17T15:36:24Z</dcterms:modified>
</cp:coreProperties>
</file>