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T BARRAGAN\Adicionales Clase  8 y 9\Difusion\"/>
    </mc:Choice>
  </mc:AlternateContent>
  <bookViews>
    <workbookView xWindow="0" yWindow="0" windowWidth="25200" windowHeight="11490"/>
  </bookViews>
  <sheets>
    <sheet name="CLASE 8 Adic. (ARS)" sheetId="12" r:id="rId1"/>
    <sheet name="Clase 9 (DL)" sheetId="13" r:id="rId2"/>
    <sheet name="Feriados" sheetId="5" state="hidden" r:id="rId3"/>
    <sheet name="Hoja2" sheetId="7" state="hidden" r:id="rId4"/>
  </sheets>
  <definedNames>
    <definedName name="_xlnm.Print_Area" localSheetId="0">'CLASE 8 Adic. (ARS)'!$D$1:$Q$42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12" l="1"/>
  <c r="P29" i="12"/>
  <c r="P28" i="12"/>
  <c r="R28" i="12"/>
  <c r="R29" i="12"/>
  <c r="R30" i="12"/>
  <c r="R27" i="12"/>
  <c r="E28" i="12"/>
  <c r="E29" i="12"/>
  <c r="E30" i="12"/>
  <c r="E27" i="12"/>
  <c r="F26" i="12" l="1"/>
  <c r="P33" i="13" l="1"/>
  <c r="N47" i="13"/>
  <c r="L45" i="13"/>
  <c r="L44" i="13"/>
  <c r="L43" i="13"/>
  <c r="L42" i="13"/>
  <c r="L41" i="13"/>
  <c r="L40" i="13"/>
  <c r="L39" i="13"/>
  <c r="L38" i="13"/>
  <c r="L37" i="13"/>
  <c r="L36" i="13"/>
  <c r="O35" i="13"/>
  <c r="O36" i="13" s="1"/>
  <c r="O37" i="13" s="1"/>
  <c r="O38" i="13" s="1"/>
  <c r="O39" i="13" s="1"/>
  <c r="O40" i="13" s="1"/>
  <c r="O41" i="13" s="1"/>
  <c r="O42" i="13" s="1"/>
  <c r="O43" i="13" s="1"/>
  <c r="O44" i="13" s="1"/>
  <c r="O45" i="13" s="1"/>
  <c r="L35" i="13"/>
  <c r="O34" i="13"/>
  <c r="L34" i="13"/>
  <c r="Q33" i="13"/>
  <c r="H33" i="13"/>
  <c r="I33" i="13" s="1"/>
  <c r="E33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J14" i="13"/>
  <c r="G33" i="13" s="1"/>
  <c r="R12" i="13"/>
  <c r="M29" i="13" l="1"/>
  <c r="E34" i="13"/>
  <c r="E35" i="13" l="1"/>
  <c r="F34" i="13"/>
  <c r="H34" i="13" s="1"/>
  <c r="D34" i="13"/>
  <c r="H35" i="13" l="1"/>
  <c r="J34" i="13"/>
  <c r="M34" i="13" s="1"/>
  <c r="N17" i="13" s="1"/>
  <c r="I34" i="13"/>
  <c r="F35" i="13"/>
  <c r="E36" i="13"/>
  <c r="D35" i="13"/>
  <c r="O17" i="13" l="1"/>
  <c r="E37" i="13"/>
  <c r="D36" i="13"/>
  <c r="F36" i="13"/>
  <c r="H36" i="13" s="1"/>
  <c r="I35" i="13"/>
  <c r="J35" i="13"/>
  <c r="M35" i="13" s="1"/>
  <c r="N18" i="13" s="1"/>
  <c r="O18" i="13" s="1"/>
  <c r="P34" i="13"/>
  <c r="K34" i="13"/>
  <c r="T34" i="13" s="1"/>
  <c r="G34" i="13"/>
  <c r="H37" i="13" l="1"/>
  <c r="J36" i="13"/>
  <c r="M36" i="13" s="1"/>
  <c r="N19" i="13" s="1"/>
  <c r="I36" i="13"/>
  <c r="F37" i="13"/>
  <c r="E38" i="13"/>
  <c r="D37" i="13"/>
  <c r="V34" i="13"/>
  <c r="Q34" i="13"/>
  <c r="P35" i="13"/>
  <c r="K35" i="13"/>
  <c r="T35" i="13" s="1"/>
  <c r="G35" i="13"/>
  <c r="Q35" i="13" l="1"/>
  <c r="V35" i="13"/>
  <c r="E39" i="13"/>
  <c r="D38" i="13"/>
  <c r="F38" i="13"/>
  <c r="H38" i="13" s="1"/>
  <c r="I37" i="13"/>
  <c r="J37" i="13"/>
  <c r="M37" i="13" s="1"/>
  <c r="N20" i="13" s="1"/>
  <c r="O20" i="13" s="1"/>
  <c r="P36" i="13"/>
  <c r="K36" i="13"/>
  <c r="T36" i="13" s="1"/>
  <c r="G36" i="13"/>
  <c r="O19" i="13"/>
  <c r="V36" i="13" l="1"/>
  <c r="Q36" i="13"/>
  <c r="J38" i="13"/>
  <c r="M38" i="13" s="1"/>
  <c r="N21" i="13" s="1"/>
  <c r="I38" i="13"/>
  <c r="F39" i="13"/>
  <c r="H39" i="13" s="1"/>
  <c r="E40" i="13"/>
  <c r="D39" i="13"/>
  <c r="P37" i="13"/>
  <c r="K37" i="13"/>
  <c r="T37" i="13" s="1"/>
  <c r="G37" i="13"/>
  <c r="I39" i="13" l="1"/>
  <c r="H40" i="13"/>
  <c r="J39" i="13"/>
  <c r="M39" i="13" s="1"/>
  <c r="N22" i="13" s="1"/>
  <c r="O22" i="13" s="1"/>
  <c r="P38" i="13"/>
  <c r="K38" i="13"/>
  <c r="T38" i="13" s="1"/>
  <c r="G38" i="13"/>
  <c r="O21" i="13"/>
  <c r="E41" i="13"/>
  <c r="F40" i="13"/>
  <c r="D40" i="13"/>
  <c r="Q37" i="13"/>
  <c r="V37" i="13"/>
  <c r="V38" i="13" l="1"/>
  <c r="Q38" i="13"/>
  <c r="J40" i="13"/>
  <c r="M40" i="13" s="1"/>
  <c r="N23" i="13" s="1"/>
  <c r="I40" i="13"/>
  <c r="P39" i="13"/>
  <c r="K39" i="13"/>
  <c r="T39" i="13" s="1"/>
  <c r="G39" i="13"/>
  <c r="F41" i="13"/>
  <c r="H41" i="13" s="1"/>
  <c r="E42" i="13"/>
  <c r="D41" i="13"/>
  <c r="I41" i="13" l="1"/>
  <c r="J41" i="13"/>
  <c r="M41" i="13" s="1"/>
  <c r="N24" i="13" s="1"/>
  <c r="O24" i="13" s="1"/>
  <c r="P40" i="13"/>
  <c r="K40" i="13"/>
  <c r="T40" i="13" s="1"/>
  <c r="G40" i="13"/>
  <c r="E43" i="13"/>
  <c r="D42" i="13"/>
  <c r="F42" i="13"/>
  <c r="H42" i="13" s="1"/>
  <c r="O23" i="13"/>
  <c r="Q39" i="13"/>
  <c r="V39" i="13"/>
  <c r="J42" i="13" l="1"/>
  <c r="M42" i="13" s="1"/>
  <c r="N25" i="13" s="1"/>
  <c r="O25" i="13" s="1"/>
  <c r="I42" i="13"/>
  <c r="P41" i="13"/>
  <c r="K41" i="13"/>
  <c r="T41" i="13" s="1"/>
  <c r="G41" i="13"/>
  <c r="F43" i="13"/>
  <c r="H43" i="13" s="1"/>
  <c r="E44" i="13"/>
  <c r="D43" i="13"/>
  <c r="V40" i="13"/>
  <c r="Q40" i="13"/>
  <c r="I43" i="13" l="1"/>
  <c r="J43" i="13"/>
  <c r="M43" i="13" s="1"/>
  <c r="N26" i="13" s="1"/>
  <c r="O26" i="13" s="1"/>
  <c r="E45" i="13"/>
  <c r="F44" i="13"/>
  <c r="H44" i="13" s="1"/>
  <c r="D44" i="13"/>
  <c r="P42" i="13"/>
  <c r="K42" i="13"/>
  <c r="T42" i="13" s="1"/>
  <c r="G42" i="13"/>
  <c r="Q41" i="13"/>
  <c r="V41" i="13"/>
  <c r="J44" i="13" l="1"/>
  <c r="M44" i="13" s="1"/>
  <c r="N27" i="13" s="1"/>
  <c r="O27" i="13" s="1"/>
  <c r="I44" i="13"/>
  <c r="V42" i="13"/>
  <c r="Q42" i="13"/>
  <c r="F45" i="13"/>
  <c r="H45" i="13" s="1"/>
  <c r="D45" i="13"/>
  <c r="P43" i="13"/>
  <c r="K43" i="13"/>
  <c r="T43" i="13" s="1"/>
  <c r="G43" i="13"/>
  <c r="P44" i="13" l="1"/>
  <c r="K44" i="13"/>
  <c r="T44" i="13" s="1"/>
  <c r="G44" i="13"/>
  <c r="Q43" i="13"/>
  <c r="V43" i="13"/>
  <c r="I45" i="13"/>
  <c r="J45" i="13"/>
  <c r="M45" i="13" s="1"/>
  <c r="N28" i="13" s="1"/>
  <c r="V44" i="13" l="1"/>
  <c r="Q44" i="13"/>
  <c r="O28" i="13"/>
  <c r="N29" i="13"/>
  <c r="O29" i="13" s="1"/>
  <c r="P45" i="13"/>
  <c r="K45" i="13"/>
  <c r="T45" i="13" s="1"/>
  <c r="G45" i="13"/>
  <c r="J11" i="13"/>
  <c r="Q45" i="13" l="1"/>
  <c r="V45" i="13"/>
  <c r="Q47" i="13" l="1"/>
  <c r="N10" i="13"/>
  <c r="U43" i="13" l="1"/>
  <c r="W43" i="13" s="1"/>
  <c r="X43" i="13" s="1"/>
  <c r="U44" i="13"/>
  <c r="W44" i="13" s="1"/>
  <c r="X44" i="13" s="1"/>
  <c r="U42" i="13"/>
  <c r="W42" i="13" s="1"/>
  <c r="X42" i="13" s="1"/>
  <c r="U40" i="13"/>
  <c r="W40" i="13" s="1"/>
  <c r="X40" i="13" s="1"/>
  <c r="U38" i="13"/>
  <c r="W38" i="13" s="1"/>
  <c r="X38" i="13" s="1"/>
  <c r="U36" i="13"/>
  <c r="W36" i="13" s="1"/>
  <c r="X36" i="13" s="1"/>
  <c r="U34" i="13"/>
  <c r="W34" i="13" s="1"/>
  <c r="N11" i="13"/>
  <c r="U41" i="13"/>
  <c r="W41" i="13" s="1"/>
  <c r="X41" i="13" s="1"/>
  <c r="U37" i="13"/>
  <c r="W37" i="13" s="1"/>
  <c r="X37" i="13" s="1"/>
  <c r="U35" i="13"/>
  <c r="W35" i="13" s="1"/>
  <c r="X35" i="13" s="1"/>
  <c r="U32" i="13"/>
  <c r="U45" i="13"/>
  <c r="W45" i="13" s="1"/>
  <c r="X45" i="13" s="1"/>
  <c r="U39" i="13"/>
  <c r="W39" i="13" s="1"/>
  <c r="X39" i="13" s="1"/>
  <c r="W48" i="13" l="1"/>
  <c r="X34" i="13"/>
  <c r="X48" i="13" s="1"/>
  <c r="N12" i="13" l="1"/>
  <c r="P14" i="12"/>
  <c r="J27" i="12"/>
  <c r="K27" i="12" s="1"/>
  <c r="B26" i="12"/>
  <c r="F27" i="12"/>
  <c r="F28" i="12"/>
  <c r="F29" i="12"/>
  <c r="F30" i="12"/>
  <c r="K20" i="12" l="1"/>
  <c r="O26" i="12"/>
  <c r="N26" i="12" l="1"/>
  <c r="K18" i="12" l="1"/>
  <c r="K19" i="12"/>
  <c r="J29" i="12"/>
  <c r="J30" i="12"/>
  <c r="H14" i="12" l="1"/>
  <c r="J28" i="12"/>
  <c r="L32" i="12" l="1"/>
  <c r="R31" i="12"/>
  <c r="M27" i="12"/>
  <c r="R26" i="12"/>
  <c r="T26" i="12"/>
  <c r="J26" i="12"/>
  <c r="J25" i="12" s="1"/>
  <c r="G26" i="12"/>
  <c r="M25" i="12"/>
  <c r="K17" i="12"/>
  <c r="D26" i="12"/>
  <c r="M28" i="12" l="1"/>
  <c r="K21" i="12"/>
  <c r="A28" i="12" l="1"/>
  <c r="A27" i="12"/>
  <c r="A29" i="12"/>
  <c r="A30" i="12"/>
  <c r="M29" i="12"/>
  <c r="M30" i="12" s="1"/>
  <c r="D2" i="7" l="1"/>
  <c r="G28" i="12" l="1"/>
  <c r="D28" i="12" s="1"/>
  <c r="H28" i="12"/>
  <c r="K28" i="12" s="1"/>
  <c r="G27" i="12"/>
  <c r="D27" i="12" s="1"/>
  <c r="H27" i="12"/>
  <c r="N27" i="12" l="1"/>
  <c r="O27" i="12" s="1"/>
  <c r="I27" i="12"/>
  <c r="I28" i="12" s="1"/>
  <c r="I29" i="12" s="1"/>
  <c r="I30" i="12" s="1"/>
  <c r="L18" i="12"/>
  <c r="M18" i="12" s="1"/>
  <c r="H30" i="12"/>
  <c r="K30" i="12" s="1"/>
  <c r="H29" i="12"/>
  <c r="K29" i="12" s="1"/>
  <c r="G29" i="12"/>
  <c r="D29" i="12" s="1"/>
  <c r="J17" i="12"/>
  <c r="I17" i="12" s="1"/>
  <c r="N28" i="12"/>
  <c r="O28" i="12" s="1"/>
  <c r="J18" i="12"/>
  <c r="I18" i="12" s="1"/>
  <c r="L17" i="12" l="1"/>
  <c r="M17" i="12" s="1"/>
  <c r="L19" i="12"/>
  <c r="M19" i="12" s="1"/>
  <c r="L20" i="12"/>
  <c r="M20" i="12" s="1"/>
  <c r="T27" i="12"/>
  <c r="N29" i="12"/>
  <c r="O29" i="12" s="1"/>
  <c r="J19" i="12"/>
  <c r="I19" i="12" s="1"/>
  <c r="T28" i="12"/>
  <c r="T29" i="12" l="1"/>
  <c r="G30" i="12" l="1"/>
  <c r="H11" i="12" s="1"/>
  <c r="J20" i="12" l="1"/>
  <c r="I20" i="12" s="1"/>
  <c r="D30" i="12"/>
  <c r="N30" i="12"/>
  <c r="O30" i="12" s="1"/>
  <c r="L10" i="12" s="1"/>
  <c r="S27" i="12" l="1"/>
  <c r="S30" i="12"/>
  <c r="S26" i="12"/>
  <c r="S28" i="12"/>
  <c r="S29" i="12"/>
  <c r="O32" i="12"/>
  <c r="T30" i="12"/>
  <c r="L21" i="12" l="1"/>
  <c r="M21" i="12" s="1"/>
  <c r="L11" i="12" l="1"/>
  <c r="U30" i="12" l="1"/>
  <c r="V30" i="12" s="1"/>
  <c r="U29" i="12"/>
  <c r="V29" i="12" s="1"/>
  <c r="S31" i="12"/>
  <c r="U28" i="12"/>
  <c r="V28" i="12" s="1"/>
  <c r="U26" i="12"/>
  <c r="V26" i="12" s="1"/>
  <c r="S24" i="12"/>
  <c r="U27" i="12"/>
  <c r="U32" i="12" l="1"/>
  <c r="V27" i="12"/>
  <c r="V32" i="12" s="1"/>
  <c r="L12" i="12" s="1"/>
</calcChain>
</file>

<file path=xl/comments1.xml><?xml version="1.0" encoding="utf-8"?>
<comments xmlns="http://schemas.openxmlformats.org/spreadsheetml/2006/main">
  <authors>
    <author>Luis Jose Gomez Tovar</author>
    <author>Lintura Leandro</author>
    <author>Mauro Jorge Zambon</author>
  </authors>
  <commentList>
    <comment ref="P12" authorId="0" shapeId="0">
      <text>
        <r>
          <rPr>
            <b/>
            <sz val="9"/>
            <color indexed="81"/>
            <rFont val="Tahoma"/>
            <family val="2"/>
          </rPr>
          <t>Inserte Precio a Licitar</t>
        </r>
      </text>
    </comment>
    <comment ref="P13" authorId="1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27" authorId="2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R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R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<sst xmlns="http://schemas.openxmlformats.org/spreadsheetml/2006/main" count="84" uniqueCount="60">
  <si>
    <t>Fecha de Emisión:</t>
  </si>
  <si>
    <t>TIR: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</si>
  <si>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</si>
  <si>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</si>
  <si>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</si>
  <si>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</si>
  <si>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</si>
  <si>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</si>
  <si>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</si>
  <si>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</si>
  <si>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</si>
  <si>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</si>
  <si>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</si>
  <si>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</si>
  <si>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</si>
  <si>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</si>
  <si>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</si>
  <si>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</si>
  <si>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</si>
  <si>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</si>
  <si>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</si>
  <si>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</si>
  <si>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</si>
  <si>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</si>
  <si>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</si>
  <si>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</si>
  <si>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</si>
  <si>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</si>
  <si>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</si>
  <si>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Trimestrales</t>
  </si>
  <si>
    <t>Meses</t>
  </si>
  <si>
    <t>B + Mg</t>
  </si>
  <si>
    <t>A+</t>
  </si>
  <si>
    <t>ON CT Barragán - Clase 8 Adicionales (Badlar)</t>
  </si>
  <si>
    <t>Plazo (días):</t>
  </si>
  <si>
    <t>Margen s/badlar:</t>
  </si>
  <si>
    <t>Precio a licitar:</t>
  </si>
  <si>
    <t>V/N US$:</t>
  </si>
  <si>
    <t>V/N AR$</t>
  </si>
  <si>
    <t>Precio Clean:</t>
  </si>
  <si>
    <t>TC Inicial</t>
  </si>
  <si>
    <t>Fijo a licitar</t>
  </si>
  <si>
    <t>V/N en AR$:</t>
  </si>
  <si>
    <t>V/N en US$:</t>
  </si>
  <si>
    <t>Cupón a licitar:</t>
  </si>
  <si>
    <t>Fecha Pago</t>
  </si>
  <si>
    <t>Fecha Dev</t>
  </si>
  <si>
    <t>Días Devengamiento</t>
  </si>
  <si>
    <t>A1</t>
  </si>
  <si>
    <t>ON CT Barragán - Clase 9 (Dólar Linked)</t>
  </si>
  <si>
    <t>Fecha de emisión:</t>
  </si>
  <si>
    <t>Fecha de vto:</t>
  </si>
  <si>
    <t>Ultimo pago int.:</t>
  </si>
  <si>
    <t>TC inicial:</t>
  </si>
  <si>
    <t>Badlar proyectada</t>
  </si>
  <si>
    <t>Fecha de pago</t>
  </si>
  <si>
    <t>Días dev.</t>
  </si>
  <si>
    <t>Capital residual</t>
  </si>
  <si>
    <t>Flujo valor nominal</t>
  </si>
  <si>
    <t>Días dev.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</si>
</sst>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#,##0.00000_ ;[Red]\-#,##0.00000\ "/>
    <numFmt numFmtId="172" formatCode="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0" xfId="0" applyFont="1" applyProtection="1"/>
    <xf numFmtId="9" fontId="3" fillId="0" borderId="0" xfId="3" applyFont="1" applyProtection="1"/>
    <xf numFmtId="0" fontId="3" fillId="2" borderId="0" xfId="0" applyFont="1" applyFill="1" applyBorder="1" applyProtection="1"/>
    <xf numFmtId="0" fontId="3" fillId="2" borderId="0" xfId="0" applyFont="1" applyFill="1" applyProtection="1"/>
    <xf numFmtId="0" fontId="3" fillId="0" borderId="0" xfId="0" applyFont="1" applyBorder="1" applyProtection="1"/>
    <xf numFmtId="165" fontId="4" fillId="0" borderId="0" xfId="2" applyNumberFormat="1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right"/>
    </xf>
    <xf numFmtId="169" fontId="4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4" fillId="2" borderId="0" xfId="3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38" fontId="3" fillId="0" borderId="0" xfId="0" applyNumberFormat="1" applyFont="1" applyBorder="1" applyAlignment="1" applyProtection="1">
      <alignment horizontal="center"/>
    </xf>
    <xf numFmtId="167" fontId="3" fillId="0" borderId="0" xfId="1" applyNumberFormat="1" applyFont="1" applyBorder="1" applyAlignment="1" applyProtection="1">
      <alignment horizontal="center"/>
    </xf>
    <xf numFmtId="40" fontId="3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3" fillId="2" borderId="0" xfId="0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Border="1" applyAlignment="1" applyProtection="1">
      <alignment horizontal="center"/>
    </xf>
    <xf numFmtId="168" fontId="3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4" fillId="0" borderId="7" xfId="0" applyNumberFormat="1" applyFont="1" applyBorder="1" applyAlignment="1" applyProtection="1">
      <alignment horizontal="center"/>
    </xf>
    <xf numFmtId="38" fontId="4" fillId="0" borderId="7" xfId="0" applyNumberFormat="1" applyFont="1" applyBorder="1" applyAlignment="1" applyProtection="1">
      <alignment horizontal="center"/>
    </xf>
    <xf numFmtId="170" fontId="3" fillId="2" borderId="2" xfId="2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0" fontId="3" fillId="3" borderId="0" xfId="0" applyFont="1" applyFill="1" applyProtection="1"/>
    <xf numFmtId="2" fontId="3" fillId="0" borderId="0" xfId="0" applyNumberFormat="1" applyFont="1" applyFill="1" applyProtection="1"/>
    <xf numFmtId="14" fontId="3" fillId="2" borderId="0" xfId="0" applyNumberFormat="1" applyFont="1" applyFill="1" applyBorder="1" applyProtection="1"/>
    <xf numFmtId="165" fontId="3" fillId="0" borderId="0" xfId="0" applyNumberFormat="1" applyFont="1" applyAlignment="1" applyProtection="1">
      <alignment horizontal="center" vertical="center"/>
    </xf>
    <xf numFmtId="166" fontId="3" fillId="0" borderId="0" xfId="3" applyNumberFormat="1" applyFont="1" applyProtection="1"/>
    <xf numFmtId="164" fontId="3" fillId="0" borderId="0" xfId="1" applyFont="1" applyAlignment="1" applyProtection="1">
      <alignment horizontal="center" vertical="center"/>
    </xf>
    <xf numFmtId="16" fontId="0" fillId="0" borderId="0" xfId="0" applyNumberFormat="1"/>
    <xf numFmtId="14" fontId="3" fillId="0" borderId="0" xfId="0" applyNumberFormat="1" applyFont="1" applyProtection="1"/>
    <xf numFmtId="166" fontId="3" fillId="2" borderId="0" xfId="0" applyNumberFormat="1" applyFont="1" applyFill="1" applyBorder="1" applyProtection="1"/>
    <xf numFmtId="14" fontId="2" fillId="0" borderId="0" xfId="4" applyNumberFormat="1"/>
    <xf numFmtId="38" fontId="3" fillId="0" borderId="8" xfId="0" applyNumberFormat="1" applyFont="1" applyBorder="1" applyAlignment="1" applyProtection="1">
      <alignment horizontal="center"/>
    </xf>
    <xf numFmtId="40" fontId="3" fillId="0" borderId="8" xfId="0" applyNumberFormat="1" applyFont="1" applyBorder="1" applyAlignment="1" applyProtection="1">
      <alignment horizontal="center"/>
    </xf>
    <xf numFmtId="170" fontId="3" fillId="0" borderId="0" xfId="0" applyNumberFormat="1" applyFont="1" applyBorder="1" applyAlignment="1" applyProtection="1">
      <alignment horizontal="center" vertical="center"/>
    </xf>
    <xf numFmtId="15" fontId="3" fillId="0" borderId="0" xfId="0" applyNumberFormat="1" applyFont="1" applyFill="1" applyBorder="1" applyAlignment="1" applyProtection="1">
      <alignment horizontal="center"/>
    </xf>
    <xf numFmtId="10" fontId="3" fillId="3" borderId="0" xfId="3" applyNumberFormat="1" applyFont="1" applyFill="1" applyBorder="1" applyAlignment="1" applyProtection="1">
      <alignment horizontal="center"/>
    </xf>
    <xf numFmtId="15" fontId="3" fillId="3" borderId="3" xfId="0" applyNumberFormat="1" applyFont="1" applyFill="1" applyBorder="1" applyAlignment="1" applyProtection="1">
      <alignment horizontal="center"/>
    </xf>
    <xf numFmtId="38" fontId="3" fillId="3" borderId="0" xfId="0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40" fontId="3" fillId="3" borderId="0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38" fontId="3" fillId="3" borderId="12" xfId="0" applyNumberFormat="1" applyFont="1" applyFill="1" applyBorder="1" applyAlignment="1" applyProtection="1">
      <alignment horizontal="center"/>
    </xf>
    <xf numFmtId="38" fontId="3" fillId="3" borderId="8" xfId="0" applyNumberFormat="1" applyFont="1" applyFill="1" applyBorder="1" applyAlignment="1" applyProtection="1">
      <alignment horizontal="center"/>
    </xf>
    <xf numFmtId="165" fontId="4" fillId="2" borderId="8" xfId="2" applyNumberFormat="1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15" fontId="3" fillId="3" borderId="5" xfId="0" applyNumberFormat="1" applyFont="1" applyFill="1" applyBorder="1" applyAlignment="1" applyProtection="1">
      <alignment horizontal="center"/>
    </xf>
    <xf numFmtId="167" fontId="3" fillId="3" borderId="8" xfId="1" applyNumberFormat="1" applyFont="1" applyFill="1" applyBorder="1" applyAlignment="1" applyProtection="1">
      <alignment horizontal="center"/>
    </xf>
    <xf numFmtId="40" fontId="3" fillId="3" borderId="8" xfId="0" applyNumberFormat="1" applyFont="1" applyFill="1" applyBorder="1" applyAlignment="1" applyProtection="1">
      <alignment horizontal="center"/>
    </xf>
    <xf numFmtId="38" fontId="3" fillId="3" borderId="6" xfId="0" applyNumberFormat="1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15" fontId="3" fillId="3" borderId="1" xfId="0" applyNumberFormat="1" applyFont="1" applyFill="1" applyBorder="1" applyAlignment="1" applyProtection="1">
      <alignment horizontal="center"/>
    </xf>
    <xf numFmtId="38" fontId="3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3" fillId="3" borderId="2" xfId="0" applyNumberFormat="1" applyFont="1" applyFill="1" applyBorder="1" applyAlignment="1" applyProtection="1">
      <alignment horizontal="center" vertical="center"/>
    </xf>
    <xf numFmtId="38" fontId="3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165" fontId="4" fillId="2" borderId="9" xfId="2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right"/>
    </xf>
    <xf numFmtId="0" fontId="4" fillId="3" borderId="3" xfId="0" applyFont="1" applyFill="1" applyBorder="1" applyAlignment="1" applyProtection="1">
      <alignment horizontal="right"/>
    </xf>
    <xf numFmtId="0" fontId="4" fillId="3" borderId="5" xfId="0" applyFont="1" applyFill="1" applyBorder="1" applyAlignment="1" applyProtection="1">
      <alignment horizontal="right"/>
    </xf>
    <xf numFmtId="0" fontId="4" fillId="3" borderId="10" xfId="0" applyFont="1" applyFill="1" applyBorder="1" applyAlignment="1" applyProtection="1">
      <alignment horizontal="center"/>
    </xf>
    <xf numFmtId="165" fontId="4" fillId="3" borderId="11" xfId="2" applyNumberFormat="1" applyFont="1" applyFill="1" applyBorder="1" applyAlignment="1" applyProtection="1">
      <alignment horizontal="center"/>
    </xf>
    <xf numFmtId="0" fontId="4" fillId="3" borderId="11" xfId="0" applyFont="1" applyFill="1" applyBorder="1" applyAlignment="1" applyProtection="1">
      <alignment horizontal="center"/>
    </xf>
    <xf numFmtId="15" fontId="3" fillId="3" borderId="4" xfId="0" applyNumberFormat="1" applyFont="1" applyFill="1" applyBorder="1" applyAlignment="1" applyProtection="1">
      <alignment horizontal="center"/>
    </xf>
    <xf numFmtId="4" fontId="4" fillId="3" borderId="11" xfId="2" applyNumberFormat="1" applyFont="1" applyFill="1" applyBorder="1" applyAlignment="1" applyProtection="1">
      <alignment horizontal="center"/>
    </xf>
    <xf numFmtId="166" fontId="4" fillId="4" borderId="12" xfId="3" applyNumberFormat="1" applyFont="1" applyFill="1" applyBorder="1" applyAlignment="1" applyProtection="1">
      <alignment horizontal="center"/>
    </xf>
    <xf numFmtId="171" fontId="3" fillId="2" borderId="0" xfId="0" applyNumberFormat="1" applyFont="1" applyFill="1" applyAlignment="1" applyProtection="1">
      <alignment horizontal="center" vertical="center"/>
    </xf>
    <xf numFmtId="165" fontId="4" fillId="3" borderId="10" xfId="2" applyNumberFormat="1" applyFont="1" applyFill="1" applyBorder="1" applyAlignment="1" applyProtection="1">
      <alignment horizontal="center"/>
    </xf>
    <xf numFmtId="4" fontId="4" fillId="3" borderId="10" xfId="2" applyNumberFormat="1" applyFont="1" applyFill="1" applyBorder="1" applyAlignment="1" applyProtection="1">
      <alignment horizontal="center"/>
    </xf>
    <xf numFmtId="166" fontId="3" fillId="3" borderId="0" xfId="3" applyNumberFormat="1" applyFont="1" applyFill="1" applyBorder="1" applyAlignment="1" applyProtection="1">
      <alignment horizontal="center"/>
    </xf>
    <xf numFmtId="166" fontId="3" fillId="3" borderId="8" xfId="3" applyNumberFormat="1" applyFont="1" applyFill="1" applyBorder="1" applyAlignment="1" applyProtection="1">
      <alignment horizontal="center"/>
    </xf>
    <xf numFmtId="1" fontId="3" fillId="3" borderId="4" xfId="0" applyNumberFormat="1" applyFont="1" applyFill="1" applyBorder="1" applyAlignment="1" applyProtection="1">
      <alignment horizontal="center"/>
    </xf>
    <xf numFmtId="1" fontId="3" fillId="3" borderId="7" xfId="0" applyNumberFormat="1" applyFont="1" applyFill="1" applyBorder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Alignment="1" applyProtection="1">
      <alignment horizontal="center" vertical="center"/>
    </xf>
    <xf numFmtId="15" fontId="4" fillId="3" borderId="7" xfId="0" applyNumberFormat="1" applyFont="1" applyFill="1" applyBorder="1" applyAlignment="1" applyProtection="1">
      <alignment horizontal="center"/>
    </xf>
    <xf numFmtId="4" fontId="4" fillId="3" borderId="6" xfId="2" applyNumberFormat="1" applyFont="1" applyFill="1" applyBorder="1" applyAlignment="1" applyProtection="1">
      <alignment horizontal="center"/>
    </xf>
    <xf numFmtId="4" fontId="4" fillId="3" borderId="6" xfId="0" applyNumberFormat="1" applyFont="1" applyFill="1" applyBorder="1" applyAlignment="1" applyProtection="1">
      <alignment horizontal="center"/>
    </xf>
    <xf numFmtId="15" fontId="3" fillId="3" borderId="7" xfId="0" applyNumberFormat="1" applyFont="1" applyFill="1" applyBorder="1" applyAlignment="1" applyProtection="1">
      <alignment horizontal="center"/>
    </xf>
    <xf numFmtId="4" fontId="10" fillId="0" borderId="5" xfId="2" applyNumberFormat="1" applyFont="1" applyFill="1" applyBorder="1" applyAlignment="1" applyProtection="1">
      <alignment horizontal="center"/>
    </xf>
    <xf numFmtId="4" fontId="10" fillId="0" borderId="6" xfId="0" applyNumberFormat="1" applyFont="1" applyFill="1" applyBorder="1" applyAlignment="1" applyProtection="1">
      <alignment horizontal="center"/>
    </xf>
    <xf numFmtId="166" fontId="4" fillId="4" borderId="6" xfId="3" applyNumberFormat="1" applyFont="1" applyFill="1" applyBorder="1" applyAlignment="1" applyProtection="1">
      <alignment horizontal="center"/>
    </xf>
    <xf numFmtId="0" fontId="3" fillId="3" borderId="0" xfId="5" applyFont="1" applyFill="1" applyProtection="1"/>
    <xf numFmtId="9" fontId="3" fillId="3" borderId="0" xfId="6" applyFont="1" applyFill="1" applyProtection="1"/>
    <xf numFmtId="0" fontId="3" fillId="3" borderId="0" xfId="5" applyFont="1" applyFill="1" applyBorder="1" applyProtection="1"/>
    <xf numFmtId="0" fontId="4" fillId="3" borderId="1" xfId="5" applyFont="1" applyFill="1" applyBorder="1" applyAlignment="1" applyProtection="1">
      <alignment horizontal="right"/>
    </xf>
    <xf numFmtId="166" fontId="3" fillId="3" borderId="0" xfId="5" applyNumberFormat="1" applyFont="1" applyFill="1" applyBorder="1" applyProtection="1"/>
    <xf numFmtId="0" fontId="4" fillId="3" borderId="3" xfId="5" applyFont="1" applyFill="1" applyBorder="1" applyAlignment="1" applyProtection="1">
      <alignment horizontal="right"/>
    </xf>
    <xf numFmtId="14" fontId="3" fillId="3" borderId="0" xfId="5" applyNumberFormat="1" applyFont="1" applyFill="1" applyProtection="1"/>
    <xf numFmtId="14" fontId="3" fillId="3" borderId="0" xfId="5" applyNumberFormat="1" applyFont="1" applyFill="1" applyBorder="1" applyProtection="1"/>
    <xf numFmtId="2" fontId="3" fillId="3" borderId="0" xfId="5" applyNumberFormat="1" applyFont="1" applyFill="1" applyProtection="1"/>
    <xf numFmtId="0" fontId="4" fillId="3" borderId="5" xfId="5" applyFont="1" applyFill="1" applyBorder="1" applyAlignment="1" applyProtection="1">
      <alignment horizontal="right"/>
    </xf>
    <xf numFmtId="170" fontId="3" fillId="3" borderId="2" xfId="2" applyNumberFormat="1" applyFont="1" applyFill="1" applyBorder="1" applyAlignment="1" applyProtection="1">
      <alignment horizontal="center"/>
    </xf>
    <xf numFmtId="165" fontId="4" fillId="3" borderId="0" xfId="2" applyNumberFormat="1" applyFont="1" applyFill="1" applyBorder="1" applyAlignment="1" applyProtection="1">
      <alignment horizontal="left"/>
    </xf>
    <xf numFmtId="0" fontId="4" fillId="3" borderId="0" xfId="5" applyFont="1" applyFill="1" applyAlignment="1" applyProtection="1">
      <alignment horizontal="right"/>
    </xf>
    <xf numFmtId="169" fontId="4" fillId="3" borderId="0" xfId="5" applyNumberFormat="1" applyFont="1" applyFill="1" applyBorder="1" applyProtection="1"/>
    <xf numFmtId="0" fontId="4" fillId="3" borderId="15" xfId="5" applyFont="1" applyFill="1" applyBorder="1" applyAlignment="1" applyProtection="1">
      <alignment horizontal="center"/>
    </xf>
    <xf numFmtId="0" fontId="4" fillId="3" borderId="10" xfId="5" applyFont="1" applyFill="1" applyBorder="1" applyAlignment="1" applyProtection="1">
      <alignment horizontal="center"/>
    </xf>
    <xf numFmtId="0" fontId="4" fillId="3" borderId="11" xfId="5" applyFont="1" applyFill="1" applyBorder="1" applyAlignment="1" applyProtection="1">
      <alignment horizontal="center"/>
    </xf>
    <xf numFmtId="3" fontId="3" fillId="3" borderId="15" xfId="2" applyNumberFormat="1" applyFont="1" applyFill="1" applyBorder="1" applyAlignment="1" applyProtection="1">
      <alignment horizontal="center"/>
    </xf>
    <xf numFmtId="15" fontId="3" fillId="3" borderId="12" xfId="5" applyNumberFormat="1" applyFont="1" applyFill="1" applyBorder="1" applyAlignment="1" applyProtection="1">
      <alignment horizontal="center"/>
    </xf>
    <xf numFmtId="4" fontId="3" fillId="3" borderId="12" xfId="2" applyNumberFormat="1" applyFont="1" applyFill="1" applyBorder="1" applyAlignment="1" applyProtection="1">
      <alignment horizontal="center"/>
    </xf>
    <xf numFmtId="4" fontId="3" fillId="3" borderId="12" xfId="5" applyNumberFormat="1" applyFont="1" applyFill="1" applyBorder="1" applyAlignment="1" applyProtection="1">
      <alignment horizontal="center"/>
    </xf>
    <xf numFmtId="166" fontId="3" fillId="3" borderId="0" xfId="6" applyNumberFormat="1" applyFont="1" applyFill="1" applyProtection="1"/>
    <xf numFmtId="3" fontId="3" fillId="3" borderId="4" xfId="2" applyNumberFormat="1" applyFont="1" applyFill="1" applyBorder="1" applyAlignment="1" applyProtection="1">
      <alignment horizontal="center"/>
    </xf>
    <xf numFmtId="3" fontId="3" fillId="3" borderId="7" xfId="2" applyNumberFormat="1" applyFont="1" applyFill="1" applyBorder="1" applyAlignment="1" applyProtection="1">
      <alignment horizontal="center"/>
    </xf>
    <xf numFmtId="4" fontId="4" fillId="3" borderId="12" xfId="2" applyNumberFormat="1" applyFont="1" applyFill="1" applyBorder="1" applyAlignment="1" applyProtection="1">
      <alignment horizontal="center"/>
    </xf>
    <xf numFmtId="15" fontId="4" fillId="3" borderId="11" xfId="5" applyNumberFormat="1" applyFont="1" applyFill="1" applyBorder="1" applyAlignment="1" applyProtection="1">
      <alignment horizontal="center"/>
    </xf>
    <xf numFmtId="4" fontId="4" fillId="3" borderId="11" xfId="5" applyNumberFormat="1" applyFont="1" applyFill="1" applyBorder="1" applyAlignment="1" applyProtection="1">
      <alignment horizontal="center"/>
    </xf>
    <xf numFmtId="0" fontId="4" fillId="3" borderId="0" xfId="5" applyFont="1" applyFill="1" applyBorder="1" applyAlignment="1" applyProtection="1">
      <alignment horizontal="right"/>
    </xf>
    <xf numFmtId="0" fontId="5" fillId="3" borderId="0" xfId="5" applyFont="1" applyFill="1" applyBorder="1" applyAlignment="1" applyProtection="1">
      <alignment horizontal="center" vertical="center" wrapText="1"/>
    </xf>
    <xf numFmtId="0" fontId="3" fillId="3" borderId="0" xfId="5" applyFont="1" applyFill="1" applyAlignment="1" applyProtection="1">
      <alignment horizontal="center"/>
    </xf>
    <xf numFmtId="0" fontId="6" fillId="3" borderId="0" xfId="5" applyFont="1" applyFill="1" applyBorder="1" applyAlignment="1" applyProtection="1">
      <alignment horizontal="center" vertical="center" wrapText="1"/>
    </xf>
    <xf numFmtId="166" fontId="4" fillId="3" borderId="0" xfId="6" applyNumberFormat="1" applyFont="1" applyFill="1" applyBorder="1" applyAlignment="1" applyProtection="1">
      <alignment horizontal="center"/>
    </xf>
    <xf numFmtId="165" fontId="3" fillId="3" borderId="0" xfId="5" applyNumberFormat="1" applyFont="1" applyFill="1" applyAlignment="1" applyProtection="1">
      <alignment horizontal="center" vertical="center"/>
    </xf>
    <xf numFmtId="0" fontId="3" fillId="3" borderId="0" xfId="5" applyFont="1" applyFill="1" applyAlignment="1" applyProtection="1">
      <alignment horizontal="center" vertical="center"/>
    </xf>
    <xf numFmtId="170" fontId="3" fillId="3" borderId="0" xfId="5" applyNumberFormat="1" applyFont="1" applyFill="1" applyBorder="1" applyAlignment="1" applyProtection="1">
      <alignment horizontal="center" vertical="center"/>
    </xf>
    <xf numFmtId="15" fontId="3" fillId="3" borderId="3" xfId="5" applyNumberFormat="1" applyFont="1" applyFill="1" applyBorder="1" applyAlignment="1" applyProtection="1">
      <alignment horizontal="center"/>
    </xf>
    <xf numFmtId="38" fontId="3" fillId="3" borderId="0" xfId="5" applyNumberFormat="1" applyFont="1" applyFill="1" applyBorder="1" applyAlignment="1" applyProtection="1">
      <alignment horizontal="center" vertical="center"/>
    </xf>
    <xf numFmtId="10" fontId="3" fillId="3" borderId="0" xfId="6" applyNumberFormat="1" applyFont="1" applyFill="1" applyBorder="1" applyAlignment="1" applyProtection="1">
      <alignment horizontal="center"/>
    </xf>
    <xf numFmtId="40" fontId="4" fillId="3" borderId="0" xfId="5" applyNumberFormat="1" applyFont="1" applyFill="1" applyBorder="1" applyAlignment="1" applyProtection="1">
      <alignment horizontal="center" vertical="center"/>
    </xf>
    <xf numFmtId="38" fontId="3" fillId="3" borderId="12" xfId="5" applyNumberFormat="1" applyFont="1" applyFill="1" applyBorder="1" applyAlignment="1" applyProtection="1">
      <alignment horizontal="center" vertical="center"/>
    </xf>
    <xf numFmtId="43" fontId="3" fillId="3" borderId="0" xfId="7" applyFont="1" applyFill="1" applyAlignment="1" applyProtection="1">
      <alignment horizontal="center" vertical="center"/>
    </xf>
    <xf numFmtId="38" fontId="3" fillId="3" borderId="0" xfId="5" applyNumberFormat="1" applyFont="1" applyFill="1" applyBorder="1" applyAlignment="1" applyProtection="1">
      <alignment horizontal="center"/>
    </xf>
    <xf numFmtId="167" fontId="3" fillId="3" borderId="0" xfId="7" applyNumberFormat="1" applyFont="1" applyFill="1" applyBorder="1" applyAlignment="1" applyProtection="1">
      <alignment horizontal="center"/>
    </xf>
    <xf numFmtId="40" fontId="3" fillId="3" borderId="0" xfId="5" applyNumberFormat="1" applyFont="1" applyFill="1" applyBorder="1" applyAlignment="1" applyProtection="1">
      <alignment horizontal="center"/>
    </xf>
    <xf numFmtId="38" fontId="3" fillId="3" borderId="12" xfId="5" applyNumberFormat="1" applyFont="1" applyFill="1" applyBorder="1" applyAlignment="1" applyProtection="1">
      <alignment horizontal="center"/>
    </xf>
    <xf numFmtId="168" fontId="5" fillId="3" borderId="0" xfId="5" applyNumberFormat="1" applyFont="1" applyFill="1" applyBorder="1" applyAlignment="1" applyProtection="1">
      <alignment horizontal="center" vertical="center"/>
    </xf>
    <xf numFmtId="168" fontId="3" fillId="3" borderId="0" xfId="5" applyNumberFormat="1" applyFont="1" applyFill="1" applyAlignment="1" applyProtection="1">
      <alignment horizontal="center" vertical="center"/>
    </xf>
    <xf numFmtId="15" fontId="3" fillId="3" borderId="5" xfId="5" applyNumberFormat="1" applyFont="1" applyFill="1" applyBorder="1" applyAlignment="1" applyProtection="1">
      <alignment horizontal="center"/>
    </xf>
    <xf numFmtId="38" fontId="3" fillId="3" borderId="8" xfId="5" applyNumberFormat="1" applyFont="1" applyFill="1" applyBorder="1" applyAlignment="1" applyProtection="1">
      <alignment horizontal="center"/>
    </xf>
    <xf numFmtId="10" fontId="3" fillId="3" borderId="8" xfId="6" applyNumberFormat="1" applyFont="1" applyFill="1" applyBorder="1" applyAlignment="1" applyProtection="1">
      <alignment horizontal="center"/>
    </xf>
    <xf numFmtId="167" fontId="3" fillId="3" borderId="8" xfId="7" applyNumberFormat="1" applyFont="1" applyFill="1" applyBorder="1" applyAlignment="1" applyProtection="1">
      <alignment horizontal="center"/>
    </xf>
    <xf numFmtId="40" fontId="3" fillId="3" borderId="8" xfId="5" applyNumberFormat="1" applyFont="1" applyFill="1" applyBorder="1" applyAlignment="1" applyProtection="1">
      <alignment horizontal="center"/>
    </xf>
    <xf numFmtId="38" fontId="3" fillId="3" borderId="6" xfId="5" applyNumberFormat="1" applyFont="1" applyFill="1" applyBorder="1" applyAlignment="1" applyProtection="1">
      <alignment horizontal="center"/>
    </xf>
    <xf numFmtId="15" fontId="3" fillId="3" borderId="0" xfId="5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40" fontId="4" fillId="3" borderId="7" xfId="5" applyNumberFormat="1" applyFont="1" applyFill="1" applyBorder="1" applyAlignment="1" applyProtection="1">
      <alignment horizontal="center"/>
    </xf>
    <xf numFmtId="38" fontId="4" fillId="3" borderId="7" xfId="5" applyNumberFormat="1" applyFont="1" applyFill="1" applyBorder="1" applyAlignment="1" applyProtection="1">
      <alignment horizontal="center"/>
    </xf>
    <xf numFmtId="168" fontId="3" fillId="3" borderId="0" xfId="5" applyNumberFormat="1" applyFont="1" applyFill="1" applyBorder="1" applyAlignment="1" applyProtection="1">
      <alignment horizontal="center" vertical="center"/>
    </xf>
    <xf numFmtId="171" fontId="3" fillId="3" borderId="0" xfId="5" applyNumberFormat="1" applyFont="1" applyFill="1" applyAlignment="1" applyProtection="1">
      <alignment horizontal="center" vertical="center"/>
    </xf>
    <xf numFmtId="0" fontId="3" fillId="3" borderId="10" xfId="5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165" fontId="4" fillId="3" borderId="1" xfId="2" applyNumberFormat="1" applyFont="1" applyFill="1" applyBorder="1" applyAlignment="1" applyProtection="1">
      <alignment horizontal="center" vertical="center" wrapText="1"/>
    </xf>
    <xf numFmtId="165" fontId="4" fillId="3" borderId="5" xfId="2" applyNumberFormat="1" applyFont="1" applyFill="1" applyBorder="1" applyAlignment="1" applyProtection="1">
      <alignment horizontal="center" vertical="center" wrapText="1"/>
    </xf>
    <xf numFmtId="165" fontId="4" fillId="3" borderId="2" xfId="2" applyNumberFormat="1" applyFont="1" applyFill="1" applyBorder="1" applyAlignment="1" applyProtection="1">
      <alignment horizontal="center" vertical="center" wrapText="1"/>
    </xf>
    <xf numFmtId="165" fontId="4" fillId="3" borderId="8" xfId="2" applyNumberFormat="1" applyFont="1" applyFill="1" applyBorder="1" applyAlignment="1" applyProtection="1">
      <alignment horizontal="center" vertical="center" wrapText="1"/>
    </xf>
    <xf numFmtId="165" fontId="4" fillId="3" borderId="8" xfId="2" applyNumberFormat="1" applyFont="1" applyFill="1" applyBorder="1" applyAlignment="1" applyProtection="1">
      <alignment horizontal="center"/>
      <protection locked="0"/>
    </xf>
    <xf numFmtId="165" fontId="4" fillId="3" borderId="6" xfId="2" applyNumberFormat="1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right"/>
    </xf>
    <xf numFmtId="0" fontId="4" fillId="3" borderId="8" xfId="0" applyFont="1" applyFill="1" applyBorder="1" applyAlignment="1" applyProtection="1">
      <alignment horizontal="right"/>
    </xf>
    <xf numFmtId="0" fontId="4" fillId="3" borderId="8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right"/>
    </xf>
    <xf numFmtId="0" fontId="4" fillId="3" borderId="2" xfId="0" applyFont="1" applyFill="1" applyBorder="1" applyAlignment="1" applyProtection="1">
      <alignment horizontal="right"/>
    </xf>
    <xf numFmtId="10" fontId="4" fillId="3" borderId="2" xfId="0" applyNumberFormat="1" applyFont="1" applyFill="1" applyBorder="1" applyAlignment="1" applyProtection="1">
      <alignment horizontal="center"/>
    </xf>
    <xf numFmtId="10" fontId="4" fillId="3" borderId="14" xfId="0" applyNumberFormat="1" applyFont="1" applyFill="1" applyBorder="1" applyAlignment="1" applyProtection="1">
      <alignment horizontal="center"/>
    </xf>
    <xf numFmtId="169" fontId="4" fillId="3" borderId="8" xfId="0" applyNumberFormat="1" applyFont="1" applyFill="1" applyBorder="1" applyAlignment="1" applyProtection="1">
      <alignment horizontal="center"/>
      <protection locked="0"/>
    </xf>
    <xf numFmtId="169" fontId="4" fillId="3" borderId="6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right"/>
    </xf>
    <xf numFmtId="2" fontId="4" fillId="3" borderId="0" xfId="0" applyNumberFormat="1" applyFont="1" applyFill="1" applyBorder="1" applyAlignment="1" applyProtection="1">
      <alignment horizontal="center"/>
    </xf>
    <xf numFmtId="169" fontId="4" fillId="4" borderId="0" xfId="0" applyNumberFormat="1" applyFont="1" applyFill="1" applyBorder="1" applyAlignment="1" applyProtection="1">
      <alignment horizontal="center"/>
      <protection locked="0"/>
    </xf>
    <xf numFmtId="169" fontId="4" fillId="4" borderId="12" xfId="0" applyNumberFormat="1" applyFont="1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4" fillId="3" borderId="2" xfId="2" applyNumberFormat="1" applyFont="1" applyFill="1" applyBorder="1" applyAlignment="1" applyProtection="1">
      <alignment horizontal="center"/>
      <protection locked="0"/>
    </xf>
    <xf numFmtId="165" fontId="4" fillId="3" borderId="14" xfId="2" applyNumberFormat="1" applyFont="1" applyFill="1" applyBorder="1" applyAlignment="1" applyProtection="1">
      <alignment horizontal="center"/>
      <protection locked="0"/>
    </xf>
    <xf numFmtId="10" fontId="4" fillId="3" borderId="0" xfId="0" applyNumberFormat="1" applyFont="1" applyFill="1" applyBorder="1" applyAlignment="1" applyProtection="1">
      <alignment horizontal="center"/>
    </xf>
    <xf numFmtId="10" fontId="4" fillId="3" borderId="12" xfId="0" applyNumberFormat="1" applyFont="1" applyFill="1" applyBorder="1" applyAlignment="1" applyProtection="1">
      <alignment horizontal="center"/>
    </xf>
    <xf numFmtId="166" fontId="4" fillId="4" borderId="0" xfId="3" applyNumberFormat="1" applyFont="1" applyFill="1" applyBorder="1" applyAlignment="1" applyProtection="1">
      <alignment horizontal="center"/>
      <protection locked="0"/>
    </xf>
    <xf numFmtId="166" fontId="4" fillId="4" borderId="12" xfId="3" applyNumberFormat="1" applyFont="1" applyFill="1" applyBorder="1" applyAlignment="1" applyProtection="1">
      <alignment horizontal="center"/>
      <protection locked="0"/>
    </xf>
    <xf numFmtId="165" fontId="4" fillId="3" borderId="0" xfId="2" applyNumberFormat="1" applyFont="1" applyFill="1" applyBorder="1" applyAlignment="1" applyProtection="1">
      <alignment horizontal="center"/>
    </xf>
    <xf numFmtId="165" fontId="4" fillId="3" borderId="12" xfId="2" applyNumberFormat="1" applyFont="1" applyFill="1" applyBorder="1" applyAlignment="1" applyProtection="1">
      <alignment horizontal="center"/>
    </xf>
    <xf numFmtId="0" fontId="4" fillId="3" borderId="0" xfId="0" applyNumberFormat="1" applyFont="1" applyFill="1" applyBorder="1" applyAlignment="1" applyProtection="1">
      <alignment horizontal="center"/>
    </xf>
    <xf numFmtId="0" fontId="4" fillId="3" borderId="12" xfId="0" applyNumberFormat="1" applyFont="1" applyFill="1" applyBorder="1" applyAlignment="1" applyProtection="1">
      <alignment horizontal="center"/>
    </xf>
    <xf numFmtId="0" fontId="4" fillId="3" borderId="1" xfId="5" applyFont="1" applyFill="1" applyBorder="1" applyAlignment="1" applyProtection="1">
      <alignment horizontal="right"/>
    </xf>
    <xf numFmtId="0" fontId="4" fillId="3" borderId="2" xfId="5" applyFont="1" applyFill="1" applyBorder="1" applyAlignment="1" applyProtection="1">
      <alignment horizontal="right"/>
    </xf>
    <xf numFmtId="10" fontId="4" fillId="3" borderId="2" xfId="5" applyNumberFormat="1" applyFont="1" applyFill="1" applyBorder="1" applyAlignment="1" applyProtection="1">
      <alignment horizontal="center"/>
    </xf>
    <xf numFmtId="10" fontId="4" fillId="3" borderId="14" xfId="5" applyNumberFormat="1" applyFont="1" applyFill="1" applyBorder="1" applyAlignment="1" applyProtection="1">
      <alignment horizontal="center"/>
    </xf>
    <xf numFmtId="10" fontId="4" fillId="3" borderId="0" xfId="5" applyNumberFormat="1" applyFont="1" applyFill="1" applyBorder="1" applyAlignment="1" applyProtection="1">
      <alignment horizontal="center"/>
    </xf>
    <xf numFmtId="10" fontId="4" fillId="3" borderId="12" xfId="5" applyNumberFormat="1" applyFont="1" applyFill="1" applyBorder="1" applyAlignment="1" applyProtection="1">
      <alignment horizontal="center"/>
    </xf>
    <xf numFmtId="0" fontId="4" fillId="3" borderId="3" xfId="5" applyFont="1" applyFill="1" applyBorder="1" applyAlignment="1" applyProtection="1">
      <alignment horizontal="right"/>
    </xf>
    <xf numFmtId="0" fontId="4" fillId="3" borderId="0" xfId="5" applyFont="1" applyFill="1" applyBorder="1" applyAlignment="1" applyProtection="1">
      <alignment horizontal="right"/>
    </xf>
    <xf numFmtId="172" fontId="4" fillId="3" borderId="0" xfId="5" applyNumberFormat="1" applyFont="1" applyFill="1" applyBorder="1" applyAlignment="1" applyProtection="1">
      <alignment horizontal="center"/>
    </xf>
    <xf numFmtId="172" fontId="4" fillId="3" borderId="12" xfId="5" applyNumberFormat="1" applyFont="1" applyFill="1" applyBorder="1" applyAlignment="1" applyProtection="1">
      <alignment horizontal="center"/>
    </xf>
    <xf numFmtId="169" fontId="4" fillId="0" borderId="0" xfId="5" applyNumberFormat="1" applyFont="1" applyFill="1" applyBorder="1" applyAlignment="1" applyProtection="1">
      <alignment horizontal="center"/>
      <protection locked="0"/>
    </xf>
    <xf numFmtId="169" fontId="4" fillId="0" borderId="12" xfId="5" applyNumberFormat="1" applyFont="1" applyFill="1" applyBorder="1" applyAlignment="1" applyProtection="1">
      <alignment horizontal="center"/>
      <protection locked="0"/>
    </xf>
    <xf numFmtId="0" fontId="4" fillId="3" borderId="5" xfId="5" applyFont="1" applyFill="1" applyBorder="1" applyAlignment="1" applyProtection="1">
      <alignment horizontal="right"/>
    </xf>
    <xf numFmtId="0" fontId="4" fillId="3" borderId="8" xfId="5" applyFont="1" applyFill="1" applyBorder="1" applyAlignment="1" applyProtection="1">
      <alignment horizontal="right"/>
    </xf>
    <xf numFmtId="0" fontId="4" fillId="3" borderId="8" xfId="5" applyFont="1" applyFill="1" applyBorder="1" applyAlignment="1" applyProtection="1">
      <alignment horizontal="center"/>
    </xf>
    <xf numFmtId="0" fontId="4" fillId="3" borderId="6" xfId="5" applyFont="1" applyFill="1" applyBorder="1" applyAlignment="1" applyProtection="1">
      <alignment horizontal="center"/>
    </xf>
    <xf numFmtId="10" fontId="4" fillId="4" borderId="6" xfId="6" applyNumberFormat="1" applyFont="1" applyFill="1" applyBorder="1" applyAlignment="1" applyProtection="1">
      <alignment horizontal="center"/>
      <protection locked="0"/>
    </xf>
    <xf numFmtId="10" fontId="4" fillId="4" borderId="7" xfId="6" applyNumberFormat="1" applyFont="1" applyFill="1" applyBorder="1" applyAlignment="1" applyProtection="1">
      <alignment horizontal="center"/>
      <protection locked="0"/>
    </xf>
    <xf numFmtId="165" fontId="4" fillId="3" borderId="0" xfId="2" applyNumberFormat="1" applyFont="1" applyFill="1" applyBorder="1" applyAlignment="1" applyProtection="1">
      <alignment horizontal="center"/>
      <protection locked="0"/>
    </xf>
    <xf numFmtId="165" fontId="4" fillId="3" borderId="12" xfId="2" applyNumberFormat="1" applyFont="1" applyFill="1" applyBorder="1" applyAlignment="1" applyProtection="1">
      <alignment horizontal="center"/>
      <protection locked="0"/>
    </xf>
    <xf numFmtId="2" fontId="4" fillId="3" borderId="0" xfId="5" applyNumberFormat="1" applyFont="1" applyFill="1" applyBorder="1" applyAlignment="1" applyProtection="1">
      <alignment horizontal="center"/>
    </xf>
    <xf numFmtId="2" fontId="4" fillId="3" borderId="12" xfId="5" applyNumberFormat="1" applyFont="1" applyFill="1" applyBorder="1" applyAlignment="1" applyProtection="1">
      <alignment horizontal="center"/>
    </xf>
    <xf numFmtId="169" fontId="4" fillId="4" borderId="0" xfId="5" applyNumberFormat="1" applyFont="1" applyFill="1" applyBorder="1" applyAlignment="1" applyProtection="1">
      <alignment horizontal="center"/>
      <protection locked="0"/>
    </xf>
    <xf numFmtId="169" fontId="4" fillId="4" borderId="12" xfId="5" applyNumberFormat="1" applyFont="1" applyFill="1" applyBorder="1" applyAlignment="1" applyProtection="1">
      <alignment horizontal="center"/>
      <protection locked="0"/>
    </xf>
    <xf numFmtId="0" fontId="4" fillId="3" borderId="2" xfId="5" applyFont="1" applyFill="1" applyBorder="1" applyAlignment="1" applyProtection="1">
      <alignment horizontal="center" vertical="center" wrapText="1"/>
    </xf>
    <xf numFmtId="0" fontId="4" fillId="3" borderId="8" xfId="5" applyFont="1" applyFill="1" applyBorder="1" applyAlignment="1" applyProtection="1">
      <alignment horizontal="center" vertical="center" wrapText="1"/>
    </xf>
    <xf numFmtId="0" fontId="4" fillId="3" borderId="2" xfId="5" applyFont="1" applyFill="1" applyBorder="1" applyAlignment="1" applyProtection="1">
      <alignment horizontal="center" vertical="center"/>
    </xf>
    <xf numFmtId="0" fontId="4" fillId="3" borderId="8" xfId="5" applyFont="1" applyFill="1" applyBorder="1" applyAlignment="1" applyProtection="1">
      <alignment horizontal="center" vertical="center"/>
    </xf>
    <xf numFmtId="0" fontId="4" fillId="3" borderId="14" xfId="5" applyFont="1" applyFill="1" applyBorder="1" applyAlignment="1" applyProtection="1">
      <alignment horizontal="center" vertical="center" wrapText="1"/>
    </xf>
    <xf numFmtId="0" fontId="4" fillId="3" borderId="6" xfId="5" applyFont="1" applyFill="1" applyBorder="1" applyAlignment="1" applyProtection="1">
      <alignment horizontal="center" vertical="center" wrapText="1"/>
    </xf>
  </cellXfs>
  <cellStyles count="8">
    <cellStyle name="Millares" xfId="1" builtinId="3"/>
    <cellStyle name="Millares 2" xfId="7"/>
    <cellStyle name="Normal" xfId="0" builtinId="0"/>
    <cellStyle name="Normal 2" xfId="5"/>
    <cellStyle name="Normal 4" xfId="4"/>
    <cellStyle name="Normal_Macro Flujos Última" xfId="2"/>
    <cellStyle name="Porcentaje" xfId="3" builtinId="5"/>
    <cellStyle name="Porcentaje 2" xfId="6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33</xdr:row>
      <xdr:rowOff>38100</xdr:rowOff>
    </xdr:from>
    <xdr:to>
      <xdr:col>15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200025</xdr:colOff>
      <xdr:row>2</xdr:row>
      <xdr:rowOff>66676</xdr:rowOff>
    </xdr:from>
    <xdr:to>
      <xdr:col>10</xdr:col>
      <xdr:colOff>792376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562350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1</xdr:row>
      <xdr:rowOff>123825</xdr:rowOff>
    </xdr:from>
    <xdr:to>
      <xdr:col>12</xdr:col>
      <xdr:colOff>554716</xdr:colOff>
      <xdr:row>6</xdr:row>
      <xdr:rowOff>9525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29" t="6000" r="34676" b="13012"/>
        <a:stretch/>
      </xdr:blipFill>
      <xdr:spPr>
        <a:xfrm>
          <a:off x="5276850" y="266700"/>
          <a:ext cx="1377950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9527</xdr:colOff>
      <xdr:row>48</xdr:row>
      <xdr:rowOff>38100</xdr:rowOff>
    </xdr:from>
    <xdr:to>
      <xdr:col>17</xdr:col>
      <xdr:colOff>28576</xdr:colOff>
      <xdr:row>53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71527" y="7734300"/>
          <a:ext cx="6819899" cy="6953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11</xdr:col>
      <xdr:colOff>19050</xdr:colOff>
      <xdr:row>2</xdr:row>
      <xdr:rowOff>38101</xdr:rowOff>
    </xdr:from>
    <xdr:to>
      <xdr:col>12</xdr:col>
      <xdr:colOff>676716</xdr:colOff>
      <xdr:row>5</xdr:row>
      <xdr:rowOff>56055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2905125" y="323851"/>
          <a:ext cx="136251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542925</xdr:colOff>
      <xdr:row>1</xdr:row>
      <xdr:rowOff>133350</xdr:rowOff>
    </xdr:from>
    <xdr:to>
      <xdr:col>15</xdr:col>
      <xdr:colOff>333400</xdr:colOff>
      <xdr:row>6</xdr:row>
      <xdr:rowOff>33058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29" t="6000" r="34676" b="13012"/>
        <a:stretch/>
      </xdr:blipFill>
      <xdr:spPr>
        <a:xfrm>
          <a:off x="4905375" y="276225"/>
          <a:ext cx="1381150" cy="614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M269"/>
  <sheetViews>
    <sheetView showGridLines="0" tabSelected="1" zoomScaleNormal="100" zoomScaleSheetLayoutView="130" workbookViewId="0">
      <selection activeCell="W19" sqref="W19"/>
    </sheetView>
  </sheetViews>
  <sheetFormatPr baseColWidth="10" defaultColWidth="11.42578125" defaultRowHeight="11.25" x14ac:dyDescent="0.2"/>
  <cols>
    <col min="1" max="1" width="11.85546875" style="83" customWidth="1"/>
    <col min="2" max="2" width="18.85546875" style="1" hidden="1" customWidth="1"/>
    <col min="3" max="3" width="5.7109375" style="1" hidden="1" customWidth="1"/>
    <col min="4" max="5" width="9.140625" style="1" hidden="1" customWidth="1"/>
    <col min="6" max="6" width="26.140625" style="1" hidden="1" customWidth="1"/>
    <col min="7" max="7" width="17.2851562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7.28515625" style="1" bestFit="1" customWidth="1"/>
    <col min="12" max="12" width="16" style="1" bestFit="1" customWidth="1"/>
    <col min="13" max="13" width="17.28515625" style="1" bestFit="1" customWidth="1"/>
    <col min="14" max="14" width="11.5703125" style="1" customWidth="1"/>
    <col min="15" max="15" width="18.5703125" style="1" bestFit="1" customWidth="1"/>
    <col min="16" max="16" width="11.140625" style="1" customWidth="1"/>
    <col min="17" max="17" width="6.425781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3" width="12.28515625" style="1" customWidth="1"/>
    <col min="24" max="24" width="11.42578125" style="1" customWidth="1"/>
    <col min="25" max="26" width="11.7109375" style="1" bestFit="1" customWidth="1"/>
    <col min="27" max="16384" width="11.42578125" style="1"/>
  </cols>
  <sheetData>
    <row r="1" spans="3:143" x14ac:dyDescent="0.2">
      <c r="Q1" s="27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</row>
    <row r="2" spans="3:143" x14ac:dyDescent="0.2"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</row>
    <row r="3" spans="3:143" x14ac:dyDescent="0.2"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</row>
    <row r="4" spans="3:143" x14ac:dyDescent="0.2"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</row>
    <row r="5" spans="3:143" x14ac:dyDescent="0.2">
      <c r="J5" s="2"/>
      <c r="K5" s="2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</row>
    <row r="6" spans="3:143" x14ac:dyDescent="0.2"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</row>
    <row r="7" spans="3:143" x14ac:dyDescent="0.2"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</row>
    <row r="8" spans="3:143" ht="15.75" x14ac:dyDescent="0.25">
      <c r="G8" s="178" t="s">
        <v>33</v>
      </c>
      <c r="H8" s="179"/>
      <c r="I8" s="179"/>
      <c r="J8" s="179"/>
      <c r="K8" s="179"/>
      <c r="L8" s="179"/>
      <c r="M8" s="179"/>
      <c r="N8" s="179"/>
      <c r="O8" s="179"/>
      <c r="P8" s="180"/>
      <c r="Q8" s="181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</row>
    <row r="9" spans="3:143" x14ac:dyDescent="0.2">
      <c r="M9" s="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3:143" ht="12.75" customHeight="1" x14ac:dyDescent="0.2">
      <c r="G10" s="67" t="s">
        <v>50</v>
      </c>
      <c r="H10" s="182">
        <v>45019</v>
      </c>
      <c r="I10" s="183"/>
      <c r="J10" s="167" t="s">
        <v>1</v>
      </c>
      <c r="K10" s="168"/>
      <c r="L10" s="169">
        <f>XIRR(O26:O30,D26:D30)</f>
        <v>1.0341164708137514</v>
      </c>
      <c r="M10" s="169"/>
      <c r="N10" s="167" t="s">
        <v>35</v>
      </c>
      <c r="O10" s="168"/>
      <c r="P10" s="169">
        <v>0.01</v>
      </c>
      <c r="Q10" s="170"/>
      <c r="R10" s="3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</row>
    <row r="11" spans="3:143" ht="12.75" customHeight="1" x14ac:dyDescent="0.2">
      <c r="G11" s="68" t="s">
        <v>51</v>
      </c>
      <c r="H11" s="188">
        <f>+G30</f>
        <v>45344</v>
      </c>
      <c r="I11" s="189"/>
      <c r="J11" s="173" t="s">
        <v>17</v>
      </c>
      <c r="K11" s="174"/>
      <c r="L11" s="184">
        <f>+(((1+L10)^(90/365))-1)*(365/90)</f>
        <v>0.77601390556384475</v>
      </c>
      <c r="M11" s="184"/>
      <c r="N11" s="173" t="s">
        <v>53</v>
      </c>
      <c r="O11" s="174"/>
      <c r="P11" s="190">
        <v>207.83170000000001</v>
      </c>
      <c r="Q11" s="191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</row>
    <row r="12" spans="3:143" ht="12.75" customHeight="1" x14ac:dyDescent="0.2">
      <c r="C12" s="34"/>
      <c r="G12" s="68" t="s">
        <v>27</v>
      </c>
      <c r="H12" s="184" t="s">
        <v>31</v>
      </c>
      <c r="I12" s="185"/>
      <c r="J12" s="173" t="s">
        <v>28</v>
      </c>
      <c r="K12" s="174"/>
      <c r="L12" s="175">
        <f>+(V32/U32)*12</f>
        <v>8.1330322319947683</v>
      </c>
      <c r="M12" s="175"/>
      <c r="N12" s="173" t="s">
        <v>36</v>
      </c>
      <c r="O12" s="174"/>
      <c r="P12" s="186">
        <v>1.05</v>
      </c>
      <c r="Q12" s="187"/>
      <c r="S12" s="29"/>
      <c r="U12" s="28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</row>
    <row r="13" spans="3:143" ht="12.75" customHeight="1" x14ac:dyDescent="0.2">
      <c r="G13" s="68" t="s">
        <v>52</v>
      </c>
      <c r="H13" s="210">
        <v>44979</v>
      </c>
      <c r="I13" s="211"/>
      <c r="J13" s="174" t="s">
        <v>24</v>
      </c>
      <c r="K13" s="174"/>
      <c r="L13" s="175" t="s">
        <v>48</v>
      </c>
      <c r="M13" s="175"/>
      <c r="N13" s="173" t="s">
        <v>37</v>
      </c>
      <c r="O13" s="174"/>
      <c r="P13" s="176">
        <v>50000000</v>
      </c>
      <c r="Q13" s="177"/>
      <c r="S13" s="29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</row>
    <row r="14" spans="3:143" ht="12.75" customHeight="1" x14ac:dyDescent="0.2">
      <c r="G14" s="69" t="s">
        <v>3</v>
      </c>
      <c r="H14" s="162">
        <f>+$H$10</f>
        <v>45019</v>
      </c>
      <c r="I14" s="163"/>
      <c r="J14" s="164" t="s">
        <v>34</v>
      </c>
      <c r="K14" s="165"/>
      <c r="L14" s="166">
        <v>325</v>
      </c>
      <c r="M14" s="166"/>
      <c r="N14" s="164" t="s">
        <v>38</v>
      </c>
      <c r="O14" s="165"/>
      <c r="P14" s="171">
        <f>P11*P13*P12</f>
        <v>10911164250</v>
      </c>
      <c r="Q14" s="172"/>
      <c r="S14" s="29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</row>
    <row r="15" spans="3:143" x14ac:dyDescent="0.2">
      <c r="H15" s="24"/>
      <c r="I15" s="6"/>
      <c r="J15" s="6"/>
      <c r="M15" s="7"/>
      <c r="N15" s="8"/>
      <c r="S15" s="29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</row>
    <row r="16" spans="3:143" x14ac:dyDescent="0.2">
      <c r="I16" s="70" t="s">
        <v>30</v>
      </c>
      <c r="J16" s="70" t="s">
        <v>10</v>
      </c>
      <c r="K16" s="71" t="s">
        <v>16</v>
      </c>
      <c r="L16" s="77" t="s">
        <v>11</v>
      </c>
      <c r="M16" s="72" t="s">
        <v>12</v>
      </c>
      <c r="N16" s="8"/>
      <c r="S16" s="29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</row>
    <row r="17" spans="1:143" ht="12.75" customHeight="1" x14ac:dyDescent="0.2">
      <c r="I17" s="81">
        <f>DATEDIF($B$26,J17,"m")</f>
        <v>1</v>
      </c>
      <c r="J17" s="73">
        <f t="shared" ref="J17:J20" si="0">+G27</f>
        <v>45068</v>
      </c>
      <c r="K17" s="64">
        <f>+$P$13*L27/100</f>
        <v>0</v>
      </c>
      <c r="L17" s="63">
        <f>+$P$14*K27/100</f>
        <v>1950501394.1904972</v>
      </c>
      <c r="M17" s="21">
        <f>SUM(K17:L17)</f>
        <v>1950501394.1904972</v>
      </c>
      <c r="N17" s="8"/>
      <c r="P17" s="31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</row>
    <row r="18" spans="1:143" ht="12.75" customHeight="1" x14ac:dyDescent="0.2">
      <c r="I18" s="81">
        <f>DATEDIF($B$26,J18,"m")</f>
        <v>4</v>
      </c>
      <c r="J18" s="73">
        <f t="shared" si="0"/>
        <v>45160</v>
      </c>
      <c r="K18" s="64">
        <f>+$P$13*L28/100</f>
        <v>0</v>
      </c>
      <c r="L18" s="63">
        <f t="shared" ref="L18:L20" si="1">+$P$14*K28/100</f>
        <v>2016248632.1969182</v>
      </c>
      <c r="M18" s="21">
        <f t="shared" ref="M18" si="2">SUM(K18:L18)</f>
        <v>2016248632.1969182</v>
      </c>
      <c r="N18" s="8"/>
      <c r="O18" s="34"/>
      <c r="P18" s="31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</row>
    <row r="19" spans="1:143" ht="12.75" customHeight="1" x14ac:dyDescent="0.2">
      <c r="I19" s="81">
        <f>DATEDIF($B$26,J19,"m")</f>
        <v>7</v>
      </c>
      <c r="J19" s="73">
        <f t="shared" si="0"/>
        <v>45252</v>
      </c>
      <c r="K19" s="64">
        <f>+$P$13*L29/100</f>
        <v>0</v>
      </c>
      <c r="L19" s="63">
        <f t="shared" si="1"/>
        <v>2016248632.1969182</v>
      </c>
      <c r="M19" s="21">
        <f t="shared" ref="M19:M20" si="3">SUM(K19:L19)</f>
        <v>2016248632.1969182</v>
      </c>
      <c r="N19" s="8"/>
      <c r="O19" s="34"/>
      <c r="P19" s="31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</row>
    <row r="20" spans="1:143" ht="12.75" customHeight="1" x14ac:dyDescent="0.2">
      <c r="I20" s="82">
        <f>DATEDIF($B$26,J20,"m")</f>
        <v>10</v>
      </c>
      <c r="J20" s="88">
        <f t="shared" si="0"/>
        <v>45344</v>
      </c>
      <c r="K20" s="89">
        <f>+$P$14*L30/100</f>
        <v>10911164250</v>
      </c>
      <c r="L20" s="63">
        <f t="shared" si="1"/>
        <v>2016248632.1969182</v>
      </c>
      <c r="M20" s="90">
        <f t="shared" si="3"/>
        <v>12927412882.196918</v>
      </c>
      <c r="N20" s="8"/>
      <c r="P20" s="31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</row>
    <row r="21" spans="1:143" ht="12.75" customHeight="1" x14ac:dyDescent="0.2">
      <c r="J21" s="85" t="s">
        <v>12</v>
      </c>
      <c r="K21" s="86">
        <f>SUM(K17:K20)</f>
        <v>10911164250</v>
      </c>
      <c r="L21" s="78">
        <f>SUM(L17:L20)</f>
        <v>7999247290.7812519</v>
      </c>
      <c r="M21" s="87">
        <f>SUM(K21:L21)</f>
        <v>18910411540.78125</v>
      </c>
      <c r="N21" s="8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</row>
    <row r="22" spans="1:143" x14ac:dyDescent="0.2">
      <c r="H22" s="46"/>
      <c r="I22" s="6"/>
      <c r="J22" s="6"/>
      <c r="M22" s="7"/>
      <c r="N22" s="8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</row>
    <row r="23" spans="1:143" ht="14.25" customHeight="1" x14ac:dyDescent="0.2">
      <c r="G23" s="158" t="s">
        <v>55</v>
      </c>
      <c r="H23" s="160" t="s">
        <v>56</v>
      </c>
      <c r="I23" s="160" t="s">
        <v>59</v>
      </c>
      <c r="J23" s="160" t="s">
        <v>20</v>
      </c>
      <c r="K23" s="152" t="s">
        <v>19</v>
      </c>
      <c r="L23" s="152" t="s">
        <v>4</v>
      </c>
      <c r="M23" s="152" t="s">
        <v>57</v>
      </c>
      <c r="N23" s="154" t="s">
        <v>5</v>
      </c>
      <c r="O23" s="156" t="s">
        <v>58</v>
      </c>
      <c r="P23" s="156" t="s">
        <v>54</v>
      </c>
      <c r="R23" s="9" t="s">
        <v>18</v>
      </c>
      <c r="S23" s="9" t="s">
        <v>6</v>
      </c>
      <c r="T23" s="9" t="s">
        <v>7</v>
      </c>
      <c r="U23" s="9" t="s">
        <v>8</v>
      </c>
      <c r="V23" s="9" t="s">
        <v>9</v>
      </c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</row>
    <row r="24" spans="1:143" x14ac:dyDescent="0.2">
      <c r="G24" s="159"/>
      <c r="H24" s="161"/>
      <c r="I24" s="161"/>
      <c r="J24" s="161"/>
      <c r="K24" s="153"/>
      <c r="L24" s="153"/>
      <c r="M24" s="153"/>
      <c r="N24" s="155"/>
      <c r="O24" s="157"/>
      <c r="P24" s="157"/>
      <c r="R24" s="10"/>
      <c r="S24" s="11">
        <f>+L10</f>
        <v>1.0341164708137514</v>
      </c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</row>
    <row r="25" spans="1:143" x14ac:dyDescent="0.2">
      <c r="B25" s="1" t="s">
        <v>21</v>
      </c>
      <c r="G25" s="65"/>
      <c r="H25" s="49"/>
      <c r="I25" s="49"/>
      <c r="J25" s="20">
        <f>+J26</f>
        <v>0.01</v>
      </c>
      <c r="K25" s="50"/>
      <c r="L25" s="50"/>
      <c r="M25" s="51">
        <f>+M26</f>
        <v>100</v>
      </c>
      <c r="N25" s="52"/>
      <c r="O25" s="66"/>
      <c r="R25" s="10"/>
      <c r="S25" s="11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</row>
    <row r="26" spans="1:143" s="12" customFormat="1" ht="12.75" customHeight="1" x14ac:dyDescent="0.2">
      <c r="A26" s="84"/>
      <c r="B26" s="30">
        <f>H10</f>
        <v>45019</v>
      </c>
      <c r="C26" s="32"/>
      <c r="D26" s="30">
        <f>+H14</f>
        <v>45019</v>
      </c>
      <c r="E26" s="30"/>
      <c r="F26" s="39">
        <f>H13</f>
        <v>44979</v>
      </c>
      <c r="G26" s="58">
        <f>+F26</f>
        <v>44979</v>
      </c>
      <c r="H26" s="59"/>
      <c r="I26" s="59"/>
      <c r="J26" s="60">
        <f>+$P$10</f>
        <v>0.01</v>
      </c>
      <c r="K26" s="59"/>
      <c r="L26" s="59"/>
      <c r="M26" s="61">
        <v>100</v>
      </c>
      <c r="N26" s="61">
        <f>-P12*100</f>
        <v>-105</v>
      </c>
      <c r="O26" s="62">
        <f>+(P14*P12)*-1</f>
        <v>-11456722462.5</v>
      </c>
      <c r="P26" s="62"/>
      <c r="Q26" s="1"/>
      <c r="R26" s="16">
        <f t="shared" ref="R26:R31" si="4">I26/365</f>
        <v>0</v>
      </c>
      <c r="S26" s="16">
        <f>1/(1+$L$10)^(E26/365)</f>
        <v>1</v>
      </c>
      <c r="T26" s="17">
        <f t="shared" ref="T26:T30" si="5">+N26</f>
        <v>-105</v>
      </c>
      <c r="U26" s="17">
        <f t="shared" ref="U26:U30" si="6">+T26*S26</f>
        <v>-105</v>
      </c>
      <c r="V26" s="17">
        <f t="shared" ref="V26:V30" si="7">+U26*R26</f>
        <v>0</v>
      </c>
      <c r="W26" s="1"/>
      <c r="X26" s="1"/>
      <c r="Y26" s="1"/>
      <c r="Z26" s="1"/>
      <c r="AA26" s="1"/>
      <c r="AB26" s="1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</row>
    <row r="27" spans="1:143" s="12" customFormat="1" ht="12.75" customHeight="1" x14ac:dyDescent="0.2">
      <c r="A27" s="84">
        <f>DATEDIF($B$26,B27,"m")</f>
        <v>1</v>
      </c>
      <c r="B27" s="30">
        <v>45068</v>
      </c>
      <c r="C27" s="32"/>
      <c r="D27" s="30">
        <f t="shared" ref="D27:D30" si="8">+G27</f>
        <v>45068</v>
      </c>
      <c r="E27" s="32">
        <f>+D27-$D$26</f>
        <v>49</v>
      </c>
      <c r="F27" s="39">
        <f t="shared" ref="F27:F30" si="9">B27</f>
        <v>45068</v>
      </c>
      <c r="G27" s="42">
        <f t="shared" ref="G27:G30" si="10">+F27</f>
        <v>45068</v>
      </c>
      <c r="H27" s="43">
        <f t="shared" ref="H27:H30" si="11">+F27-F26</f>
        <v>89</v>
      </c>
      <c r="I27" s="43">
        <f>+H27</f>
        <v>89</v>
      </c>
      <c r="J27" s="79">
        <f>+$P$10+P27</f>
        <v>0.73312500000000003</v>
      </c>
      <c r="K27" s="44">
        <f t="shared" ref="K27:K30" si="12">+J27/365*H27*M26</f>
        <v>17.87619863013699</v>
      </c>
      <c r="L27" s="45">
        <v>0</v>
      </c>
      <c r="M27" s="45">
        <f t="shared" ref="M27:M30" si="13">+M26-L27</f>
        <v>100</v>
      </c>
      <c r="N27" s="45">
        <f>+IF(G27&gt;$H$13,K27+L27,0)</f>
        <v>17.87619863013699</v>
      </c>
      <c r="O27" s="47">
        <f>+N27*$P$14/100</f>
        <v>1950501394.1904972</v>
      </c>
      <c r="P27" s="75">
        <v>0.72312500000000002</v>
      </c>
      <c r="Q27" s="1"/>
      <c r="R27" s="16">
        <f>E27/365</f>
        <v>0.13424657534246576</v>
      </c>
      <c r="S27" s="16">
        <f t="shared" ref="S27:S30" si="14">1/(1+$L$10)^(E27/365)</f>
        <v>0.90907895223177737</v>
      </c>
      <c r="T27" s="17">
        <f t="shared" si="5"/>
        <v>17.87619863013699</v>
      </c>
      <c r="U27" s="76">
        <f t="shared" si="6"/>
        <v>16.250875920572067</v>
      </c>
      <c r="V27" s="17">
        <f t="shared" si="7"/>
        <v>2.1816244386521406</v>
      </c>
      <c r="W27" s="1"/>
      <c r="X27" s="1"/>
      <c r="Y27" s="1"/>
      <c r="Z27" s="1"/>
      <c r="AA27" s="1"/>
      <c r="AB27" s="1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</row>
    <row r="28" spans="1:143" s="12" customFormat="1" ht="12.75" customHeight="1" x14ac:dyDescent="0.2">
      <c r="A28" s="84">
        <f>DATEDIF($B$26,B28,"m")</f>
        <v>4</v>
      </c>
      <c r="B28" s="30">
        <v>45160</v>
      </c>
      <c r="C28" s="32"/>
      <c r="D28" s="30">
        <f t="shared" si="8"/>
        <v>45160</v>
      </c>
      <c r="E28" s="32">
        <f t="shared" ref="E28:E30" si="15">+D28-$D$26</f>
        <v>141</v>
      </c>
      <c r="F28" s="39">
        <f t="shared" si="9"/>
        <v>45160</v>
      </c>
      <c r="G28" s="42">
        <f t="shared" si="10"/>
        <v>45160</v>
      </c>
      <c r="H28" s="43">
        <f t="shared" si="11"/>
        <v>92</v>
      </c>
      <c r="I28" s="43">
        <f>+H28+I27</f>
        <v>181</v>
      </c>
      <c r="J28" s="79">
        <f>+$P$10+P28</f>
        <v>0.73312500000000003</v>
      </c>
      <c r="K28" s="44">
        <f t="shared" si="12"/>
        <v>18.478767123287675</v>
      </c>
      <c r="L28" s="45">
        <v>0</v>
      </c>
      <c r="M28" s="45">
        <f t="shared" si="13"/>
        <v>100</v>
      </c>
      <c r="N28" s="45">
        <f t="shared" ref="N28:N30" si="16">+IF(G28&gt;$H$14,K28+L28,0)</f>
        <v>18.478767123287675</v>
      </c>
      <c r="O28" s="47">
        <f t="shared" ref="O28:O30" si="17">+N28*$P$14/100</f>
        <v>2016248632.1969182</v>
      </c>
      <c r="P28" s="75">
        <f>+P27</f>
        <v>0.72312500000000002</v>
      </c>
      <c r="Q28" s="1"/>
      <c r="R28" s="16">
        <f t="shared" ref="R28:R30" si="18">E28/365</f>
        <v>0.38630136986301372</v>
      </c>
      <c r="S28" s="16">
        <f t="shared" si="14"/>
        <v>0.76010571817066264</v>
      </c>
      <c r="T28" s="17">
        <f t="shared" si="5"/>
        <v>18.478767123287675</v>
      </c>
      <c r="U28" s="76">
        <f t="shared" si="6"/>
        <v>14.045816555155007</v>
      </c>
      <c r="V28" s="17">
        <f t="shared" si="7"/>
        <v>5.4259181761009758</v>
      </c>
      <c r="W28" s="1"/>
      <c r="X28" s="1"/>
      <c r="Y28" s="1"/>
      <c r="Z28" s="1"/>
      <c r="AA28" s="1"/>
      <c r="AB28" s="1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</row>
    <row r="29" spans="1:143" s="12" customFormat="1" ht="12.75" customHeight="1" x14ac:dyDescent="0.2">
      <c r="A29" s="84">
        <f>DATEDIF($B$26,B29,"m")</f>
        <v>7</v>
      </c>
      <c r="B29" s="30">
        <v>45252</v>
      </c>
      <c r="C29" s="32"/>
      <c r="D29" s="30">
        <f t="shared" si="8"/>
        <v>45252</v>
      </c>
      <c r="E29" s="32">
        <f t="shared" si="15"/>
        <v>233</v>
      </c>
      <c r="F29" s="39">
        <f t="shared" si="9"/>
        <v>45252</v>
      </c>
      <c r="G29" s="42">
        <f t="shared" si="10"/>
        <v>45252</v>
      </c>
      <c r="H29" s="43">
        <f t="shared" si="11"/>
        <v>92</v>
      </c>
      <c r="I29" s="43">
        <f t="shared" ref="I29:I30" si="19">+H29+I28</f>
        <v>273</v>
      </c>
      <c r="J29" s="79">
        <f>+$P$10+P29</f>
        <v>0.73312500000000003</v>
      </c>
      <c r="K29" s="44">
        <f t="shared" si="12"/>
        <v>18.478767123287675</v>
      </c>
      <c r="L29" s="45">
        <v>0</v>
      </c>
      <c r="M29" s="45">
        <f t="shared" si="13"/>
        <v>100</v>
      </c>
      <c r="N29" s="45">
        <f t="shared" si="16"/>
        <v>18.478767123287675</v>
      </c>
      <c r="O29" s="47">
        <f t="shared" si="17"/>
        <v>2016248632.1969182</v>
      </c>
      <c r="P29" s="75">
        <f>+P27</f>
        <v>0.72312500000000002</v>
      </c>
      <c r="Q29" s="1"/>
      <c r="R29" s="16">
        <f t="shared" si="18"/>
        <v>0.63835616438356169</v>
      </c>
      <c r="S29" s="16">
        <f t="shared" si="14"/>
        <v>0.63554513211129071</v>
      </c>
      <c r="T29" s="17">
        <f t="shared" si="5"/>
        <v>18.478767123287675</v>
      </c>
      <c r="U29" s="76">
        <f t="shared" si="6"/>
        <v>11.744090492623641</v>
      </c>
      <c r="V29" s="17">
        <f t="shared" si="7"/>
        <v>7.496912561044681</v>
      </c>
      <c r="W29" s="1"/>
      <c r="X29" s="1"/>
      <c r="Y29" s="1"/>
      <c r="Z29" s="1"/>
      <c r="AA29" s="1"/>
      <c r="AB29" s="1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</row>
    <row r="30" spans="1:143" s="12" customFormat="1" ht="12.75" customHeight="1" x14ac:dyDescent="0.2">
      <c r="A30" s="84">
        <f>DATEDIF($B$26,B30,"m")</f>
        <v>10</v>
      </c>
      <c r="B30" s="30">
        <v>45344</v>
      </c>
      <c r="C30" s="32"/>
      <c r="D30" s="30">
        <f t="shared" si="8"/>
        <v>45344</v>
      </c>
      <c r="E30" s="32">
        <f t="shared" si="15"/>
        <v>325</v>
      </c>
      <c r="F30" s="39">
        <f t="shared" si="9"/>
        <v>45344</v>
      </c>
      <c r="G30" s="53">
        <f t="shared" si="10"/>
        <v>45344</v>
      </c>
      <c r="H30" s="48">
        <f t="shared" si="11"/>
        <v>92</v>
      </c>
      <c r="I30" s="48">
        <f t="shared" si="19"/>
        <v>365</v>
      </c>
      <c r="J30" s="80">
        <f>+$P$10+P30</f>
        <v>0.73312500000000003</v>
      </c>
      <c r="K30" s="54">
        <f t="shared" si="12"/>
        <v>18.478767123287675</v>
      </c>
      <c r="L30" s="55">
        <v>100</v>
      </c>
      <c r="M30" s="55">
        <f t="shared" si="13"/>
        <v>0</v>
      </c>
      <c r="N30" s="55">
        <f t="shared" si="16"/>
        <v>118.47876712328767</v>
      </c>
      <c r="O30" s="56">
        <f t="shared" si="17"/>
        <v>12927412882.196917</v>
      </c>
      <c r="P30" s="91">
        <f>+P27</f>
        <v>0.72312500000000002</v>
      </c>
      <c r="Q30" s="1"/>
      <c r="R30" s="16">
        <f t="shared" si="18"/>
        <v>0.8904109589041096</v>
      </c>
      <c r="S30" s="16">
        <f t="shared" si="14"/>
        <v>0.53139662719872938</v>
      </c>
      <c r="T30" s="17">
        <f t="shared" si="5"/>
        <v>118.47876712328767</v>
      </c>
      <c r="U30" s="76">
        <f t="shared" si="6"/>
        <v>62.95921724397877</v>
      </c>
      <c r="V30" s="17">
        <f t="shared" si="7"/>
        <v>56.059576998063292</v>
      </c>
      <c r="W30" s="1"/>
      <c r="X30" s="1"/>
      <c r="Y30" s="1"/>
      <c r="Z30" s="1"/>
      <c r="AA30" s="1"/>
      <c r="AB30" s="1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</row>
    <row r="31" spans="1:143" ht="12.75" customHeight="1" x14ac:dyDescent="0.2">
      <c r="G31" s="40"/>
      <c r="H31" s="13"/>
      <c r="I31" s="15"/>
      <c r="J31" s="41"/>
      <c r="K31" s="14"/>
      <c r="L31" s="38"/>
      <c r="M31" s="15"/>
      <c r="N31" s="15"/>
      <c r="O31" s="37"/>
      <c r="R31" s="1">
        <f t="shared" si="4"/>
        <v>0</v>
      </c>
      <c r="S31" s="1">
        <f t="shared" ref="S26:S31" si="20">1/(1+$L$10)^(I31/365)</f>
        <v>1</v>
      </c>
      <c r="T31" s="1"/>
      <c r="U31" s="1"/>
      <c r="V31" s="1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</row>
    <row r="32" spans="1:143" x14ac:dyDescent="0.2">
      <c r="G32" s="18"/>
      <c r="H32" s="13"/>
      <c r="I32" s="13"/>
      <c r="J32" s="13"/>
      <c r="K32" s="13"/>
      <c r="L32" s="22">
        <f>SUM(L27:L30)</f>
        <v>100</v>
      </c>
      <c r="M32" s="15"/>
      <c r="N32" s="15"/>
      <c r="O32" s="23">
        <f>SUM(O26:O30)</f>
        <v>7453689078.28125</v>
      </c>
      <c r="R32" s="19"/>
      <c r="S32" s="19"/>
      <c r="T32" s="17"/>
      <c r="U32" s="17">
        <f>SUM(U27:U30)</f>
        <v>105.00000021232948</v>
      </c>
      <c r="V32" s="17">
        <f>SUM(V27:V30)</f>
        <v>71.164032173861088</v>
      </c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</row>
    <row r="33" spans="8:143" x14ac:dyDescent="0.2"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</row>
    <row r="34" spans="8:143" x14ac:dyDescent="0.2">
      <c r="R34" s="1"/>
      <c r="S34" s="1"/>
      <c r="T34" s="1"/>
      <c r="U34" s="1"/>
      <c r="V34" s="1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</row>
    <row r="35" spans="8:143" x14ac:dyDescent="0.2">
      <c r="R35" s="1"/>
      <c r="S35" s="1"/>
      <c r="T35" s="1"/>
      <c r="U35" s="1"/>
      <c r="V35" s="1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</row>
    <row r="36" spans="8:143" x14ac:dyDescent="0.2">
      <c r="R36" s="1"/>
      <c r="S36" s="1"/>
      <c r="T36" s="1"/>
      <c r="U36" s="1"/>
      <c r="V36" s="1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</row>
    <row r="37" spans="8:143" x14ac:dyDescent="0.2">
      <c r="R37" s="1"/>
      <c r="S37" s="1"/>
      <c r="T37" s="1"/>
      <c r="U37" s="1"/>
      <c r="V37" s="1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</row>
    <row r="38" spans="8:143" ht="9.75" customHeight="1" x14ac:dyDescent="0.2">
      <c r="R38" s="1"/>
      <c r="S38" s="1"/>
      <c r="T38" s="1"/>
      <c r="U38" s="1"/>
      <c r="V38" s="1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</row>
    <row r="39" spans="8:143" x14ac:dyDescent="0.2">
      <c r="R39" s="1"/>
      <c r="S39" s="1"/>
      <c r="T39" s="1"/>
      <c r="U39" s="1"/>
      <c r="V39" s="1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</row>
    <row r="40" spans="8:143" x14ac:dyDescent="0.2">
      <c r="R40" s="1"/>
      <c r="S40" s="1"/>
      <c r="T40" s="1"/>
      <c r="U40" s="1"/>
      <c r="V40" s="1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</row>
    <row r="41" spans="8:143" x14ac:dyDescent="0.2">
      <c r="R41" s="1"/>
      <c r="S41" s="1"/>
      <c r="T41" s="1"/>
      <c r="U41" s="1"/>
      <c r="V41" s="1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</row>
    <row r="42" spans="8:143" hidden="1" x14ac:dyDescent="0.2">
      <c r="R42" s="1"/>
      <c r="S42" s="1"/>
      <c r="T42" s="1"/>
      <c r="U42" s="1"/>
      <c r="V42" s="1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</row>
    <row r="43" spans="8:143" hidden="1" x14ac:dyDescent="0.2">
      <c r="H43" s="57"/>
      <c r="I43" s="57" t="s">
        <v>22</v>
      </c>
      <c r="J43" s="57"/>
      <c r="K43" s="57" t="s">
        <v>23</v>
      </c>
      <c r="R43" s="1"/>
      <c r="S43" s="1"/>
      <c r="T43" s="1"/>
      <c r="U43" s="1"/>
      <c r="V43" s="1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</row>
    <row r="44" spans="8:143" hidden="1" x14ac:dyDescent="0.2">
      <c r="H44" s="57">
        <v>1</v>
      </c>
      <c r="I44" s="57"/>
      <c r="J44" s="57"/>
      <c r="K44" s="57"/>
      <c r="R44" s="1"/>
      <c r="S44" s="1"/>
      <c r="T44" s="1"/>
      <c r="U44" s="1"/>
      <c r="V44" s="1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</row>
    <row r="45" spans="8:143" hidden="1" x14ac:dyDescent="0.2">
      <c r="H45" s="57">
        <v>2</v>
      </c>
      <c r="I45" s="57"/>
      <c r="J45" s="57"/>
      <c r="K45" s="57"/>
      <c r="R45" s="1"/>
      <c r="S45" s="1"/>
      <c r="T45" s="1"/>
      <c r="U45" s="1"/>
      <c r="V45" s="1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</row>
    <row r="46" spans="8:143" hidden="1" x14ac:dyDescent="0.2">
      <c r="H46" s="57">
        <v>3</v>
      </c>
      <c r="I46" s="57">
        <v>1</v>
      </c>
      <c r="J46" s="57"/>
      <c r="K46" s="57"/>
      <c r="R46" s="1"/>
      <c r="S46" s="1"/>
      <c r="T46" s="1"/>
      <c r="U46" s="1"/>
      <c r="V46" s="1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</row>
    <row r="47" spans="8:143" hidden="1" x14ac:dyDescent="0.2">
      <c r="H47" s="57">
        <v>4</v>
      </c>
      <c r="I47" s="57"/>
      <c r="J47" s="57"/>
      <c r="K47" s="57"/>
      <c r="R47" s="1"/>
      <c r="S47" s="1"/>
      <c r="T47" s="1"/>
      <c r="U47" s="1"/>
      <c r="V47" s="1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</row>
    <row r="48" spans="8:143" hidden="1" x14ac:dyDescent="0.2">
      <c r="H48" s="57">
        <v>5</v>
      </c>
      <c r="I48" s="57"/>
      <c r="J48" s="57"/>
      <c r="K48" s="57"/>
      <c r="R48" s="1"/>
      <c r="S48" s="1"/>
      <c r="T48" s="1"/>
      <c r="U48" s="1"/>
      <c r="V48" s="1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</row>
    <row r="49" spans="8:143" hidden="1" x14ac:dyDescent="0.2">
      <c r="H49" s="57">
        <v>6</v>
      </c>
      <c r="I49" s="57">
        <v>2</v>
      </c>
      <c r="J49" s="57">
        <v>1</v>
      </c>
      <c r="K49" s="57"/>
      <c r="R49" s="1"/>
      <c r="S49" s="1"/>
      <c r="T49" s="1"/>
      <c r="U49" s="1"/>
      <c r="V49" s="1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</row>
    <row r="50" spans="8:143" hidden="1" x14ac:dyDescent="0.2">
      <c r="H50" s="57">
        <v>7</v>
      </c>
      <c r="I50" s="57"/>
      <c r="J50" s="57"/>
      <c r="K50" s="57"/>
      <c r="R50" s="1"/>
      <c r="S50" s="1"/>
      <c r="T50" s="1"/>
      <c r="U50" s="1"/>
      <c r="V50" s="1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</row>
    <row r="51" spans="8:143" hidden="1" x14ac:dyDescent="0.2">
      <c r="H51" s="57">
        <v>8</v>
      </c>
      <c r="I51" s="57"/>
      <c r="J51" s="57"/>
      <c r="K51" s="57"/>
      <c r="R51" s="1"/>
      <c r="S51" s="1"/>
      <c r="T51" s="1"/>
      <c r="U51" s="1"/>
      <c r="V51" s="1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</row>
    <row r="52" spans="8:143" hidden="1" x14ac:dyDescent="0.2">
      <c r="H52" s="57">
        <v>9</v>
      </c>
      <c r="I52" s="57">
        <v>3</v>
      </c>
      <c r="J52" s="57"/>
      <c r="K52" s="57"/>
      <c r="R52" s="1"/>
      <c r="S52" s="1"/>
      <c r="T52" s="1"/>
      <c r="U52" s="1"/>
      <c r="V52" s="1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</row>
    <row r="53" spans="8:143" hidden="1" x14ac:dyDescent="0.2">
      <c r="H53" s="57">
        <v>10</v>
      </c>
      <c r="I53" s="57"/>
      <c r="J53" s="57"/>
      <c r="K53" s="57"/>
      <c r="R53" s="1"/>
      <c r="S53" s="1"/>
      <c r="T53" s="1"/>
      <c r="U53" s="1"/>
      <c r="V53" s="1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</row>
    <row r="54" spans="8:143" hidden="1" x14ac:dyDescent="0.2">
      <c r="H54" s="57">
        <v>11</v>
      </c>
      <c r="I54" s="57"/>
      <c r="J54" s="57"/>
      <c r="K54" s="57"/>
      <c r="R54" s="1"/>
      <c r="S54" s="1"/>
      <c r="T54" s="1"/>
      <c r="U54" s="1"/>
      <c r="V54" s="1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</row>
    <row r="55" spans="8:143" hidden="1" x14ac:dyDescent="0.2">
      <c r="H55" s="57">
        <v>12</v>
      </c>
      <c r="I55" s="57">
        <v>4</v>
      </c>
      <c r="J55" s="57">
        <v>2</v>
      </c>
      <c r="K55" s="57"/>
      <c r="R55" s="1"/>
      <c r="S55" s="1"/>
      <c r="T55" s="1"/>
      <c r="U55" s="1"/>
      <c r="V55" s="1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</row>
    <row r="56" spans="8:143" hidden="1" x14ac:dyDescent="0.2">
      <c r="H56" s="57">
        <v>13</v>
      </c>
      <c r="I56" s="57"/>
      <c r="J56" s="57"/>
      <c r="K56" s="57"/>
      <c r="R56" s="1"/>
      <c r="S56" s="1"/>
      <c r="T56" s="1"/>
      <c r="U56" s="1"/>
      <c r="V56" s="1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</row>
    <row r="57" spans="8:143" hidden="1" x14ac:dyDescent="0.2">
      <c r="H57" s="57">
        <v>14</v>
      </c>
      <c r="I57" s="57"/>
      <c r="J57" s="57"/>
      <c r="K57" s="57"/>
      <c r="R57" s="1"/>
      <c r="S57" s="1"/>
      <c r="T57" s="1"/>
      <c r="U57" s="1"/>
      <c r="V57" s="1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</row>
    <row r="58" spans="8:143" hidden="1" x14ac:dyDescent="0.2">
      <c r="H58" s="57">
        <v>15</v>
      </c>
      <c r="I58" s="57">
        <v>5</v>
      </c>
      <c r="J58" s="57"/>
      <c r="K58" s="57"/>
      <c r="R58" s="1"/>
      <c r="S58" s="1"/>
      <c r="T58" s="1"/>
      <c r="U58" s="1"/>
      <c r="V58" s="1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</row>
    <row r="59" spans="8:143" hidden="1" x14ac:dyDescent="0.2">
      <c r="H59" s="57">
        <v>16</v>
      </c>
      <c r="I59" s="57"/>
      <c r="J59" s="57"/>
      <c r="K59" s="57"/>
      <c r="R59" s="1"/>
      <c r="S59" s="1"/>
      <c r="T59" s="1"/>
      <c r="U59" s="1"/>
      <c r="V59" s="1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</row>
    <row r="60" spans="8:143" hidden="1" x14ac:dyDescent="0.2">
      <c r="H60" s="57">
        <v>17</v>
      </c>
      <c r="I60" s="57"/>
      <c r="J60" s="57"/>
      <c r="K60" s="57"/>
      <c r="R60" s="1"/>
      <c r="S60" s="1"/>
      <c r="T60" s="1"/>
      <c r="U60" s="1"/>
      <c r="V60" s="1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</row>
    <row r="61" spans="8:143" hidden="1" x14ac:dyDescent="0.2">
      <c r="H61" s="57">
        <v>18</v>
      </c>
      <c r="I61" s="57">
        <v>6</v>
      </c>
      <c r="J61" s="57">
        <v>3</v>
      </c>
      <c r="K61" s="57"/>
      <c r="R61" s="1"/>
      <c r="S61" s="1"/>
      <c r="T61" s="1"/>
      <c r="U61" s="1"/>
      <c r="V61" s="1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</row>
    <row r="62" spans="8:143" hidden="1" x14ac:dyDescent="0.2">
      <c r="H62" s="57">
        <v>19</v>
      </c>
      <c r="I62" s="57"/>
      <c r="J62" s="57"/>
      <c r="K62" s="57"/>
      <c r="R62" s="1"/>
      <c r="S62" s="1"/>
      <c r="T62" s="1"/>
      <c r="U62" s="1"/>
      <c r="V62" s="1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</row>
    <row r="63" spans="8:143" hidden="1" x14ac:dyDescent="0.2">
      <c r="H63" s="57">
        <v>20</v>
      </c>
      <c r="I63" s="57"/>
      <c r="J63" s="57"/>
      <c r="K63" s="57"/>
      <c r="R63" s="1"/>
      <c r="S63" s="1"/>
      <c r="T63" s="1"/>
      <c r="U63" s="1"/>
      <c r="V63" s="1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</row>
    <row r="64" spans="8:143" hidden="1" x14ac:dyDescent="0.2">
      <c r="H64" s="57">
        <v>21</v>
      </c>
      <c r="I64" s="57">
        <v>7</v>
      </c>
      <c r="J64" s="57"/>
      <c r="K64" s="57"/>
      <c r="R64" s="1"/>
      <c r="S64" s="1"/>
      <c r="T64" s="1"/>
      <c r="U64" s="1"/>
      <c r="V64" s="1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</row>
    <row r="65" spans="8:143" hidden="1" x14ac:dyDescent="0.2">
      <c r="H65" s="57">
        <v>22</v>
      </c>
      <c r="I65" s="57"/>
      <c r="J65" s="57"/>
      <c r="K65" s="57"/>
      <c r="R65" s="1"/>
      <c r="S65" s="1"/>
      <c r="T65" s="1"/>
      <c r="U65" s="1"/>
      <c r="V65" s="1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</row>
    <row r="66" spans="8:143" hidden="1" x14ac:dyDescent="0.2">
      <c r="H66" s="57">
        <v>23</v>
      </c>
      <c r="I66" s="57"/>
      <c r="J66" s="57"/>
      <c r="K66" s="57"/>
      <c r="R66" s="1"/>
      <c r="S66" s="1"/>
      <c r="T66" s="1"/>
      <c r="U66" s="1"/>
      <c r="V66" s="1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</row>
    <row r="67" spans="8:143" hidden="1" x14ac:dyDescent="0.2">
      <c r="H67" s="57">
        <v>24</v>
      </c>
      <c r="I67" s="57">
        <v>8</v>
      </c>
      <c r="J67" s="57">
        <v>4</v>
      </c>
      <c r="K67" s="57"/>
      <c r="R67" s="1"/>
      <c r="S67" s="1"/>
      <c r="T67" s="1"/>
      <c r="U67" s="1"/>
      <c r="V67" s="1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</row>
    <row r="68" spans="8:143" hidden="1" x14ac:dyDescent="0.2">
      <c r="H68" s="57">
        <v>25</v>
      </c>
      <c r="I68" s="57"/>
      <c r="J68" s="57"/>
      <c r="K68" s="57"/>
      <c r="R68" s="1"/>
      <c r="S68" s="1"/>
      <c r="T68" s="1"/>
      <c r="U68" s="1"/>
      <c r="V68" s="1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</row>
    <row r="69" spans="8:143" hidden="1" x14ac:dyDescent="0.2">
      <c r="H69" s="57">
        <v>26</v>
      </c>
      <c r="I69" s="57"/>
      <c r="J69" s="57"/>
      <c r="K69" s="57"/>
      <c r="R69" s="1"/>
      <c r="S69" s="1"/>
      <c r="T69" s="1"/>
      <c r="U69" s="1"/>
      <c r="V69" s="1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</row>
    <row r="70" spans="8:143" hidden="1" x14ac:dyDescent="0.2">
      <c r="H70" s="57">
        <v>27</v>
      </c>
      <c r="I70" s="57">
        <v>9</v>
      </c>
      <c r="J70" s="57"/>
      <c r="K70" s="57"/>
      <c r="R70" s="1"/>
      <c r="S70" s="1"/>
      <c r="T70" s="1"/>
      <c r="U70" s="1"/>
      <c r="V70" s="1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</row>
    <row r="71" spans="8:143" hidden="1" x14ac:dyDescent="0.2">
      <c r="H71" s="57">
        <v>28</v>
      </c>
      <c r="I71" s="57"/>
      <c r="J71" s="57"/>
      <c r="K71" s="57"/>
      <c r="R71" s="1"/>
      <c r="S71" s="1"/>
      <c r="T71" s="1"/>
      <c r="U71" s="1"/>
      <c r="V71" s="1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</row>
    <row r="72" spans="8:143" hidden="1" x14ac:dyDescent="0.2">
      <c r="H72" s="57">
        <v>29</v>
      </c>
      <c r="I72" s="57"/>
      <c r="J72" s="57"/>
      <c r="K72" s="57"/>
      <c r="R72" s="1"/>
      <c r="S72" s="1"/>
      <c r="T72" s="1"/>
      <c r="U72" s="1"/>
      <c r="V72" s="1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</row>
    <row r="73" spans="8:143" hidden="1" x14ac:dyDescent="0.2">
      <c r="H73" s="57">
        <v>30</v>
      </c>
      <c r="I73" s="57">
        <v>10</v>
      </c>
      <c r="J73" s="57">
        <v>5</v>
      </c>
      <c r="K73" s="57"/>
      <c r="R73" s="1"/>
      <c r="S73" s="1"/>
      <c r="T73" s="1"/>
      <c r="U73" s="1"/>
      <c r="V73" s="1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</row>
    <row r="74" spans="8:143" hidden="1" x14ac:dyDescent="0.2">
      <c r="H74" s="57">
        <v>31</v>
      </c>
      <c r="I74" s="57"/>
      <c r="J74" s="57"/>
      <c r="K74" s="57"/>
      <c r="R74" s="1"/>
      <c r="S74" s="1"/>
      <c r="T74" s="1"/>
      <c r="U74" s="1"/>
      <c r="V74" s="1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</row>
    <row r="75" spans="8:143" hidden="1" x14ac:dyDescent="0.2">
      <c r="H75" s="57">
        <v>32</v>
      </c>
      <c r="I75" s="57"/>
      <c r="J75" s="57"/>
      <c r="K75" s="57"/>
      <c r="R75" s="1"/>
      <c r="S75" s="1"/>
      <c r="T75" s="1"/>
      <c r="U75" s="1"/>
      <c r="V75" s="1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</row>
    <row r="76" spans="8:143" hidden="1" x14ac:dyDescent="0.2">
      <c r="H76" s="57">
        <v>33</v>
      </c>
      <c r="I76" s="57">
        <v>11</v>
      </c>
      <c r="J76" s="57"/>
      <c r="K76" s="57"/>
      <c r="R76" s="1"/>
      <c r="S76" s="1"/>
      <c r="T76" s="1"/>
      <c r="U76" s="1"/>
      <c r="V76" s="1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</row>
    <row r="77" spans="8:143" hidden="1" x14ac:dyDescent="0.2">
      <c r="H77" s="57">
        <v>34</v>
      </c>
      <c r="I77" s="57"/>
      <c r="J77" s="57"/>
      <c r="K77" s="57"/>
      <c r="R77" s="1"/>
      <c r="S77" s="1"/>
      <c r="T77" s="1"/>
      <c r="U77" s="1"/>
      <c r="V77" s="1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</row>
    <row r="78" spans="8:143" hidden="1" x14ac:dyDescent="0.2">
      <c r="H78" s="57">
        <v>35</v>
      </c>
      <c r="I78" s="57"/>
      <c r="J78" s="57"/>
      <c r="K78" s="57"/>
      <c r="R78" s="1"/>
      <c r="S78" s="1"/>
      <c r="T78" s="1"/>
      <c r="U78" s="1"/>
      <c r="V78" s="1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</row>
    <row r="79" spans="8:143" hidden="1" x14ac:dyDescent="0.2">
      <c r="H79" s="57">
        <v>36</v>
      </c>
      <c r="I79" s="57">
        <v>12</v>
      </c>
      <c r="J79" s="57">
        <v>6</v>
      </c>
      <c r="K79" s="57">
        <v>1</v>
      </c>
      <c r="R79" s="1"/>
      <c r="S79" s="1"/>
      <c r="T79" s="1"/>
      <c r="U79" s="1"/>
      <c r="V79" s="1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</row>
    <row r="80" spans="8:143" hidden="1" x14ac:dyDescent="0.2">
      <c r="H80" s="57">
        <v>37</v>
      </c>
      <c r="I80" s="57"/>
      <c r="J80" s="57"/>
      <c r="K80" s="57"/>
      <c r="R80" s="1"/>
      <c r="S80" s="1"/>
      <c r="T80" s="1"/>
      <c r="U80" s="1"/>
      <c r="V80" s="1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</row>
    <row r="81" spans="8:143" hidden="1" x14ac:dyDescent="0.2">
      <c r="H81" s="57">
        <v>38</v>
      </c>
      <c r="I81" s="57"/>
      <c r="J81" s="57"/>
      <c r="K81" s="57"/>
      <c r="R81" s="1"/>
      <c r="S81" s="1"/>
      <c r="T81" s="1"/>
      <c r="U81" s="1"/>
      <c r="V81" s="1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</row>
    <row r="82" spans="8:143" hidden="1" x14ac:dyDescent="0.2">
      <c r="H82" s="57">
        <v>39</v>
      </c>
      <c r="I82" s="57">
        <v>13</v>
      </c>
      <c r="J82" s="57"/>
      <c r="K82" s="57"/>
      <c r="R82" s="1"/>
      <c r="S82" s="1"/>
      <c r="T82" s="1"/>
      <c r="U82" s="1"/>
      <c r="V82" s="1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</row>
    <row r="83" spans="8:143" hidden="1" x14ac:dyDescent="0.2">
      <c r="H83" s="57">
        <v>40</v>
      </c>
      <c r="I83" s="57"/>
      <c r="J83" s="57"/>
      <c r="K83" s="57"/>
      <c r="R83" s="1"/>
      <c r="S83" s="1"/>
      <c r="T83" s="1"/>
      <c r="U83" s="1"/>
      <c r="V83" s="1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</row>
    <row r="84" spans="8:143" hidden="1" x14ac:dyDescent="0.2">
      <c r="H84" s="57">
        <v>41</v>
      </c>
      <c r="I84" s="57"/>
      <c r="J84" s="57"/>
      <c r="K84" s="57"/>
      <c r="R84" s="1"/>
      <c r="S84" s="1"/>
      <c r="T84" s="1"/>
      <c r="U84" s="1"/>
      <c r="V84" s="1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</row>
    <row r="85" spans="8:143" hidden="1" x14ac:dyDescent="0.2">
      <c r="H85" s="57">
        <v>42</v>
      </c>
      <c r="I85" s="57">
        <v>14</v>
      </c>
      <c r="J85" s="57">
        <v>7</v>
      </c>
      <c r="K85" s="57">
        <v>2</v>
      </c>
      <c r="R85" s="1"/>
      <c r="S85" s="1"/>
      <c r="T85" s="1"/>
      <c r="U85" s="1"/>
      <c r="V85" s="1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</row>
    <row r="86" spans="8:143" hidden="1" x14ac:dyDescent="0.2">
      <c r="H86" s="57">
        <v>43</v>
      </c>
      <c r="I86" s="57"/>
      <c r="J86" s="57"/>
      <c r="K86" s="57"/>
      <c r="R86" s="1"/>
      <c r="S86" s="1"/>
      <c r="T86" s="1"/>
      <c r="U86" s="1"/>
      <c r="V86" s="1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</row>
    <row r="87" spans="8:143" hidden="1" x14ac:dyDescent="0.2">
      <c r="H87" s="57">
        <v>44</v>
      </c>
      <c r="I87" s="57"/>
      <c r="J87" s="57"/>
      <c r="K87" s="57"/>
      <c r="R87" s="1"/>
      <c r="S87" s="1"/>
      <c r="T87" s="1"/>
      <c r="U87" s="1"/>
      <c r="V87" s="1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</row>
    <row r="88" spans="8:143" hidden="1" x14ac:dyDescent="0.2">
      <c r="H88" s="57">
        <v>45</v>
      </c>
      <c r="I88" s="57">
        <v>15</v>
      </c>
      <c r="J88" s="57"/>
      <c r="K88" s="57"/>
      <c r="R88" s="1"/>
      <c r="S88" s="1"/>
      <c r="T88" s="1"/>
      <c r="U88" s="1"/>
      <c r="V88" s="1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</row>
    <row r="89" spans="8:143" hidden="1" x14ac:dyDescent="0.2">
      <c r="H89" s="57">
        <v>46</v>
      </c>
      <c r="I89" s="57"/>
      <c r="J89" s="57"/>
      <c r="K89" s="57"/>
      <c r="R89" s="1"/>
      <c r="S89" s="1"/>
      <c r="T89" s="1"/>
      <c r="U89" s="1"/>
      <c r="V89" s="1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</row>
    <row r="90" spans="8:143" hidden="1" x14ac:dyDescent="0.2">
      <c r="H90" s="57">
        <v>47</v>
      </c>
      <c r="I90" s="57"/>
      <c r="J90" s="57"/>
      <c r="K90" s="57"/>
      <c r="R90" s="1"/>
      <c r="S90" s="1"/>
      <c r="T90" s="1"/>
      <c r="U90" s="1"/>
      <c r="V90" s="1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</row>
    <row r="91" spans="8:143" hidden="1" x14ac:dyDescent="0.2">
      <c r="H91" s="57">
        <v>48</v>
      </c>
      <c r="I91" s="57">
        <v>16</v>
      </c>
      <c r="J91" s="57">
        <v>8</v>
      </c>
      <c r="K91" s="57">
        <v>3</v>
      </c>
      <c r="R91" s="1"/>
      <c r="S91" s="1"/>
      <c r="T91" s="1"/>
      <c r="U91" s="1"/>
      <c r="V91" s="1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</row>
    <row r="92" spans="8:143" hidden="1" x14ac:dyDescent="0.2">
      <c r="H92" s="57">
        <v>49</v>
      </c>
      <c r="I92" s="57"/>
      <c r="J92" s="57"/>
      <c r="K92" s="57"/>
      <c r="R92" s="1"/>
      <c r="S92" s="1"/>
      <c r="T92" s="1"/>
      <c r="U92" s="1"/>
      <c r="V92" s="1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</row>
    <row r="93" spans="8:143" hidden="1" x14ac:dyDescent="0.2">
      <c r="H93" s="57">
        <v>50</v>
      </c>
      <c r="I93" s="57"/>
      <c r="J93" s="57"/>
      <c r="K93" s="57"/>
      <c r="R93" s="1"/>
      <c r="S93" s="1"/>
      <c r="T93" s="1"/>
      <c r="U93" s="1"/>
      <c r="V93" s="1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</row>
    <row r="94" spans="8:143" hidden="1" x14ac:dyDescent="0.2">
      <c r="H94" s="57">
        <v>51</v>
      </c>
      <c r="I94" s="57">
        <v>17</v>
      </c>
      <c r="J94" s="57"/>
      <c r="K94" s="57"/>
      <c r="R94" s="1"/>
      <c r="S94" s="1"/>
      <c r="T94" s="1"/>
      <c r="U94" s="1"/>
      <c r="V94" s="1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</row>
    <row r="95" spans="8:143" hidden="1" x14ac:dyDescent="0.2">
      <c r="H95" s="57">
        <v>52</v>
      </c>
      <c r="I95" s="57"/>
      <c r="J95" s="57"/>
      <c r="K95" s="57"/>
      <c r="R95" s="1"/>
      <c r="S95" s="1"/>
      <c r="T95" s="1"/>
      <c r="U95" s="1"/>
      <c r="V95" s="1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</row>
    <row r="96" spans="8:143" hidden="1" x14ac:dyDescent="0.2">
      <c r="H96" s="57">
        <v>53</v>
      </c>
      <c r="I96" s="57"/>
      <c r="J96" s="57"/>
      <c r="K96" s="57"/>
      <c r="R96" s="1"/>
      <c r="S96" s="1"/>
      <c r="T96" s="1"/>
      <c r="U96" s="1"/>
      <c r="V96" s="1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</row>
    <row r="97" spans="8:143" hidden="1" x14ac:dyDescent="0.2">
      <c r="H97" s="57">
        <v>54</v>
      </c>
      <c r="I97" s="57">
        <v>18</v>
      </c>
      <c r="J97" s="57">
        <v>9</v>
      </c>
      <c r="K97" s="57">
        <v>4</v>
      </c>
      <c r="R97" s="1"/>
      <c r="S97" s="1"/>
      <c r="T97" s="1"/>
      <c r="U97" s="1"/>
      <c r="V97" s="1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</row>
    <row r="98" spans="8:143" hidden="1" x14ac:dyDescent="0.2">
      <c r="H98" s="57">
        <v>55</v>
      </c>
      <c r="I98" s="57"/>
      <c r="J98" s="57"/>
      <c r="K98" s="57"/>
      <c r="R98" s="1"/>
      <c r="S98" s="1"/>
      <c r="T98" s="1"/>
      <c r="U98" s="1"/>
      <c r="V98" s="1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</row>
    <row r="99" spans="8:143" hidden="1" x14ac:dyDescent="0.2">
      <c r="H99" s="57">
        <v>56</v>
      </c>
      <c r="I99" s="57"/>
      <c r="J99" s="57"/>
      <c r="K99" s="57"/>
      <c r="R99" s="1"/>
      <c r="S99" s="1"/>
      <c r="T99" s="1"/>
      <c r="U99" s="1"/>
      <c r="V99" s="1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</row>
    <row r="100" spans="8:143" hidden="1" x14ac:dyDescent="0.2">
      <c r="H100" s="57">
        <v>57</v>
      </c>
      <c r="I100" s="57">
        <v>19</v>
      </c>
      <c r="J100" s="57"/>
      <c r="K100" s="57"/>
      <c r="R100" s="1"/>
      <c r="S100" s="1"/>
      <c r="T100" s="1"/>
      <c r="U100" s="1"/>
      <c r="V100" s="1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</row>
    <row r="101" spans="8:143" hidden="1" x14ac:dyDescent="0.2">
      <c r="H101" s="57">
        <v>58</v>
      </c>
      <c r="I101" s="57"/>
      <c r="J101" s="57"/>
      <c r="K101" s="57"/>
      <c r="R101" s="1"/>
      <c r="S101" s="1"/>
      <c r="T101" s="1"/>
      <c r="U101" s="1"/>
      <c r="V101" s="1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</row>
    <row r="102" spans="8:143" hidden="1" x14ac:dyDescent="0.2">
      <c r="H102" s="57">
        <v>59</v>
      </c>
      <c r="I102" s="57"/>
      <c r="J102" s="57"/>
      <c r="K102" s="57"/>
      <c r="R102" s="1"/>
      <c r="S102" s="1"/>
      <c r="T102" s="1"/>
      <c r="U102" s="1"/>
      <c r="V102" s="1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</row>
    <row r="103" spans="8:143" hidden="1" x14ac:dyDescent="0.2">
      <c r="H103" s="57">
        <v>60</v>
      </c>
      <c r="I103" s="57">
        <v>20</v>
      </c>
      <c r="J103" s="57">
        <v>10</v>
      </c>
      <c r="K103" s="57">
        <v>5</v>
      </c>
      <c r="R103" s="1"/>
      <c r="S103" s="1"/>
      <c r="T103" s="1"/>
      <c r="U103" s="1"/>
      <c r="V103" s="1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</row>
    <row r="104" spans="8:143" hidden="1" x14ac:dyDescent="0.2">
      <c r="R104" s="1"/>
      <c r="S104" s="1"/>
      <c r="T104" s="1"/>
      <c r="U104" s="1"/>
      <c r="V104" s="1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</row>
    <row r="105" spans="8:143" x14ac:dyDescent="0.2">
      <c r="R105" s="1"/>
      <c r="S105" s="1"/>
      <c r="T105" s="1"/>
      <c r="U105" s="1"/>
      <c r="V105" s="1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</row>
    <row r="106" spans="8:143" x14ac:dyDescent="0.2">
      <c r="R106" s="1"/>
      <c r="S106" s="1"/>
      <c r="T106" s="1"/>
      <c r="U106" s="1"/>
      <c r="V106" s="1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</row>
    <row r="107" spans="8:143" x14ac:dyDescent="0.2">
      <c r="R107" s="1"/>
      <c r="S107" s="1"/>
      <c r="T107" s="1"/>
      <c r="U107" s="1"/>
      <c r="V107" s="1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</row>
    <row r="108" spans="8:143" x14ac:dyDescent="0.2">
      <c r="R108" s="1"/>
      <c r="S108" s="1"/>
      <c r="T108" s="1"/>
      <c r="U108" s="1"/>
      <c r="V108" s="1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</row>
    <row r="109" spans="8:143" x14ac:dyDescent="0.2">
      <c r="R109" s="1"/>
      <c r="S109" s="1"/>
      <c r="T109" s="1"/>
      <c r="U109" s="1"/>
      <c r="V109" s="1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</row>
    <row r="110" spans="8:143" x14ac:dyDescent="0.2">
      <c r="R110" s="1"/>
      <c r="S110" s="1"/>
      <c r="T110" s="1"/>
      <c r="U110" s="1"/>
      <c r="V110" s="1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</row>
    <row r="111" spans="8:143" x14ac:dyDescent="0.2">
      <c r="R111" s="1"/>
      <c r="S111" s="1"/>
      <c r="T111" s="1"/>
      <c r="U111" s="1"/>
      <c r="V111" s="1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</row>
    <row r="112" spans="8:143" x14ac:dyDescent="0.2">
      <c r="R112" s="1"/>
      <c r="S112" s="1"/>
      <c r="T112" s="1"/>
      <c r="U112" s="1"/>
      <c r="V112" s="1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</row>
    <row r="113" spans="18:143" x14ac:dyDescent="0.2">
      <c r="R113" s="1"/>
      <c r="S113" s="1"/>
      <c r="T113" s="1"/>
      <c r="U113" s="1"/>
      <c r="V113" s="1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</row>
    <row r="114" spans="18:143" x14ac:dyDescent="0.2">
      <c r="R114" s="1"/>
      <c r="S114" s="1"/>
      <c r="T114" s="1"/>
      <c r="U114" s="1"/>
      <c r="V114" s="1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</row>
    <row r="115" spans="18:143" x14ac:dyDescent="0.2">
      <c r="R115" s="1"/>
      <c r="S115" s="1"/>
      <c r="T115" s="1"/>
      <c r="U115" s="1"/>
      <c r="V115" s="1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</row>
    <row r="116" spans="18:143" x14ac:dyDescent="0.2">
      <c r="R116" s="1"/>
      <c r="S116" s="1"/>
      <c r="T116" s="1"/>
      <c r="U116" s="1"/>
      <c r="V116" s="1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</row>
    <row r="117" spans="18:143" x14ac:dyDescent="0.2">
      <c r="R117" s="1"/>
      <c r="S117" s="1"/>
      <c r="T117" s="1"/>
      <c r="U117" s="1"/>
      <c r="V117" s="1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</row>
    <row r="118" spans="18:143" x14ac:dyDescent="0.2">
      <c r="R118" s="1"/>
      <c r="S118" s="1"/>
      <c r="T118" s="1"/>
      <c r="U118" s="1"/>
      <c r="V118" s="1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</row>
    <row r="119" spans="18:143" x14ac:dyDescent="0.2">
      <c r="R119" s="1"/>
      <c r="S119" s="1"/>
      <c r="T119" s="1"/>
      <c r="U119" s="1"/>
      <c r="V119" s="1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</row>
    <row r="120" spans="18:143" x14ac:dyDescent="0.2">
      <c r="R120" s="1"/>
      <c r="S120" s="1"/>
      <c r="T120" s="1"/>
      <c r="U120" s="1"/>
      <c r="V120" s="1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</row>
    <row r="121" spans="18:143" x14ac:dyDescent="0.2">
      <c r="R121" s="1"/>
      <c r="S121" s="1"/>
      <c r="T121" s="1"/>
      <c r="U121" s="1"/>
      <c r="V121" s="1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</row>
    <row r="122" spans="18:143" x14ac:dyDescent="0.2">
      <c r="R122" s="1"/>
      <c r="S122" s="1"/>
      <c r="T122" s="1"/>
      <c r="U122" s="1"/>
      <c r="V122" s="1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</row>
    <row r="123" spans="18:143" x14ac:dyDescent="0.2">
      <c r="R123" s="1"/>
      <c r="S123" s="1"/>
      <c r="T123" s="1"/>
      <c r="U123" s="1"/>
      <c r="V123" s="1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</row>
    <row r="124" spans="18:143" x14ac:dyDescent="0.2">
      <c r="R124" s="1"/>
      <c r="S124" s="1"/>
      <c r="T124" s="1"/>
      <c r="U124" s="1"/>
      <c r="V124" s="1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</row>
    <row r="125" spans="18:143" x14ac:dyDescent="0.2">
      <c r="R125" s="1"/>
      <c r="S125" s="1"/>
      <c r="T125" s="1"/>
      <c r="U125" s="1"/>
      <c r="V125" s="1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</row>
    <row r="126" spans="18:143" x14ac:dyDescent="0.2">
      <c r="R126" s="1"/>
      <c r="S126" s="1"/>
      <c r="T126" s="1"/>
      <c r="U126" s="1"/>
      <c r="V126" s="1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</row>
    <row r="127" spans="18:143" x14ac:dyDescent="0.2">
      <c r="R127" s="1"/>
      <c r="S127" s="1"/>
      <c r="T127" s="1"/>
      <c r="U127" s="1"/>
      <c r="V127" s="1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</row>
    <row r="128" spans="18:143" x14ac:dyDescent="0.2">
      <c r="R128" s="1"/>
      <c r="S128" s="1"/>
      <c r="T128" s="1"/>
      <c r="U128" s="1"/>
      <c r="V128" s="1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</row>
    <row r="129" spans="18:143" x14ac:dyDescent="0.2">
      <c r="R129" s="1"/>
      <c r="S129" s="1"/>
      <c r="T129" s="1"/>
      <c r="U129" s="1"/>
      <c r="V129" s="1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</row>
    <row r="130" spans="18:143" x14ac:dyDescent="0.2">
      <c r="R130" s="1"/>
      <c r="S130" s="1"/>
      <c r="T130" s="1"/>
      <c r="U130" s="1"/>
      <c r="V130" s="1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</row>
    <row r="131" spans="18:143" x14ac:dyDescent="0.2">
      <c r="R131" s="1"/>
      <c r="S131" s="1"/>
      <c r="T131" s="1"/>
      <c r="U131" s="1"/>
      <c r="V131" s="1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</row>
    <row r="132" spans="18:143" x14ac:dyDescent="0.2">
      <c r="R132" s="1"/>
      <c r="S132" s="1"/>
      <c r="T132" s="1"/>
      <c r="U132" s="1"/>
      <c r="V132" s="1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</row>
    <row r="133" spans="18:143" x14ac:dyDescent="0.2">
      <c r="R133" s="1"/>
      <c r="S133" s="1"/>
      <c r="T133" s="1"/>
      <c r="U133" s="1"/>
      <c r="V133" s="1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</row>
    <row r="134" spans="18:143" x14ac:dyDescent="0.2">
      <c r="R134" s="1"/>
      <c r="S134" s="1"/>
      <c r="T134" s="1"/>
      <c r="U134" s="1"/>
      <c r="V134" s="1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</row>
    <row r="135" spans="18:143" x14ac:dyDescent="0.2">
      <c r="R135" s="1"/>
      <c r="S135" s="1"/>
      <c r="T135" s="1"/>
      <c r="U135" s="1"/>
      <c r="V135" s="1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</row>
    <row r="136" spans="18:143" x14ac:dyDescent="0.2">
      <c r="R136" s="1"/>
      <c r="S136" s="1"/>
      <c r="T136" s="1"/>
      <c r="U136" s="1"/>
      <c r="V136" s="1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</row>
    <row r="137" spans="18:143" x14ac:dyDescent="0.2">
      <c r="R137" s="1"/>
      <c r="S137" s="1"/>
      <c r="T137" s="1"/>
      <c r="U137" s="1"/>
      <c r="V137" s="1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</row>
    <row r="138" spans="18:143" x14ac:dyDescent="0.2">
      <c r="R138" s="1"/>
      <c r="S138" s="1"/>
      <c r="T138" s="1"/>
      <c r="U138" s="1"/>
      <c r="V138" s="1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</row>
    <row r="139" spans="18:143" x14ac:dyDescent="0.2">
      <c r="R139" s="1"/>
      <c r="S139" s="1"/>
      <c r="T139" s="1"/>
      <c r="U139" s="1"/>
      <c r="V139" s="1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</row>
    <row r="140" spans="18:143" x14ac:dyDescent="0.2">
      <c r="R140" s="1"/>
      <c r="S140" s="1"/>
      <c r="T140" s="1"/>
      <c r="U140" s="1"/>
      <c r="V140" s="1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</row>
    <row r="141" spans="18:143" x14ac:dyDescent="0.2">
      <c r="R141" s="1"/>
      <c r="S141" s="1"/>
      <c r="T141" s="1"/>
      <c r="U141" s="1"/>
      <c r="V141" s="1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</row>
    <row r="142" spans="18:143" x14ac:dyDescent="0.2">
      <c r="R142" s="1"/>
      <c r="S142" s="1"/>
      <c r="T142" s="1"/>
      <c r="U142" s="1"/>
      <c r="V142" s="1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</row>
    <row r="143" spans="18:143" x14ac:dyDescent="0.2">
      <c r="R143" s="1"/>
      <c r="S143" s="1"/>
      <c r="T143" s="1"/>
      <c r="U143" s="1"/>
      <c r="V143" s="1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</row>
    <row r="144" spans="18:143" x14ac:dyDescent="0.2">
      <c r="R144" s="1"/>
      <c r="S144" s="1"/>
      <c r="T144" s="1"/>
      <c r="U144" s="1"/>
      <c r="V144" s="1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</row>
    <row r="145" spans="18:143" x14ac:dyDescent="0.2">
      <c r="R145" s="1"/>
      <c r="S145" s="1"/>
      <c r="T145" s="1"/>
      <c r="U145" s="1"/>
      <c r="V145" s="1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</row>
    <row r="146" spans="18:143" x14ac:dyDescent="0.2">
      <c r="R146" s="1"/>
      <c r="S146" s="1"/>
      <c r="T146" s="1"/>
      <c r="U146" s="1"/>
      <c r="V146" s="1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</row>
    <row r="147" spans="18:143" x14ac:dyDescent="0.2">
      <c r="R147" s="1"/>
      <c r="S147" s="1"/>
      <c r="T147" s="1"/>
      <c r="U147" s="1"/>
      <c r="V147" s="1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</row>
    <row r="148" spans="18:143" x14ac:dyDescent="0.2">
      <c r="R148" s="1"/>
      <c r="S148" s="1"/>
      <c r="T148" s="1"/>
      <c r="U148" s="1"/>
      <c r="V148" s="1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</row>
    <row r="149" spans="18:143" x14ac:dyDescent="0.2">
      <c r="R149" s="1"/>
      <c r="S149" s="1"/>
      <c r="T149" s="1"/>
      <c r="U149" s="1"/>
      <c r="V149" s="1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</row>
    <row r="150" spans="18:143" x14ac:dyDescent="0.2">
      <c r="R150" s="1"/>
      <c r="S150" s="1"/>
      <c r="T150" s="1"/>
      <c r="U150" s="1"/>
      <c r="V150" s="1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</row>
    <row r="151" spans="18:143" x14ac:dyDescent="0.2">
      <c r="R151" s="1"/>
      <c r="S151" s="1"/>
      <c r="T151" s="1"/>
      <c r="U151" s="1"/>
      <c r="V151" s="1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</row>
    <row r="152" spans="18:143" x14ac:dyDescent="0.2">
      <c r="R152" s="1"/>
      <c r="S152" s="1"/>
      <c r="T152" s="1"/>
      <c r="U152" s="1"/>
      <c r="V152" s="1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</row>
    <row r="153" spans="18:143" x14ac:dyDescent="0.2">
      <c r="R153" s="1"/>
      <c r="S153" s="1"/>
      <c r="T153" s="1"/>
      <c r="U153" s="1"/>
      <c r="V153" s="1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</row>
    <row r="154" spans="18:143" x14ac:dyDescent="0.2">
      <c r="R154" s="1"/>
      <c r="S154" s="1"/>
      <c r="T154" s="1"/>
      <c r="U154" s="1"/>
      <c r="V154" s="1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</row>
    <row r="155" spans="18:143" x14ac:dyDescent="0.2">
      <c r="R155" s="1"/>
      <c r="S155" s="1"/>
      <c r="T155" s="1"/>
      <c r="U155" s="1"/>
      <c r="V155" s="1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</row>
    <row r="156" spans="18:143" x14ac:dyDescent="0.2">
      <c r="R156" s="1"/>
      <c r="S156" s="1"/>
      <c r="T156" s="1"/>
      <c r="U156" s="1"/>
      <c r="V156" s="1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</row>
    <row r="157" spans="18:143" x14ac:dyDescent="0.2">
      <c r="R157" s="1"/>
      <c r="S157" s="1"/>
      <c r="T157" s="1"/>
      <c r="U157" s="1"/>
      <c r="V157" s="1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</row>
    <row r="158" spans="18:143" x14ac:dyDescent="0.2">
      <c r="R158" s="1"/>
      <c r="S158" s="1"/>
      <c r="T158" s="1"/>
      <c r="U158" s="1"/>
      <c r="V158" s="1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</row>
    <row r="159" spans="18:143" x14ac:dyDescent="0.2">
      <c r="R159" s="1"/>
      <c r="S159" s="1"/>
      <c r="T159" s="1"/>
      <c r="U159" s="1"/>
      <c r="V159" s="1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</row>
    <row r="160" spans="18:143" x14ac:dyDescent="0.2">
      <c r="R160" s="1"/>
      <c r="S160" s="1"/>
      <c r="T160" s="1"/>
      <c r="U160" s="1"/>
      <c r="V160" s="1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</row>
    <row r="161" spans="18:143" x14ac:dyDescent="0.2">
      <c r="R161" s="1"/>
      <c r="S161" s="1"/>
      <c r="T161" s="1"/>
      <c r="U161" s="1"/>
      <c r="V161" s="1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</row>
    <row r="162" spans="18:143" x14ac:dyDescent="0.2">
      <c r="R162" s="1"/>
      <c r="S162" s="1"/>
      <c r="T162" s="1"/>
      <c r="U162" s="1"/>
      <c r="V162" s="1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</row>
    <row r="163" spans="18:143" x14ac:dyDescent="0.2">
      <c r="R163" s="1"/>
      <c r="S163" s="1"/>
      <c r="T163" s="1"/>
      <c r="U163" s="1"/>
      <c r="V163" s="1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</row>
    <row r="164" spans="18:143" x14ac:dyDescent="0.2">
      <c r="R164" s="1"/>
      <c r="S164" s="1"/>
      <c r="T164" s="1"/>
      <c r="U164" s="1"/>
      <c r="V164" s="1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</row>
    <row r="165" spans="18:143" x14ac:dyDescent="0.2">
      <c r="R165" s="1"/>
      <c r="S165" s="1"/>
      <c r="T165" s="1"/>
      <c r="U165" s="1"/>
      <c r="V165" s="1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</row>
    <row r="166" spans="18:143" x14ac:dyDescent="0.2">
      <c r="R166" s="1"/>
      <c r="S166" s="1"/>
      <c r="T166" s="1"/>
      <c r="U166" s="1"/>
      <c r="V166" s="1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</row>
    <row r="167" spans="18:143" x14ac:dyDescent="0.2">
      <c r="R167" s="1"/>
      <c r="S167" s="1"/>
      <c r="T167" s="1"/>
      <c r="U167" s="1"/>
      <c r="V167" s="1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</row>
    <row r="168" spans="18:143" x14ac:dyDescent="0.2">
      <c r="R168" s="1"/>
      <c r="S168" s="1"/>
      <c r="T168" s="1"/>
      <c r="U168" s="1"/>
      <c r="V168" s="1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</row>
    <row r="169" spans="18:143" x14ac:dyDescent="0.2">
      <c r="R169" s="1"/>
      <c r="S169" s="1"/>
      <c r="T169" s="1"/>
      <c r="U169" s="1"/>
      <c r="V169" s="1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</row>
    <row r="170" spans="18:143" x14ac:dyDescent="0.2">
      <c r="R170" s="1"/>
      <c r="S170" s="1"/>
      <c r="T170" s="1"/>
      <c r="U170" s="1"/>
      <c r="V170" s="1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</row>
    <row r="171" spans="18:143" x14ac:dyDescent="0.2">
      <c r="R171" s="1"/>
      <c r="S171" s="1"/>
      <c r="T171" s="1"/>
      <c r="U171" s="1"/>
      <c r="V171" s="1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</row>
    <row r="172" spans="18:143" x14ac:dyDescent="0.2">
      <c r="R172" s="1"/>
      <c r="S172" s="1"/>
      <c r="T172" s="1"/>
      <c r="U172" s="1"/>
      <c r="V172" s="1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</row>
    <row r="173" spans="18:143" x14ac:dyDescent="0.2">
      <c r="R173" s="1"/>
      <c r="S173" s="1"/>
      <c r="T173" s="1"/>
      <c r="U173" s="1"/>
      <c r="V173" s="1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</row>
    <row r="174" spans="18:143" x14ac:dyDescent="0.2">
      <c r="R174" s="1"/>
      <c r="S174" s="1"/>
      <c r="T174" s="1"/>
      <c r="U174" s="1"/>
      <c r="V174" s="1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</row>
    <row r="175" spans="18:143" x14ac:dyDescent="0.2">
      <c r="R175" s="1"/>
      <c r="S175" s="1"/>
      <c r="T175" s="1"/>
      <c r="U175" s="1"/>
      <c r="V175" s="1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</row>
    <row r="176" spans="18:143" x14ac:dyDescent="0.2">
      <c r="R176" s="1"/>
      <c r="S176" s="1"/>
      <c r="T176" s="1"/>
      <c r="U176" s="1"/>
      <c r="V176" s="1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</row>
    <row r="177" spans="18:143" x14ac:dyDescent="0.2">
      <c r="R177" s="1"/>
      <c r="S177" s="1"/>
      <c r="T177" s="1"/>
      <c r="U177" s="1"/>
      <c r="V177" s="1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</row>
    <row r="178" spans="18:143" x14ac:dyDescent="0.2">
      <c r="R178" s="1"/>
      <c r="S178" s="1"/>
      <c r="T178" s="1"/>
      <c r="U178" s="1"/>
      <c r="V178" s="1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</row>
    <row r="179" spans="18:143" x14ac:dyDescent="0.2">
      <c r="R179" s="1"/>
      <c r="S179" s="1"/>
      <c r="T179" s="1"/>
      <c r="U179" s="1"/>
      <c r="V179" s="1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</row>
    <row r="180" spans="18:143" x14ac:dyDescent="0.2">
      <c r="R180" s="1"/>
      <c r="S180" s="1"/>
      <c r="T180" s="1"/>
      <c r="U180" s="1"/>
      <c r="V180" s="1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</row>
    <row r="181" spans="18:143" x14ac:dyDescent="0.2">
      <c r="R181" s="1"/>
      <c r="S181" s="1"/>
      <c r="T181" s="1"/>
      <c r="U181" s="1"/>
      <c r="V181" s="1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</row>
    <row r="182" spans="18:143" x14ac:dyDescent="0.2">
      <c r="R182" s="1"/>
      <c r="S182" s="1"/>
      <c r="T182" s="1"/>
      <c r="U182" s="1"/>
      <c r="V182" s="1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</row>
    <row r="183" spans="18:143" x14ac:dyDescent="0.2">
      <c r="R183" s="1"/>
      <c r="S183" s="1"/>
      <c r="T183" s="1"/>
      <c r="U183" s="1"/>
      <c r="V183" s="1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</row>
    <row r="184" spans="18:143" x14ac:dyDescent="0.2">
      <c r="R184" s="1"/>
      <c r="S184" s="1"/>
      <c r="T184" s="1"/>
      <c r="U184" s="1"/>
      <c r="V184" s="1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</row>
    <row r="185" spans="18:143" x14ac:dyDescent="0.2">
      <c r="R185" s="1"/>
      <c r="S185" s="1"/>
      <c r="T185" s="1"/>
      <c r="U185" s="1"/>
      <c r="V185" s="1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</row>
    <row r="186" spans="18:143" x14ac:dyDescent="0.2">
      <c r="R186" s="1"/>
      <c r="S186" s="1"/>
      <c r="T186" s="1"/>
      <c r="U186" s="1"/>
      <c r="V186" s="1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</row>
    <row r="187" spans="18:143" x14ac:dyDescent="0.2">
      <c r="R187" s="1"/>
      <c r="S187" s="1"/>
      <c r="T187" s="1"/>
      <c r="U187" s="1"/>
      <c r="V187" s="1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</row>
    <row r="188" spans="18:143" x14ac:dyDescent="0.2">
      <c r="R188" s="1"/>
      <c r="S188" s="1"/>
      <c r="T188" s="1"/>
      <c r="U188" s="1"/>
      <c r="V188" s="1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</row>
    <row r="189" spans="18:143" x14ac:dyDescent="0.2">
      <c r="R189" s="1"/>
      <c r="S189" s="1"/>
      <c r="T189" s="1"/>
      <c r="U189" s="1"/>
      <c r="V189" s="1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</row>
    <row r="190" spans="18:143" x14ac:dyDescent="0.2">
      <c r="R190" s="1"/>
      <c r="S190" s="1"/>
      <c r="T190" s="1"/>
      <c r="U190" s="1"/>
      <c r="V190" s="1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</row>
    <row r="191" spans="18:143" x14ac:dyDescent="0.2">
      <c r="R191" s="1"/>
      <c r="S191" s="1"/>
      <c r="T191" s="1"/>
      <c r="U191" s="1"/>
      <c r="V191" s="1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</row>
    <row r="192" spans="18:143" x14ac:dyDescent="0.2">
      <c r="R192" s="1"/>
      <c r="S192" s="1"/>
      <c r="T192" s="1"/>
      <c r="U192" s="1"/>
      <c r="V192" s="1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</row>
    <row r="193" spans="18:143" x14ac:dyDescent="0.2">
      <c r="R193" s="1"/>
      <c r="S193" s="1"/>
      <c r="T193" s="1"/>
      <c r="U193" s="1"/>
      <c r="V193" s="1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</row>
    <row r="194" spans="18:143" x14ac:dyDescent="0.2">
      <c r="R194" s="1"/>
      <c r="S194" s="1"/>
      <c r="T194" s="1"/>
      <c r="U194" s="1"/>
      <c r="V194" s="1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</row>
    <row r="195" spans="18:143" x14ac:dyDescent="0.2">
      <c r="R195" s="1"/>
      <c r="S195" s="1"/>
      <c r="T195" s="1"/>
      <c r="U195" s="1"/>
      <c r="V195" s="1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</row>
    <row r="196" spans="18:143" x14ac:dyDescent="0.2">
      <c r="R196" s="1"/>
      <c r="S196" s="1"/>
      <c r="T196" s="1"/>
      <c r="U196" s="1"/>
      <c r="V196" s="1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</row>
    <row r="197" spans="18:143" x14ac:dyDescent="0.2">
      <c r="R197" s="1"/>
      <c r="S197" s="1"/>
      <c r="T197" s="1"/>
      <c r="U197" s="1"/>
      <c r="V197" s="1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</row>
    <row r="198" spans="18:143" x14ac:dyDescent="0.2">
      <c r="R198" s="1"/>
      <c r="S198" s="1"/>
      <c r="T198" s="1"/>
      <c r="U198" s="1"/>
      <c r="V198" s="1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</row>
    <row r="199" spans="18:143" x14ac:dyDescent="0.2">
      <c r="R199" s="1"/>
      <c r="S199" s="1"/>
      <c r="T199" s="1"/>
      <c r="U199" s="1"/>
      <c r="V199" s="1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</row>
    <row r="200" spans="18:143" x14ac:dyDescent="0.2">
      <c r="R200" s="1"/>
      <c r="S200" s="1"/>
      <c r="T200" s="1"/>
      <c r="U200" s="1"/>
      <c r="V200" s="1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</row>
    <row r="201" spans="18:143" x14ac:dyDescent="0.2">
      <c r="R201" s="1"/>
      <c r="S201" s="1"/>
      <c r="T201" s="1"/>
      <c r="U201" s="1"/>
      <c r="V201" s="1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</row>
    <row r="202" spans="18:143" x14ac:dyDescent="0.2">
      <c r="R202" s="1"/>
      <c r="S202" s="1"/>
      <c r="T202" s="1"/>
      <c r="U202" s="1"/>
      <c r="V202" s="1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</row>
    <row r="203" spans="18:143" x14ac:dyDescent="0.2">
      <c r="R203" s="1"/>
      <c r="S203" s="1"/>
      <c r="T203" s="1"/>
      <c r="U203" s="1"/>
      <c r="V203" s="1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</row>
    <row r="204" spans="18:143" x14ac:dyDescent="0.2">
      <c r="R204" s="1"/>
      <c r="S204" s="1"/>
      <c r="T204" s="1"/>
      <c r="U204" s="1"/>
      <c r="V204" s="1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</row>
    <row r="205" spans="18:143" x14ac:dyDescent="0.2">
      <c r="R205" s="1"/>
      <c r="S205" s="1"/>
      <c r="T205" s="1"/>
      <c r="U205" s="1"/>
      <c r="V205" s="1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</row>
    <row r="206" spans="18:143" x14ac:dyDescent="0.2">
      <c r="R206" s="1"/>
      <c r="S206" s="1"/>
      <c r="T206" s="1"/>
      <c r="U206" s="1"/>
      <c r="V206" s="1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</row>
    <row r="207" spans="18:143" x14ac:dyDescent="0.2">
      <c r="R207" s="1"/>
      <c r="S207" s="1"/>
      <c r="T207" s="1"/>
      <c r="U207" s="1"/>
      <c r="V207" s="1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</row>
    <row r="208" spans="18:143" x14ac:dyDescent="0.2">
      <c r="R208" s="1"/>
      <c r="S208" s="1"/>
      <c r="T208" s="1"/>
      <c r="U208" s="1"/>
      <c r="V208" s="1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</row>
    <row r="209" spans="18:143" x14ac:dyDescent="0.2">
      <c r="R209" s="1"/>
      <c r="S209" s="1"/>
      <c r="T209" s="1"/>
      <c r="U209" s="1"/>
      <c r="V209" s="1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</row>
    <row r="210" spans="18:143" x14ac:dyDescent="0.2">
      <c r="R210" s="1"/>
      <c r="S210" s="1"/>
      <c r="T210" s="1"/>
      <c r="U210" s="1"/>
      <c r="V210" s="1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</row>
    <row r="211" spans="18:143" x14ac:dyDescent="0.2">
      <c r="R211" s="1"/>
      <c r="S211" s="1"/>
      <c r="T211" s="1"/>
      <c r="U211" s="1"/>
      <c r="V211" s="1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</row>
    <row r="212" spans="18:143" x14ac:dyDescent="0.2">
      <c r="R212" s="1"/>
      <c r="S212" s="1"/>
      <c r="T212" s="1"/>
      <c r="U212" s="1"/>
      <c r="V212" s="1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</row>
    <row r="213" spans="18:143" x14ac:dyDescent="0.2">
      <c r="R213" s="1"/>
      <c r="S213" s="1"/>
      <c r="T213" s="1"/>
      <c r="U213" s="1"/>
      <c r="V213" s="1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</row>
    <row r="214" spans="18:143" x14ac:dyDescent="0.2">
      <c r="R214" s="1"/>
      <c r="S214" s="1"/>
      <c r="T214" s="1"/>
      <c r="U214" s="1"/>
      <c r="V214" s="1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</row>
    <row r="215" spans="18:143" x14ac:dyDescent="0.2">
      <c r="R215" s="1"/>
      <c r="S215" s="1"/>
      <c r="T215" s="1"/>
      <c r="U215" s="1"/>
      <c r="V215" s="1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</row>
    <row r="216" spans="18:143" x14ac:dyDescent="0.2">
      <c r="R216" s="1"/>
      <c r="S216" s="1"/>
      <c r="T216" s="1"/>
      <c r="U216" s="1"/>
      <c r="V216" s="1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</row>
    <row r="217" spans="18:143" x14ac:dyDescent="0.2">
      <c r="R217" s="1"/>
      <c r="S217" s="1"/>
      <c r="T217" s="1"/>
      <c r="U217" s="1"/>
      <c r="V217" s="1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</row>
    <row r="218" spans="18:143" x14ac:dyDescent="0.2">
      <c r="R218" s="1"/>
      <c r="S218" s="1"/>
      <c r="T218" s="1"/>
      <c r="U218" s="1"/>
      <c r="V218" s="1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</row>
    <row r="219" spans="18:143" x14ac:dyDescent="0.2">
      <c r="R219" s="1"/>
      <c r="S219" s="1"/>
      <c r="T219" s="1"/>
      <c r="U219" s="1"/>
      <c r="V219" s="1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</row>
    <row r="220" spans="18:143" x14ac:dyDescent="0.2">
      <c r="R220" s="1"/>
      <c r="S220" s="1"/>
      <c r="T220" s="1"/>
      <c r="U220" s="1"/>
      <c r="V220" s="1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</row>
    <row r="221" spans="18:143" x14ac:dyDescent="0.2">
      <c r="R221" s="1"/>
      <c r="S221" s="1"/>
      <c r="T221" s="1"/>
      <c r="U221" s="1"/>
      <c r="V221" s="1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</row>
    <row r="222" spans="18:143" x14ac:dyDescent="0.2">
      <c r="R222" s="1"/>
      <c r="S222" s="1"/>
      <c r="T222" s="1"/>
      <c r="U222" s="1"/>
      <c r="V222" s="1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</row>
    <row r="223" spans="18:143" x14ac:dyDescent="0.2">
      <c r="R223" s="1"/>
      <c r="S223" s="1"/>
      <c r="T223" s="1"/>
      <c r="U223" s="1"/>
      <c r="V223" s="1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</row>
    <row r="224" spans="18:143" x14ac:dyDescent="0.2">
      <c r="R224" s="1"/>
      <c r="S224" s="1"/>
      <c r="T224" s="1"/>
      <c r="U224" s="1"/>
      <c r="V224" s="1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</row>
    <row r="225" spans="18:143" x14ac:dyDescent="0.2">
      <c r="R225" s="1"/>
      <c r="S225" s="1"/>
      <c r="T225" s="1"/>
      <c r="U225" s="1"/>
      <c r="V225" s="1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</row>
    <row r="226" spans="18:143" x14ac:dyDescent="0.2">
      <c r="R226" s="1"/>
      <c r="S226" s="1"/>
      <c r="T226" s="1"/>
      <c r="U226" s="1"/>
      <c r="V226" s="1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</row>
    <row r="227" spans="18:143" x14ac:dyDescent="0.2">
      <c r="R227" s="1"/>
      <c r="S227" s="1"/>
      <c r="T227" s="1"/>
      <c r="U227" s="1"/>
      <c r="V227" s="1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</row>
    <row r="228" spans="18:143" x14ac:dyDescent="0.2">
      <c r="R228" s="1"/>
      <c r="S228" s="1"/>
      <c r="T228" s="1"/>
      <c r="U228" s="1"/>
      <c r="V228" s="1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</row>
    <row r="229" spans="18:143" x14ac:dyDescent="0.2">
      <c r="R229" s="1"/>
      <c r="S229" s="1"/>
      <c r="T229" s="1"/>
      <c r="U229" s="1"/>
      <c r="V229" s="1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</row>
    <row r="230" spans="18:143" x14ac:dyDescent="0.2">
      <c r="R230" s="1"/>
      <c r="S230" s="1"/>
      <c r="T230" s="1"/>
      <c r="U230" s="1"/>
      <c r="V230" s="1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</row>
    <row r="231" spans="18:143" x14ac:dyDescent="0.2">
      <c r="R231" s="1"/>
      <c r="S231" s="1"/>
      <c r="T231" s="1"/>
      <c r="U231" s="1"/>
      <c r="V231" s="1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</row>
    <row r="232" spans="18:143" x14ac:dyDescent="0.2">
      <c r="R232" s="1"/>
      <c r="S232" s="1"/>
      <c r="T232" s="1"/>
      <c r="U232" s="1"/>
      <c r="V232" s="1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</row>
    <row r="233" spans="18:143" x14ac:dyDescent="0.2">
      <c r="R233" s="1"/>
      <c r="S233" s="1"/>
      <c r="T233" s="1"/>
      <c r="U233" s="1"/>
      <c r="V233" s="1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</row>
    <row r="234" spans="18:143" x14ac:dyDescent="0.2">
      <c r="R234" s="1"/>
      <c r="S234" s="1"/>
      <c r="T234" s="1"/>
      <c r="U234" s="1"/>
      <c r="V234" s="1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</row>
    <row r="235" spans="18:143" x14ac:dyDescent="0.2">
      <c r="R235" s="1"/>
      <c r="S235" s="1"/>
      <c r="T235" s="1"/>
      <c r="U235" s="1"/>
      <c r="V235" s="1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</row>
    <row r="236" spans="18:143" x14ac:dyDescent="0.2">
      <c r="R236" s="1"/>
      <c r="S236" s="1"/>
      <c r="T236" s="1"/>
      <c r="U236" s="1"/>
      <c r="V236" s="1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</row>
    <row r="237" spans="18:143" x14ac:dyDescent="0.2">
      <c r="R237" s="1"/>
      <c r="S237" s="1"/>
      <c r="T237" s="1"/>
      <c r="U237" s="1"/>
      <c r="V237" s="1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</row>
    <row r="238" spans="18:143" x14ac:dyDescent="0.2">
      <c r="R238" s="1"/>
      <c r="S238" s="1"/>
      <c r="T238" s="1"/>
      <c r="U238" s="1"/>
      <c r="V238" s="1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</row>
    <row r="239" spans="18:143" x14ac:dyDescent="0.2">
      <c r="R239" s="1"/>
      <c r="S239" s="1"/>
      <c r="T239" s="1"/>
      <c r="U239" s="1"/>
      <c r="V239" s="1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</row>
    <row r="240" spans="18:143" x14ac:dyDescent="0.2">
      <c r="R240" s="1"/>
      <c r="S240" s="1"/>
      <c r="T240" s="1"/>
      <c r="U240" s="1"/>
      <c r="V240" s="1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</row>
    <row r="241" spans="18:143" x14ac:dyDescent="0.2">
      <c r="R241" s="1"/>
      <c r="S241" s="1"/>
      <c r="T241" s="1"/>
      <c r="U241" s="1"/>
      <c r="V241" s="1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</row>
    <row r="242" spans="18:143" x14ac:dyDescent="0.2">
      <c r="R242" s="1"/>
      <c r="S242" s="1"/>
      <c r="T242" s="1"/>
      <c r="U242" s="1"/>
      <c r="V242" s="1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</row>
    <row r="243" spans="18:143" x14ac:dyDescent="0.2">
      <c r="R243" s="1"/>
      <c r="S243" s="1"/>
      <c r="T243" s="1"/>
      <c r="U243" s="1"/>
      <c r="V243" s="1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</row>
    <row r="244" spans="18:143" x14ac:dyDescent="0.2">
      <c r="R244" s="1"/>
      <c r="S244" s="1"/>
      <c r="T244" s="1"/>
      <c r="U244" s="1"/>
      <c r="V244" s="1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</row>
    <row r="245" spans="18:143" x14ac:dyDescent="0.2">
      <c r="R245" s="1"/>
      <c r="S245" s="1"/>
      <c r="T245" s="1"/>
      <c r="U245" s="1"/>
      <c r="V245" s="1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</row>
    <row r="246" spans="18:143" x14ac:dyDescent="0.2">
      <c r="R246" s="1"/>
      <c r="S246" s="1"/>
      <c r="T246" s="1"/>
      <c r="U246" s="1"/>
      <c r="V246" s="1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</row>
    <row r="247" spans="18:143" x14ac:dyDescent="0.2">
      <c r="R247" s="1"/>
      <c r="S247" s="1"/>
      <c r="T247" s="1"/>
      <c r="U247" s="1"/>
      <c r="V247" s="1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</row>
    <row r="248" spans="18:143" x14ac:dyDescent="0.2">
      <c r="R248" s="1"/>
      <c r="S248" s="1"/>
      <c r="T248" s="1"/>
      <c r="U248" s="1"/>
      <c r="V248" s="1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</row>
    <row r="249" spans="18:143" x14ac:dyDescent="0.2">
      <c r="R249" s="1"/>
      <c r="S249" s="1"/>
      <c r="T249" s="1"/>
      <c r="U249" s="1"/>
      <c r="V249" s="1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</row>
    <row r="250" spans="18:143" x14ac:dyDescent="0.2">
      <c r="R250" s="1"/>
      <c r="S250" s="1"/>
      <c r="T250" s="1"/>
      <c r="U250" s="1"/>
      <c r="V250" s="1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</row>
    <row r="251" spans="18:143" x14ac:dyDescent="0.2">
      <c r="R251" s="1"/>
      <c r="S251" s="1"/>
      <c r="T251" s="1"/>
      <c r="U251" s="1"/>
      <c r="V251" s="1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</row>
    <row r="252" spans="18:143" x14ac:dyDescent="0.2">
      <c r="R252" s="1"/>
      <c r="S252" s="1"/>
      <c r="T252" s="1"/>
      <c r="U252" s="1"/>
      <c r="V252" s="1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</row>
    <row r="253" spans="18:143" x14ac:dyDescent="0.2">
      <c r="R253" s="1"/>
      <c r="S253" s="1"/>
      <c r="T253" s="1"/>
      <c r="U253" s="1"/>
      <c r="V253" s="1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  <c r="EM253" s="25"/>
    </row>
    <row r="254" spans="18:143" x14ac:dyDescent="0.2">
      <c r="R254" s="1"/>
      <c r="S254" s="1"/>
      <c r="T254" s="1"/>
      <c r="U254" s="1"/>
      <c r="V254" s="1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</row>
    <row r="255" spans="18:143" x14ac:dyDescent="0.2">
      <c r="R255" s="1"/>
      <c r="S255" s="1"/>
      <c r="T255" s="1"/>
      <c r="U255" s="1"/>
      <c r="V255" s="1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</row>
    <row r="256" spans="18:143" x14ac:dyDescent="0.2">
      <c r="R256" s="1"/>
      <c r="S256" s="1"/>
      <c r="T256" s="1"/>
      <c r="U256" s="1"/>
      <c r="V256" s="1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</row>
    <row r="257" spans="18:143" x14ac:dyDescent="0.2">
      <c r="R257" s="1"/>
      <c r="S257" s="1"/>
      <c r="T257" s="1"/>
      <c r="U257" s="1"/>
      <c r="V257" s="1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</row>
    <row r="258" spans="18:143" x14ac:dyDescent="0.2">
      <c r="R258" s="1"/>
      <c r="S258" s="1"/>
      <c r="T258" s="1"/>
      <c r="U258" s="1"/>
      <c r="V258" s="1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</row>
    <row r="259" spans="18:143" x14ac:dyDescent="0.2">
      <c r="R259" s="1"/>
      <c r="S259" s="1"/>
      <c r="T259" s="1"/>
      <c r="U259" s="1"/>
      <c r="V259" s="1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</row>
    <row r="260" spans="18:143" x14ac:dyDescent="0.2">
      <c r="R260" s="1"/>
      <c r="S260" s="1"/>
      <c r="T260" s="1"/>
      <c r="U260" s="1"/>
      <c r="V260" s="1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  <c r="EM260" s="25"/>
    </row>
    <row r="261" spans="18:143" x14ac:dyDescent="0.2">
      <c r="R261" s="1"/>
      <c r="S261" s="1"/>
      <c r="T261" s="1"/>
      <c r="U261" s="1"/>
      <c r="V261" s="1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</row>
    <row r="262" spans="18:143" x14ac:dyDescent="0.2">
      <c r="R262" s="1"/>
      <c r="S262" s="1"/>
      <c r="T262" s="1"/>
      <c r="U262" s="1"/>
      <c r="V262" s="1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  <c r="EM262" s="25"/>
    </row>
    <row r="263" spans="18:143" x14ac:dyDescent="0.2">
      <c r="R263" s="1"/>
      <c r="S263" s="1"/>
      <c r="T263" s="1"/>
      <c r="U263" s="1"/>
      <c r="V263" s="1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</row>
    <row r="264" spans="18:143" x14ac:dyDescent="0.2">
      <c r="R264" s="1"/>
      <c r="S264" s="1"/>
      <c r="T264" s="1"/>
      <c r="U264" s="1"/>
      <c r="V264" s="1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  <c r="EM264" s="25"/>
    </row>
    <row r="265" spans="18:143" x14ac:dyDescent="0.2">
      <c r="R265" s="1"/>
      <c r="S265" s="1"/>
      <c r="T265" s="1"/>
      <c r="U265" s="1"/>
      <c r="V265" s="1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  <c r="EM265" s="25"/>
    </row>
    <row r="266" spans="18:143" x14ac:dyDescent="0.2">
      <c r="R266" s="1"/>
      <c r="S266" s="1"/>
      <c r="T266" s="1"/>
      <c r="U266" s="1"/>
      <c r="V266" s="1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  <c r="EM266" s="25"/>
    </row>
    <row r="267" spans="18:143" x14ac:dyDescent="0.2"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  <c r="EM267" s="25"/>
    </row>
    <row r="268" spans="18:143" x14ac:dyDescent="0.2"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  <c r="EM268" s="25"/>
    </row>
    <row r="269" spans="18:143" x14ac:dyDescent="0.2"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</row>
  </sheetData>
  <sheetProtection selectLockedCells="1"/>
  <mergeCells count="36">
    <mergeCell ref="G8:Q8"/>
    <mergeCell ref="H10:I10"/>
    <mergeCell ref="J10:K10"/>
    <mergeCell ref="L10:M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0:O10"/>
    <mergeCell ref="P10:Q10"/>
    <mergeCell ref="N14:O14"/>
    <mergeCell ref="P14:Q14"/>
    <mergeCell ref="H13:I13"/>
    <mergeCell ref="J13:K13"/>
    <mergeCell ref="L13:M13"/>
    <mergeCell ref="N13:O13"/>
    <mergeCell ref="P13:Q13"/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Y282"/>
  <sheetViews>
    <sheetView topLeftCell="A7" workbookViewId="0">
      <selection activeCell="O20" sqref="O20"/>
    </sheetView>
  </sheetViews>
  <sheetFormatPr baseColWidth="10" defaultColWidth="11.42578125" defaultRowHeight="11.25" x14ac:dyDescent="0.2"/>
  <cols>
    <col min="1" max="1" width="11.42578125" style="92"/>
    <col min="2" max="2" width="11.42578125" style="92" hidden="1" customWidth="1"/>
    <col min="3" max="3" width="3.140625" style="92" hidden="1" customWidth="1"/>
    <col min="4" max="4" width="2.7109375" style="92" hidden="1" customWidth="1"/>
    <col min="5" max="5" width="18.85546875" style="92" hidden="1" customWidth="1"/>
    <col min="6" max="6" width="5.7109375" style="92" hidden="1" customWidth="1"/>
    <col min="7" max="7" width="8.42578125" style="92" hidden="1" customWidth="1"/>
    <col min="8" max="8" width="26.140625" style="92" hidden="1" customWidth="1"/>
    <col min="9" max="9" width="15" style="92" customWidth="1"/>
    <col min="10" max="11" width="8.42578125" style="92" customWidth="1"/>
    <col min="12" max="12" width="10.5703125" style="92" customWidth="1"/>
    <col min="13" max="13" width="11.5703125" style="92" customWidth="1"/>
    <col min="14" max="14" width="11.7109375" style="92" customWidth="1"/>
    <col min="15" max="15" width="12.140625" style="92" customWidth="1"/>
    <col min="16" max="16" width="14.42578125" style="92" bestFit="1" customWidth="1"/>
    <col min="17" max="17" width="10.28515625" style="92" customWidth="1"/>
    <col min="18" max="18" width="8.85546875" style="92" customWidth="1"/>
    <col min="19" max="19" width="8.140625" style="92" customWidth="1"/>
    <col min="20" max="20" width="15.28515625" style="94" hidden="1" customWidth="1"/>
    <col min="21" max="21" width="13.28515625" style="94" hidden="1" customWidth="1"/>
    <col min="22" max="23" width="9.5703125" style="92" hidden="1" customWidth="1"/>
    <col min="24" max="24" width="15.85546875" style="92" hidden="1" customWidth="1"/>
    <col min="25" max="25" width="8.28515625" style="92" hidden="1" customWidth="1"/>
    <col min="26" max="26" width="11.42578125" style="92" customWidth="1"/>
    <col min="27" max="16384" width="11.42578125" style="92"/>
  </cols>
  <sheetData>
    <row r="5" spans="6:23" x14ac:dyDescent="0.2">
      <c r="L5" s="93"/>
      <c r="M5" s="93"/>
    </row>
    <row r="8" spans="6:23" ht="15.75" x14ac:dyDescent="0.25">
      <c r="I8" s="178" t="s">
        <v>49</v>
      </c>
      <c r="J8" s="179"/>
      <c r="K8" s="179"/>
      <c r="L8" s="179"/>
      <c r="M8" s="179"/>
      <c r="N8" s="179"/>
      <c r="O8" s="179"/>
      <c r="P8" s="179"/>
      <c r="Q8" s="179"/>
      <c r="R8" s="180"/>
      <c r="S8" s="181"/>
    </row>
    <row r="9" spans="6:23" x14ac:dyDescent="0.2">
      <c r="O9" s="94"/>
    </row>
    <row r="10" spans="6:23" ht="12.75" customHeight="1" x14ac:dyDescent="0.2">
      <c r="I10" s="95" t="s">
        <v>0</v>
      </c>
      <c r="J10" s="182">
        <v>45019</v>
      </c>
      <c r="K10" s="183"/>
      <c r="L10" s="192" t="s">
        <v>1</v>
      </c>
      <c r="M10" s="193"/>
      <c r="N10" s="194">
        <f>XIRR(Q33:Q45,E33:E45)</f>
        <v>1.003755033016205E-2</v>
      </c>
      <c r="O10" s="195"/>
      <c r="P10" s="192" t="s">
        <v>39</v>
      </c>
      <c r="Q10" s="193"/>
      <c r="R10" s="194">
        <v>1</v>
      </c>
      <c r="S10" s="195"/>
      <c r="T10" s="96"/>
    </row>
    <row r="11" spans="6:23" ht="12.75" customHeight="1" x14ac:dyDescent="0.2">
      <c r="I11" s="97" t="s">
        <v>2</v>
      </c>
      <c r="J11" s="188">
        <f>+I45</f>
        <v>46115</v>
      </c>
      <c r="K11" s="189"/>
      <c r="L11" s="198" t="s">
        <v>17</v>
      </c>
      <c r="M11" s="199"/>
      <c r="N11" s="196">
        <f>+NOMINAL(N10,4)</f>
        <v>9.9999878822103483E-3</v>
      </c>
      <c r="O11" s="197"/>
      <c r="P11" s="198" t="s">
        <v>40</v>
      </c>
      <c r="Q11" s="199"/>
      <c r="R11" s="190">
        <v>207.83170000000001</v>
      </c>
      <c r="S11" s="191"/>
    </row>
    <row r="12" spans="6:23" ht="12.75" customHeight="1" x14ac:dyDescent="0.2">
      <c r="F12" s="98"/>
      <c r="I12" s="97" t="s">
        <v>27</v>
      </c>
      <c r="J12" s="196" t="s">
        <v>41</v>
      </c>
      <c r="K12" s="197"/>
      <c r="L12" s="198" t="s">
        <v>28</v>
      </c>
      <c r="M12" s="199"/>
      <c r="N12" s="200">
        <f>+(X48/W48)*12</f>
        <v>35.542307041925767</v>
      </c>
      <c r="O12" s="201"/>
      <c r="P12" s="198" t="s">
        <v>42</v>
      </c>
      <c r="Q12" s="199"/>
      <c r="R12" s="202">
        <f>+R13*R11</f>
        <v>10391585000</v>
      </c>
      <c r="S12" s="203"/>
      <c r="U12" s="99"/>
      <c r="W12" s="100"/>
    </row>
    <row r="13" spans="6:23" ht="12.75" customHeight="1" x14ac:dyDescent="0.2">
      <c r="I13" s="97" t="s">
        <v>26</v>
      </c>
      <c r="J13" s="210" t="s">
        <v>29</v>
      </c>
      <c r="K13" s="211"/>
      <c r="L13" s="198" t="s">
        <v>24</v>
      </c>
      <c r="M13" s="199"/>
      <c r="N13" s="212" t="s">
        <v>32</v>
      </c>
      <c r="O13" s="213"/>
      <c r="P13" s="198" t="s">
        <v>43</v>
      </c>
      <c r="Q13" s="199"/>
      <c r="R13" s="214">
        <v>50000000</v>
      </c>
      <c r="S13" s="215"/>
      <c r="U13" s="99"/>
    </row>
    <row r="14" spans="6:23" ht="12.75" customHeight="1" x14ac:dyDescent="0.2">
      <c r="I14" s="101" t="s">
        <v>3</v>
      </c>
      <c r="J14" s="162">
        <f>+J10</f>
        <v>45019</v>
      </c>
      <c r="K14" s="163"/>
      <c r="L14" s="204" t="s">
        <v>25</v>
      </c>
      <c r="M14" s="205"/>
      <c r="N14" s="206">
        <v>36</v>
      </c>
      <c r="O14" s="207"/>
      <c r="P14" s="204" t="s">
        <v>44</v>
      </c>
      <c r="Q14" s="205"/>
      <c r="R14" s="208">
        <v>0.01</v>
      </c>
      <c r="S14" s="209"/>
      <c r="U14" s="99"/>
    </row>
    <row r="15" spans="6:23" x14ac:dyDescent="0.2">
      <c r="J15" s="102"/>
      <c r="K15" s="103"/>
      <c r="L15" s="103"/>
      <c r="O15" s="104"/>
      <c r="P15" s="105"/>
      <c r="U15" s="99"/>
    </row>
    <row r="16" spans="6:23" x14ac:dyDescent="0.2">
      <c r="K16" s="106" t="s">
        <v>30</v>
      </c>
      <c r="L16" s="107" t="s">
        <v>45</v>
      </c>
      <c r="M16" s="71" t="s">
        <v>16</v>
      </c>
      <c r="N16" s="71" t="s">
        <v>19</v>
      </c>
      <c r="O16" s="108" t="s">
        <v>12</v>
      </c>
      <c r="P16" s="105"/>
      <c r="U16" s="99"/>
    </row>
    <row r="17" spans="2:25" ht="12.75" customHeight="1" x14ac:dyDescent="0.2">
      <c r="K17" s="109">
        <v>3</v>
      </c>
      <c r="L17" s="110">
        <v>45110</v>
      </c>
      <c r="M17" s="111">
        <f t="shared" ref="M17:M28" si="0">+$R$13*N34/100</f>
        <v>0</v>
      </c>
      <c r="N17" s="111">
        <f t="shared" ref="N17:N28" si="1">+$R$13*M34/100</f>
        <v>124657.53424657535</v>
      </c>
      <c r="O17" s="112">
        <f>SUM(M17:N17)</f>
        <v>124657.53424657535</v>
      </c>
      <c r="P17" s="105"/>
      <c r="R17" s="113"/>
    </row>
    <row r="18" spans="2:25" ht="12.75" customHeight="1" x14ac:dyDescent="0.2">
      <c r="K18" s="114">
        <v>6</v>
      </c>
      <c r="L18" s="110">
        <v>45202</v>
      </c>
      <c r="M18" s="111">
        <f t="shared" si="0"/>
        <v>0</v>
      </c>
      <c r="N18" s="111">
        <f t="shared" si="1"/>
        <v>126027.39726027398</v>
      </c>
      <c r="O18" s="112">
        <f>SUM(M18:N18)</f>
        <v>126027.39726027398</v>
      </c>
      <c r="P18" s="105"/>
      <c r="R18" s="113"/>
    </row>
    <row r="19" spans="2:25" ht="12.75" customHeight="1" x14ac:dyDescent="0.2">
      <c r="K19" s="114">
        <v>9</v>
      </c>
      <c r="L19" s="110">
        <v>45294</v>
      </c>
      <c r="M19" s="111">
        <f t="shared" si="0"/>
        <v>0</v>
      </c>
      <c r="N19" s="111">
        <f t="shared" si="1"/>
        <v>126027.39726027398</v>
      </c>
      <c r="O19" s="112">
        <f t="shared" ref="O19:O28" si="2">SUM(M19:N19)</f>
        <v>126027.39726027398</v>
      </c>
      <c r="P19" s="105"/>
      <c r="R19" s="113"/>
    </row>
    <row r="20" spans="2:25" ht="12.75" customHeight="1" x14ac:dyDescent="0.2">
      <c r="K20" s="114">
        <v>12</v>
      </c>
      <c r="L20" s="110">
        <v>45385</v>
      </c>
      <c r="M20" s="111">
        <f t="shared" si="0"/>
        <v>0</v>
      </c>
      <c r="N20" s="111">
        <f t="shared" si="1"/>
        <v>124657.53424657535</v>
      </c>
      <c r="O20" s="112">
        <f t="shared" si="2"/>
        <v>124657.53424657535</v>
      </c>
      <c r="P20" s="105"/>
      <c r="R20" s="113"/>
    </row>
    <row r="21" spans="2:25" ht="12.75" customHeight="1" x14ac:dyDescent="0.2">
      <c r="K21" s="114">
        <v>15</v>
      </c>
      <c r="L21" s="110">
        <v>45476</v>
      </c>
      <c r="M21" s="111">
        <f t="shared" si="0"/>
        <v>0</v>
      </c>
      <c r="N21" s="111">
        <f t="shared" si="1"/>
        <v>124657.53424657535</v>
      </c>
      <c r="O21" s="112">
        <f t="shared" si="2"/>
        <v>124657.53424657535</v>
      </c>
      <c r="P21" s="105"/>
      <c r="R21" s="113"/>
    </row>
    <row r="22" spans="2:25" ht="12.75" customHeight="1" x14ac:dyDescent="0.2">
      <c r="K22" s="114">
        <v>18</v>
      </c>
      <c r="L22" s="110">
        <v>45568</v>
      </c>
      <c r="M22" s="111">
        <f t="shared" si="0"/>
        <v>0</v>
      </c>
      <c r="N22" s="111">
        <f t="shared" si="1"/>
        <v>126027.39726027398</v>
      </c>
      <c r="O22" s="112">
        <f t="shared" si="2"/>
        <v>126027.39726027398</v>
      </c>
      <c r="P22" s="105"/>
      <c r="R22" s="113"/>
    </row>
    <row r="23" spans="2:25" ht="12.75" customHeight="1" x14ac:dyDescent="0.2">
      <c r="K23" s="114">
        <v>21</v>
      </c>
      <c r="L23" s="110">
        <v>45660</v>
      </c>
      <c r="M23" s="111">
        <f t="shared" si="0"/>
        <v>0</v>
      </c>
      <c r="N23" s="111">
        <f t="shared" si="1"/>
        <v>126027.39726027398</v>
      </c>
      <c r="O23" s="112">
        <f t="shared" si="2"/>
        <v>126027.39726027398</v>
      </c>
      <c r="P23" s="105"/>
      <c r="R23" s="113"/>
    </row>
    <row r="24" spans="2:25" ht="12.75" customHeight="1" x14ac:dyDescent="0.2">
      <c r="K24" s="114">
        <v>24</v>
      </c>
      <c r="L24" s="110">
        <v>45750</v>
      </c>
      <c r="M24" s="111">
        <f t="shared" si="0"/>
        <v>0</v>
      </c>
      <c r="N24" s="111">
        <f t="shared" si="1"/>
        <v>123287.6712328767</v>
      </c>
      <c r="O24" s="112">
        <f t="shared" si="2"/>
        <v>123287.6712328767</v>
      </c>
      <c r="P24" s="105"/>
      <c r="R24" s="113"/>
    </row>
    <row r="25" spans="2:25" ht="12.75" customHeight="1" x14ac:dyDescent="0.2">
      <c r="K25" s="114">
        <v>27</v>
      </c>
      <c r="L25" s="110">
        <v>45841</v>
      </c>
      <c r="M25" s="111">
        <f t="shared" si="0"/>
        <v>0</v>
      </c>
      <c r="N25" s="111">
        <f t="shared" si="1"/>
        <v>124657.53424657535</v>
      </c>
      <c r="O25" s="112">
        <f t="shared" si="2"/>
        <v>124657.53424657535</v>
      </c>
      <c r="P25" s="105"/>
      <c r="R25" s="113"/>
    </row>
    <row r="26" spans="2:25" ht="12.75" customHeight="1" x14ac:dyDescent="0.2">
      <c r="K26" s="114">
        <v>30</v>
      </c>
      <c r="L26" s="110">
        <v>45933</v>
      </c>
      <c r="M26" s="111">
        <f t="shared" si="0"/>
        <v>0</v>
      </c>
      <c r="N26" s="111">
        <f t="shared" si="1"/>
        <v>126027.39726027398</v>
      </c>
      <c r="O26" s="112">
        <f t="shared" si="2"/>
        <v>126027.39726027398</v>
      </c>
      <c r="P26" s="105"/>
      <c r="R26" s="113"/>
    </row>
    <row r="27" spans="2:25" ht="12.75" customHeight="1" x14ac:dyDescent="0.2">
      <c r="K27" s="114">
        <v>33</v>
      </c>
      <c r="L27" s="110">
        <v>46025</v>
      </c>
      <c r="M27" s="111">
        <f t="shared" si="0"/>
        <v>0</v>
      </c>
      <c r="N27" s="111">
        <f t="shared" si="1"/>
        <v>126027.39726027398</v>
      </c>
      <c r="O27" s="112">
        <f t="shared" si="2"/>
        <v>126027.39726027398</v>
      </c>
      <c r="P27" s="105"/>
      <c r="R27" s="113"/>
    </row>
    <row r="28" spans="2:25" ht="12.75" customHeight="1" x14ac:dyDescent="0.2">
      <c r="K28" s="115">
        <v>36</v>
      </c>
      <c r="L28" s="110">
        <v>46115</v>
      </c>
      <c r="M28" s="111">
        <f t="shared" si="0"/>
        <v>50000000</v>
      </c>
      <c r="N28" s="111">
        <f t="shared" si="1"/>
        <v>123287.6712328767</v>
      </c>
      <c r="O28" s="112">
        <f t="shared" si="2"/>
        <v>50123287.671232879</v>
      </c>
      <c r="P28" s="105"/>
      <c r="R28" s="113"/>
    </row>
    <row r="29" spans="2:25" ht="12.75" customHeight="1" x14ac:dyDescent="0.2">
      <c r="K29" s="116"/>
      <c r="L29" s="117" t="s">
        <v>12</v>
      </c>
      <c r="M29" s="74">
        <f>SUM(M17:M28)</f>
        <v>50000000</v>
      </c>
      <c r="N29" s="74">
        <f>SUM(N17:N28)</f>
        <v>1501369.8630136987</v>
      </c>
      <c r="O29" s="118">
        <f>SUM(M29:N29)</f>
        <v>51501369.8630137</v>
      </c>
      <c r="P29" s="105"/>
    </row>
    <row r="30" spans="2:25" x14ac:dyDescent="0.2">
      <c r="J30" s="119"/>
      <c r="K30" s="103"/>
      <c r="L30" s="103"/>
      <c r="O30" s="104"/>
      <c r="P30" s="105"/>
    </row>
    <row r="31" spans="2:25" ht="18" customHeight="1" x14ac:dyDescent="0.2">
      <c r="I31" s="158" t="s">
        <v>46</v>
      </c>
      <c r="J31" s="160" t="s">
        <v>47</v>
      </c>
      <c r="K31" s="160" t="s">
        <v>13</v>
      </c>
      <c r="L31" s="160" t="s">
        <v>20</v>
      </c>
      <c r="M31" s="216" t="s">
        <v>19</v>
      </c>
      <c r="N31" s="216" t="s">
        <v>4</v>
      </c>
      <c r="O31" s="216" t="s">
        <v>14</v>
      </c>
      <c r="P31" s="218" t="s">
        <v>5</v>
      </c>
      <c r="Q31" s="220" t="s">
        <v>15</v>
      </c>
      <c r="T31" s="120" t="s">
        <v>18</v>
      </c>
      <c r="U31" s="120" t="s">
        <v>6</v>
      </c>
      <c r="V31" s="120" t="s">
        <v>7</v>
      </c>
      <c r="W31" s="120" t="s">
        <v>8</v>
      </c>
      <c r="X31" s="120" t="s">
        <v>9</v>
      </c>
      <c r="Y31" s="120"/>
    </row>
    <row r="32" spans="2:25" ht="18" customHeight="1" x14ac:dyDescent="0.2">
      <c r="B32" s="121"/>
      <c r="E32" s="92" t="s">
        <v>21</v>
      </c>
      <c r="I32" s="159"/>
      <c r="J32" s="161"/>
      <c r="K32" s="161"/>
      <c r="L32" s="161"/>
      <c r="M32" s="217"/>
      <c r="N32" s="217"/>
      <c r="O32" s="217"/>
      <c r="P32" s="219"/>
      <c r="Q32" s="221"/>
      <c r="T32" s="122"/>
      <c r="U32" s="123">
        <f>+N10</f>
        <v>1.003755033016205E-2</v>
      </c>
    </row>
    <row r="33" spans="2:24" x14ac:dyDescent="0.2">
      <c r="B33" s="124"/>
      <c r="D33" s="125"/>
      <c r="E33" s="124">
        <f>+J10</f>
        <v>45019</v>
      </c>
      <c r="F33" s="125"/>
      <c r="G33" s="124">
        <f>+J14</f>
        <v>45019</v>
      </c>
      <c r="H33" s="126">
        <f>+J10</f>
        <v>45019</v>
      </c>
      <c r="I33" s="127">
        <f t="shared" ref="I33:I45" si="3">+H33</f>
        <v>45019</v>
      </c>
      <c r="J33" s="128"/>
      <c r="K33" s="128"/>
      <c r="L33" s="129"/>
      <c r="M33" s="128"/>
      <c r="N33" s="128"/>
      <c r="O33" s="130">
        <v>100</v>
      </c>
      <c r="P33" s="128">
        <f>-R10*100</f>
        <v>-100</v>
      </c>
      <c r="Q33" s="131">
        <f>+R13*-1</f>
        <v>-50000000</v>
      </c>
      <c r="T33" s="122"/>
      <c r="U33" s="123"/>
    </row>
    <row r="34" spans="2:24" s="125" customFormat="1" ht="12.75" customHeight="1" x14ac:dyDescent="0.2">
      <c r="B34" s="124"/>
      <c r="D34" s="125">
        <f t="shared" ref="D34:D45" si="4">DATEDIF($E$33,E34,"m")</f>
        <v>3</v>
      </c>
      <c r="E34" s="124">
        <f>EDATE(E33,3)</f>
        <v>45110</v>
      </c>
      <c r="F34" s="132">
        <f t="shared" ref="F34:F45" si="5">+E34-E33</f>
        <v>91</v>
      </c>
      <c r="G34" s="124">
        <f t="shared" ref="G34:G45" si="6">+I34</f>
        <v>45110</v>
      </c>
      <c r="H34" s="126">
        <f>+H33+F34</f>
        <v>45110</v>
      </c>
      <c r="I34" s="127">
        <f t="shared" si="3"/>
        <v>45110</v>
      </c>
      <c r="J34" s="133">
        <f t="shared" ref="J34:J45" si="7">+H34-H33</f>
        <v>91</v>
      </c>
      <c r="K34" s="133">
        <f t="shared" ref="K34:K45" si="8">+IF(I34-$J$14&lt;0,0,I34-$J$14)</f>
        <v>91</v>
      </c>
      <c r="L34" s="129">
        <f t="shared" ref="L34:L45" si="9">+$R$14</f>
        <v>0.01</v>
      </c>
      <c r="M34" s="134">
        <f>+L34/365*J34*O33</f>
        <v>0.24931506849315069</v>
      </c>
      <c r="N34" s="135">
        <v>0</v>
      </c>
      <c r="O34" s="135">
        <f t="shared" ref="O34:O45" si="10">+O33-N34</f>
        <v>100</v>
      </c>
      <c r="P34" s="135">
        <f t="shared" ref="P34:P45" si="11">+IF(I34&gt;$J$14,M34+N34,0)</f>
        <v>0.24931506849315069</v>
      </c>
      <c r="Q34" s="136">
        <f t="shared" ref="Q34:Q45" si="12">+P34*$R$13/100</f>
        <v>124657.53424657535</v>
      </c>
      <c r="R34" s="92"/>
      <c r="S34" s="92"/>
      <c r="T34" s="137">
        <f t="shared" ref="T34:T45" si="13">K34/365</f>
        <v>0.24931506849315069</v>
      </c>
      <c r="U34" s="137">
        <f t="shared" ref="U34:U45" si="14">1/(1+$N$10)^(K34/365)</f>
        <v>0.99751306115182015</v>
      </c>
      <c r="V34" s="138">
        <f t="shared" ref="V34:V45" si="15">+P34</f>
        <v>0.24931506849315069</v>
      </c>
      <c r="W34" s="138">
        <f>+V34*U34</f>
        <v>0.24869503716387845</v>
      </c>
      <c r="X34" s="138">
        <f>+W34*T34</f>
        <v>6.2003420224419008E-2</v>
      </c>
    </row>
    <row r="35" spans="2:24" s="125" customFormat="1" ht="12.75" customHeight="1" x14ac:dyDescent="0.2">
      <c r="B35" s="124"/>
      <c r="D35" s="125">
        <f t="shared" si="4"/>
        <v>6</v>
      </c>
      <c r="E35" s="124">
        <f t="shared" ref="E35:E45" si="16">EDATE(E34,3)</f>
        <v>45202</v>
      </c>
      <c r="F35" s="132">
        <f t="shared" si="5"/>
        <v>92</v>
      </c>
      <c r="G35" s="124">
        <f t="shared" si="6"/>
        <v>45202</v>
      </c>
      <c r="H35" s="126">
        <f t="shared" ref="H35:H45" si="17">+H34+F35</f>
        <v>45202</v>
      </c>
      <c r="I35" s="127">
        <f t="shared" si="3"/>
        <v>45202</v>
      </c>
      <c r="J35" s="133">
        <f t="shared" si="7"/>
        <v>92</v>
      </c>
      <c r="K35" s="133">
        <f t="shared" si="8"/>
        <v>183</v>
      </c>
      <c r="L35" s="129">
        <f t="shared" si="9"/>
        <v>0.01</v>
      </c>
      <c r="M35" s="134">
        <f>+L35/365*J35*O34</f>
        <v>0.25205479452054796</v>
      </c>
      <c r="N35" s="135">
        <v>0</v>
      </c>
      <c r="O35" s="135">
        <f t="shared" si="10"/>
        <v>100</v>
      </c>
      <c r="P35" s="135">
        <f t="shared" si="11"/>
        <v>0.25205479452054796</v>
      </c>
      <c r="Q35" s="136">
        <f t="shared" si="12"/>
        <v>126027.39726027398</v>
      </c>
      <c r="R35" s="92"/>
      <c r="S35" s="92"/>
      <c r="T35" s="137">
        <f t="shared" si="13"/>
        <v>0.50136986301369868</v>
      </c>
      <c r="U35" s="137">
        <f t="shared" si="14"/>
        <v>0.99500508043459235</v>
      </c>
      <c r="V35" s="138">
        <f t="shared" si="15"/>
        <v>0.25205479452054796</v>
      </c>
      <c r="W35" s="138">
        <f t="shared" ref="W35:W45" si="18">+V35*U35</f>
        <v>0.25079580109584249</v>
      </c>
      <c r="X35" s="138">
        <f t="shared" ref="X35:X45" si="19">+W35*T35</f>
        <v>0.12574145643983337</v>
      </c>
    </row>
    <row r="36" spans="2:24" s="125" customFormat="1" ht="12.75" customHeight="1" x14ac:dyDescent="0.2">
      <c r="B36" s="124"/>
      <c r="D36" s="125">
        <f t="shared" si="4"/>
        <v>9</v>
      </c>
      <c r="E36" s="124">
        <f t="shared" si="16"/>
        <v>45294</v>
      </c>
      <c r="F36" s="132">
        <f t="shared" si="5"/>
        <v>92</v>
      </c>
      <c r="G36" s="124">
        <f t="shared" si="6"/>
        <v>45294</v>
      </c>
      <c r="H36" s="126">
        <f t="shared" si="17"/>
        <v>45294</v>
      </c>
      <c r="I36" s="127">
        <f t="shared" si="3"/>
        <v>45294</v>
      </c>
      <c r="J36" s="133">
        <f t="shared" si="7"/>
        <v>92</v>
      </c>
      <c r="K36" s="133">
        <f t="shared" si="8"/>
        <v>275</v>
      </c>
      <c r="L36" s="129">
        <f t="shared" si="9"/>
        <v>0.01</v>
      </c>
      <c r="M36" s="134">
        <f t="shared" ref="M36:M45" si="20">+L36/365*J36*O35</f>
        <v>0.25205479452054796</v>
      </c>
      <c r="N36" s="135">
        <v>0</v>
      </c>
      <c r="O36" s="135">
        <f t="shared" si="10"/>
        <v>100</v>
      </c>
      <c r="P36" s="135">
        <f t="shared" si="11"/>
        <v>0.25205479452054796</v>
      </c>
      <c r="Q36" s="136">
        <f t="shared" si="12"/>
        <v>126027.39726027398</v>
      </c>
      <c r="R36" s="92"/>
      <c r="S36" s="92"/>
      <c r="T36" s="137">
        <f t="shared" si="13"/>
        <v>0.75342465753424659</v>
      </c>
      <c r="U36" s="137">
        <f t="shared" si="14"/>
        <v>0.99250340536640591</v>
      </c>
      <c r="V36" s="138">
        <f t="shared" si="15"/>
        <v>0.25205479452054796</v>
      </c>
      <c r="W36" s="138">
        <f t="shared" si="18"/>
        <v>0.25016524190057354</v>
      </c>
      <c r="X36" s="138">
        <f t="shared" si="19"/>
        <v>0.18848066170591157</v>
      </c>
    </row>
    <row r="37" spans="2:24" s="125" customFormat="1" ht="12.75" customHeight="1" x14ac:dyDescent="0.2">
      <c r="B37" s="124"/>
      <c r="D37" s="125">
        <f t="shared" si="4"/>
        <v>12</v>
      </c>
      <c r="E37" s="124">
        <f t="shared" si="16"/>
        <v>45385</v>
      </c>
      <c r="F37" s="132">
        <f t="shared" si="5"/>
        <v>91</v>
      </c>
      <c r="G37" s="124">
        <f t="shared" si="6"/>
        <v>45385</v>
      </c>
      <c r="H37" s="126">
        <f t="shared" si="17"/>
        <v>45385</v>
      </c>
      <c r="I37" s="127">
        <f t="shared" si="3"/>
        <v>45385</v>
      </c>
      <c r="J37" s="133">
        <f t="shared" si="7"/>
        <v>91</v>
      </c>
      <c r="K37" s="133">
        <f t="shared" si="8"/>
        <v>366</v>
      </c>
      <c r="L37" s="129">
        <f t="shared" si="9"/>
        <v>0.01</v>
      </c>
      <c r="M37" s="134">
        <f t="shared" si="20"/>
        <v>0.24931506849315069</v>
      </c>
      <c r="N37" s="135">
        <v>0</v>
      </c>
      <c r="O37" s="135">
        <f t="shared" si="10"/>
        <v>100</v>
      </c>
      <c r="P37" s="135">
        <f t="shared" si="11"/>
        <v>0.24931506849315069</v>
      </c>
      <c r="Q37" s="136">
        <f t="shared" si="12"/>
        <v>124657.53424657535</v>
      </c>
      <c r="R37" s="92"/>
      <c r="S37" s="92"/>
      <c r="T37" s="137">
        <f t="shared" si="13"/>
        <v>1.0027397260273974</v>
      </c>
      <c r="U37" s="137">
        <f t="shared" si="14"/>
        <v>0.99003511009064948</v>
      </c>
      <c r="V37" s="138">
        <f t="shared" si="15"/>
        <v>0.24931506849315069</v>
      </c>
      <c r="W37" s="138">
        <f t="shared" si="18"/>
        <v>0.24683067128287425</v>
      </c>
      <c r="X37" s="138">
        <f t="shared" si="19"/>
        <v>0.24750691969734789</v>
      </c>
    </row>
    <row r="38" spans="2:24" s="125" customFormat="1" ht="12.75" customHeight="1" x14ac:dyDescent="0.2">
      <c r="B38" s="124"/>
      <c r="D38" s="125">
        <f t="shared" si="4"/>
        <v>15</v>
      </c>
      <c r="E38" s="124">
        <f t="shared" si="16"/>
        <v>45476</v>
      </c>
      <c r="F38" s="132">
        <f t="shared" si="5"/>
        <v>91</v>
      </c>
      <c r="G38" s="124">
        <f t="shared" si="6"/>
        <v>45476</v>
      </c>
      <c r="H38" s="126">
        <f t="shared" si="17"/>
        <v>45476</v>
      </c>
      <c r="I38" s="127">
        <f t="shared" si="3"/>
        <v>45476</v>
      </c>
      <c r="J38" s="133">
        <f t="shared" si="7"/>
        <v>91</v>
      </c>
      <c r="K38" s="133">
        <f t="shared" si="8"/>
        <v>457</v>
      </c>
      <c r="L38" s="129">
        <f t="shared" si="9"/>
        <v>0.01</v>
      </c>
      <c r="M38" s="134">
        <f t="shared" si="20"/>
        <v>0.24931506849315069</v>
      </c>
      <c r="N38" s="135">
        <v>0</v>
      </c>
      <c r="O38" s="135">
        <f t="shared" si="10"/>
        <v>100</v>
      </c>
      <c r="P38" s="135">
        <f t="shared" si="11"/>
        <v>0.24931506849315069</v>
      </c>
      <c r="Q38" s="136">
        <f t="shared" si="12"/>
        <v>124657.53424657535</v>
      </c>
      <c r="R38" s="92"/>
      <c r="S38" s="92"/>
      <c r="T38" s="137">
        <f t="shared" si="13"/>
        <v>1.252054794520548</v>
      </c>
      <c r="U38" s="137">
        <f t="shared" si="14"/>
        <v>0.98757295331430284</v>
      </c>
      <c r="V38" s="138">
        <f t="shared" si="15"/>
        <v>0.24931506849315069</v>
      </c>
      <c r="W38" s="138">
        <f t="shared" si="18"/>
        <v>0.24621681849753851</v>
      </c>
      <c r="X38" s="138">
        <f t="shared" si="19"/>
        <v>0.30827694809143863</v>
      </c>
    </row>
    <row r="39" spans="2:24" s="125" customFormat="1" ht="12.75" customHeight="1" x14ac:dyDescent="0.2">
      <c r="B39" s="124"/>
      <c r="D39" s="125">
        <f t="shared" si="4"/>
        <v>18</v>
      </c>
      <c r="E39" s="124">
        <f t="shared" si="16"/>
        <v>45568</v>
      </c>
      <c r="F39" s="132">
        <f t="shared" si="5"/>
        <v>92</v>
      </c>
      <c r="G39" s="124">
        <f t="shared" si="6"/>
        <v>45568</v>
      </c>
      <c r="H39" s="126">
        <f t="shared" si="17"/>
        <v>45568</v>
      </c>
      <c r="I39" s="127">
        <f t="shared" si="3"/>
        <v>45568</v>
      </c>
      <c r="J39" s="133">
        <f t="shared" si="7"/>
        <v>92</v>
      </c>
      <c r="K39" s="133">
        <f t="shared" si="8"/>
        <v>549</v>
      </c>
      <c r="L39" s="129">
        <f t="shared" si="9"/>
        <v>0.01</v>
      </c>
      <c r="M39" s="134">
        <f t="shared" si="20"/>
        <v>0.25205479452054796</v>
      </c>
      <c r="N39" s="135">
        <v>0</v>
      </c>
      <c r="O39" s="135">
        <f t="shared" si="10"/>
        <v>100</v>
      </c>
      <c r="P39" s="135">
        <f t="shared" si="11"/>
        <v>0.25205479452054796</v>
      </c>
      <c r="Q39" s="136">
        <f t="shared" si="12"/>
        <v>126027.39726027398</v>
      </c>
      <c r="R39" s="92"/>
      <c r="S39" s="92"/>
      <c r="T39" s="137">
        <f t="shared" si="13"/>
        <v>1.5041095890410958</v>
      </c>
      <c r="U39" s="137">
        <f t="shared" si="14"/>
        <v>0.98508996434881702</v>
      </c>
      <c r="V39" s="138">
        <f t="shared" si="15"/>
        <v>0.25205479452054796</v>
      </c>
      <c r="W39" s="138">
        <f t="shared" si="18"/>
        <v>0.248296648548195</v>
      </c>
      <c r="X39" s="138">
        <f t="shared" si="19"/>
        <v>0.37346537000810698</v>
      </c>
    </row>
    <row r="40" spans="2:24" s="125" customFormat="1" ht="12.75" customHeight="1" x14ac:dyDescent="0.2">
      <c r="B40" s="124"/>
      <c r="D40" s="125">
        <f t="shared" si="4"/>
        <v>21</v>
      </c>
      <c r="E40" s="124">
        <f t="shared" si="16"/>
        <v>45660</v>
      </c>
      <c r="F40" s="132">
        <f t="shared" si="5"/>
        <v>92</v>
      </c>
      <c r="G40" s="124">
        <f t="shared" si="6"/>
        <v>45660</v>
      </c>
      <c r="H40" s="126">
        <f t="shared" si="17"/>
        <v>45660</v>
      </c>
      <c r="I40" s="127">
        <f t="shared" si="3"/>
        <v>45660</v>
      </c>
      <c r="J40" s="133">
        <f t="shared" si="7"/>
        <v>92</v>
      </c>
      <c r="K40" s="133">
        <f t="shared" si="8"/>
        <v>641</v>
      </c>
      <c r="L40" s="129">
        <f t="shared" si="9"/>
        <v>0.01</v>
      </c>
      <c r="M40" s="134">
        <f t="shared" si="20"/>
        <v>0.25205479452054796</v>
      </c>
      <c r="N40" s="135">
        <v>0</v>
      </c>
      <c r="O40" s="135">
        <f t="shared" si="10"/>
        <v>100</v>
      </c>
      <c r="P40" s="135">
        <f t="shared" si="11"/>
        <v>0.25205479452054796</v>
      </c>
      <c r="Q40" s="136">
        <f t="shared" si="12"/>
        <v>126027.39726027398</v>
      </c>
      <c r="R40" s="92"/>
      <c r="S40" s="92"/>
      <c r="T40" s="137">
        <f t="shared" si="13"/>
        <v>1.7561643835616438</v>
      </c>
      <c r="U40" s="137">
        <f t="shared" si="14"/>
        <v>0.9826132181972741</v>
      </c>
      <c r="V40" s="138">
        <f t="shared" si="15"/>
        <v>0.25205479452054796</v>
      </c>
      <c r="W40" s="138">
        <f t="shared" si="18"/>
        <v>0.24767237280588827</v>
      </c>
      <c r="X40" s="138">
        <f t="shared" si="19"/>
        <v>0.43495339991390242</v>
      </c>
    </row>
    <row r="41" spans="2:24" s="125" customFormat="1" ht="12.75" customHeight="1" x14ac:dyDescent="0.2">
      <c r="B41" s="124"/>
      <c r="D41" s="125">
        <f t="shared" si="4"/>
        <v>24</v>
      </c>
      <c r="E41" s="124">
        <f t="shared" si="16"/>
        <v>45750</v>
      </c>
      <c r="F41" s="132">
        <f t="shared" si="5"/>
        <v>90</v>
      </c>
      <c r="G41" s="124">
        <f t="shared" si="6"/>
        <v>45750</v>
      </c>
      <c r="H41" s="126">
        <f t="shared" si="17"/>
        <v>45750</v>
      </c>
      <c r="I41" s="127">
        <f t="shared" si="3"/>
        <v>45750</v>
      </c>
      <c r="J41" s="133">
        <f t="shared" si="7"/>
        <v>90</v>
      </c>
      <c r="K41" s="133">
        <f t="shared" si="8"/>
        <v>731</v>
      </c>
      <c r="L41" s="129">
        <f t="shared" si="9"/>
        <v>0.01</v>
      </c>
      <c r="M41" s="134">
        <f t="shared" si="20"/>
        <v>0.24657534246575341</v>
      </c>
      <c r="N41" s="135">
        <v>0</v>
      </c>
      <c r="O41" s="135">
        <f t="shared" si="10"/>
        <v>100</v>
      </c>
      <c r="P41" s="135">
        <f t="shared" si="11"/>
        <v>0.24657534246575341</v>
      </c>
      <c r="Q41" s="136">
        <f t="shared" si="12"/>
        <v>123287.6712328767</v>
      </c>
      <c r="R41" s="92"/>
      <c r="S41" s="92"/>
      <c r="T41" s="137">
        <f t="shared" si="13"/>
        <v>2.0027397260273974</v>
      </c>
      <c r="U41" s="137">
        <f t="shared" si="14"/>
        <v>0.98019633999451383</v>
      </c>
      <c r="V41" s="138">
        <f t="shared" si="15"/>
        <v>0.24657534246575341</v>
      </c>
      <c r="W41" s="138">
        <f t="shared" si="18"/>
        <v>0.24169224821782531</v>
      </c>
      <c r="X41" s="138">
        <f t="shared" si="19"/>
        <v>0.48404666697871318</v>
      </c>
    </row>
    <row r="42" spans="2:24" s="125" customFormat="1" ht="12.75" customHeight="1" x14ac:dyDescent="0.2">
      <c r="B42" s="124"/>
      <c r="D42" s="125">
        <f t="shared" si="4"/>
        <v>27</v>
      </c>
      <c r="E42" s="124">
        <f t="shared" si="16"/>
        <v>45841</v>
      </c>
      <c r="F42" s="132">
        <f t="shared" si="5"/>
        <v>91</v>
      </c>
      <c r="G42" s="124">
        <f t="shared" si="6"/>
        <v>45841</v>
      </c>
      <c r="H42" s="126">
        <f t="shared" si="17"/>
        <v>45841</v>
      </c>
      <c r="I42" s="127">
        <f t="shared" si="3"/>
        <v>45841</v>
      </c>
      <c r="J42" s="133">
        <f t="shared" si="7"/>
        <v>91</v>
      </c>
      <c r="K42" s="133">
        <f t="shared" si="8"/>
        <v>822</v>
      </c>
      <c r="L42" s="129">
        <f t="shared" si="9"/>
        <v>0.01</v>
      </c>
      <c r="M42" s="134">
        <f t="shared" si="20"/>
        <v>0.24931506849315069</v>
      </c>
      <c r="N42" s="135">
        <v>0</v>
      </c>
      <c r="O42" s="135">
        <f t="shared" si="10"/>
        <v>100</v>
      </c>
      <c r="P42" s="135">
        <f t="shared" si="11"/>
        <v>0.24931506849315069</v>
      </c>
      <c r="Q42" s="136">
        <f t="shared" si="12"/>
        <v>124657.53424657535</v>
      </c>
      <c r="R42" s="92"/>
      <c r="S42" s="92"/>
      <c r="T42" s="137">
        <f t="shared" si="13"/>
        <v>2.2520547945205478</v>
      </c>
      <c r="U42" s="137">
        <f t="shared" si="14"/>
        <v>0.97775865163773779</v>
      </c>
      <c r="V42" s="138">
        <f t="shared" si="15"/>
        <v>0.24931506849315069</v>
      </c>
      <c r="W42" s="138">
        <f t="shared" si="18"/>
        <v>0.24376996520283326</v>
      </c>
      <c r="X42" s="138">
        <f t="shared" si="19"/>
        <v>0.54898331889514773</v>
      </c>
    </row>
    <row r="43" spans="2:24" s="125" customFormat="1" ht="12.75" customHeight="1" x14ac:dyDescent="0.2">
      <c r="B43" s="124"/>
      <c r="D43" s="125">
        <f t="shared" si="4"/>
        <v>30</v>
      </c>
      <c r="E43" s="124">
        <f t="shared" si="16"/>
        <v>45933</v>
      </c>
      <c r="F43" s="132">
        <f t="shared" si="5"/>
        <v>92</v>
      </c>
      <c r="G43" s="124">
        <f t="shared" si="6"/>
        <v>45933</v>
      </c>
      <c r="H43" s="126">
        <f t="shared" si="17"/>
        <v>45933</v>
      </c>
      <c r="I43" s="127">
        <f t="shared" si="3"/>
        <v>45933</v>
      </c>
      <c r="J43" s="133">
        <f t="shared" si="7"/>
        <v>92</v>
      </c>
      <c r="K43" s="133">
        <f t="shared" si="8"/>
        <v>914</v>
      </c>
      <c r="L43" s="129">
        <f t="shared" si="9"/>
        <v>0.01</v>
      </c>
      <c r="M43" s="134">
        <f t="shared" si="20"/>
        <v>0.25205479452054796</v>
      </c>
      <c r="N43" s="135">
        <v>0</v>
      </c>
      <c r="O43" s="135">
        <f t="shared" si="10"/>
        <v>100</v>
      </c>
      <c r="P43" s="135">
        <f t="shared" si="11"/>
        <v>0.25205479452054796</v>
      </c>
      <c r="Q43" s="136">
        <f t="shared" si="12"/>
        <v>126027.39726027398</v>
      </c>
      <c r="R43" s="92"/>
      <c r="S43" s="92"/>
      <c r="T43" s="137">
        <f t="shared" si="13"/>
        <v>2.504109589041096</v>
      </c>
      <c r="U43" s="137">
        <f t="shared" si="14"/>
        <v>0.97530033811793415</v>
      </c>
      <c r="V43" s="138">
        <f t="shared" si="15"/>
        <v>0.25205479452054796</v>
      </c>
      <c r="W43" s="138">
        <f t="shared" si="18"/>
        <v>0.24582912632013684</v>
      </c>
      <c r="X43" s="138">
        <f t="shared" si="19"/>
        <v>0.61558307248384958</v>
      </c>
    </row>
    <row r="44" spans="2:24" s="125" customFormat="1" ht="12.75" customHeight="1" x14ac:dyDescent="0.2">
      <c r="B44" s="124"/>
      <c r="D44" s="125">
        <f t="shared" si="4"/>
        <v>33</v>
      </c>
      <c r="E44" s="124">
        <f t="shared" si="16"/>
        <v>46025</v>
      </c>
      <c r="F44" s="132">
        <f t="shared" si="5"/>
        <v>92</v>
      </c>
      <c r="G44" s="124">
        <f t="shared" si="6"/>
        <v>46025</v>
      </c>
      <c r="H44" s="126">
        <f t="shared" si="17"/>
        <v>46025</v>
      </c>
      <c r="I44" s="127">
        <f t="shared" si="3"/>
        <v>46025</v>
      </c>
      <c r="J44" s="133">
        <f t="shared" si="7"/>
        <v>92</v>
      </c>
      <c r="K44" s="133">
        <f t="shared" si="8"/>
        <v>1006</v>
      </c>
      <c r="L44" s="129">
        <f t="shared" si="9"/>
        <v>0.01</v>
      </c>
      <c r="M44" s="134">
        <f t="shared" si="20"/>
        <v>0.25205479452054796</v>
      </c>
      <c r="N44" s="135">
        <v>0</v>
      </c>
      <c r="O44" s="135">
        <f t="shared" si="10"/>
        <v>100</v>
      </c>
      <c r="P44" s="135">
        <f t="shared" si="11"/>
        <v>0.25205479452054796</v>
      </c>
      <c r="Q44" s="136">
        <f t="shared" si="12"/>
        <v>126027.39726027398</v>
      </c>
      <c r="R44" s="92"/>
      <c r="S44" s="92"/>
      <c r="T44" s="137">
        <f t="shared" si="13"/>
        <v>2.7561643835616438</v>
      </c>
      <c r="U44" s="137">
        <f t="shared" si="14"/>
        <v>0.97284820537224248</v>
      </c>
      <c r="V44" s="138">
        <f t="shared" si="15"/>
        <v>0.25205479452054796</v>
      </c>
      <c r="W44" s="138">
        <f t="shared" si="18"/>
        <v>0.24521105450478442</v>
      </c>
      <c r="X44" s="138">
        <f t="shared" si="19"/>
        <v>0.67584197488167985</v>
      </c>
    </row>
    <row r="45" spans="2:24" s="125" customFormat="1" ht="12.75" customHeight="1" x14ac:dyDescent="0.2">
      <c r="B45" s="124"/>
      <c r="D45" s="125">
        <f t="shared" si="4"/>
        <v>36</v>
      </c>
      <c r="E45" s="124">
        <f t="shared" si="16"/>
        <v>46115</v>
      </c>
      <c r="F45" s="132">
        <f t="shared" si="5"/>
        <v>90</v>
      </c>
      <c r="G45" s="124">
        <f t="shared" si="6"/>
        <v>46115</v>
      </c>
      <c r="H45" s="126">
        <f t="shared" si="17"/>
        <v>46115</v>
      </c>
      <c r="I45" s="139">
        <f t="shared" si="3"/>
        <v>46115</v>
      </c>
      <c r="J45" s="140">
        <f t="shared" si="7"/>
        <v>90</v>
      </c>
      <c r="K45" s="140">
        <f t="shared" si="8"/>
        <v>1096</v>
      </c>
      <c r="L45" s="141">
        <f t="shared" si="9"/>
        <v>0.01</v>
      </c>
      <c r="M45" s="142">
        <f t="shared" si="20"/>
        <v>0.24657534246575341</v>
      </c>
      <c r="N45" s="143">
        <v>100</v>
      </c>
      <c r="O45" s="143">
        <f t="shared" si="10"/>
        <v>0</v>
      </c>
      <c r="P45" s="143">
        <f t="shared" si="11"/>
        <v>100.24657534246575</v>
      </c>
      <c r="Q45" s="144">
        <f t="shared" si="12"/>
        <v>50123287.671232872</v>
      </c>
      <c r="R45" s="92"/>
      <c r="S45" s="92"/>
      <c r="T45" s="137">
        <f t="shared" si="13"/>
        <v>3.0027397260273974</v>
      </c>
      <c r="U45" s="137">
        <f t="shared" si="14"/>
        <v>0.97045534561968161</v>
      </c>
      <c r="V45" s="138">
        <f t="shared" si="15"/>
        <v>100.24657534246575</v>
      </c>
      <c r="W45" s="138">
        <f t="shared" si="18"/>
        <v>97.284824921162041</v>
      </c>
      <c r="X45" s="138">
        <f t="shared" si="19"/>
        <v>292.12100853039345</v>
      </c>
    </row>
    <row r="46" spans="2:24" s="125" customFormat="1" ht="12.75" customHeight="1" x14ac:dyDescent="0.2">
      <c r="I46" s="145"/>
      <c r="J46" s="133"/>
      <c r="K46" s="133"/>
      <c r="L46" s="129"/>
      <c r="M46" s="134"/>
      <c r="N46" s="143"/>
      <c r="O46" s="135"/>
      <c r="P46" s="135"/>
      <c r="Q46" s="140"/>
      <c r="R46" s="92"/>
      <c r="S46" s="92"/>
    </row>
    <row r="47" spans="2:24" ht="12.75" customHeight="1" x14ac:dyDescent="0.2">
      <c r="I47" s="146"/>
      <c r="J47" s="133"/>
      <c r="K47" s="133"/>
      <c r="L47" s="133"/>
      <c r="M47" s="133"/>
      <c r="N47" s="147">
        <f>SUM(N34:N45)</f>
        <v>100</v>
      </c>
      <c r="O47" s="135"/>
      <c r="P47" s="135"/>
      <c r="Q47" s="148">
        <f>SUM(Q33:Q45)</f>
        <v>1501369.8630136922</v>
      </c>
      <c r="T47" s="92"/>
      <c r="U47" s="92"/>
    </row>
    <row r="48" spans="2:24" x14ac:dyDescent="0.2">
      <c r="T48" s="149"/>
      <c r="U48" s="149"/>
      <c r="V48" s="138"/>
      <c r="W48" s="150">
        <f>SUM(W34:W45)</f>
        <v>99.999999906702413</v>
      </c>
      <c r="X48" s="138">
        <f>SUM(X34:X45)</f>
        <v>296.18589173971378</v>
      </c>
    </row>
    <row r="50" spans="10:21" x14ac:dyDescent="0.2">
      <c r="T50" s="92"/>
      <c r="U50" s="92"/>
    </row>
    <row r="51" spans="10:21" x14ac:dyDescent="0.2">
      <c r="T51" s="92"/>
      <c r="U51" s="92"/>
    </row>
    <row r="52" spans="10:21" x14ac:dyDescent="0.2">
      <c r="T52" s="92"/>
      <c r="U52" s="92"/>
    </row>
    <row r="53" spans="10:21" x14ac:dyDescent="0.2">
      <c r="T53" s="92"/>
      <c r="U53" s="92"/>
    </row>
    <row r="54" spans="10:21" ht="9.75" customHeight="1" x14ac:dyDescent="0.2">
      <c r="T54" s="92"/>
      <c r="U54" s="92"/>
    </row>
    <row r="55" spans="10:21" x14ac:dyDescent="0.2">
      <c r="T55" s="92"/>
      <c r="U55" s="92"/>
    </row>
    <row r="56" spans="10:21" x14ac:dyDescent="0.2">
      <c r="T56" s="92"/>
      <c r="U56" s="92"/>
    </row>
    <row r="57" spans="10:21" x14ac:dyDescent="0.2">
      <c r="T57" s="92"/>
      <c r="U57" s="92"/>
    </row>
    <row r="58" spans="10:21" hidden="1" x14ac:dyDescent="0.2">
      <c r="J58" s="151"/>
      <c r="K58" s="151" t="s">
        <v>22</v>
      </c>
      <c r="L58" s="151"/>
      <c r="M58" s="151" t="s">
        <v>23</v>
      </c>
      <c r="T58" s="92"/>
      <c r="U58" s="92"/>
    </row>
    <row r="59" spans="10:21" hidden="1" x14ac:dyDescent="0.2">
      <c r="J59" s="151">
        <v>1</v>
      </c>
      <c r="K59" s="151"/>
      <c r="L59" s="151"/>
      <c r="M59" s="151"/>
      <c r="T59" s="92"/>
      <c r="U59" s="92"/>
    </row>
    <row r="60" spans="10:21" hidden="1" x14ac:dyDescent="0.2">
      <c r="J60" s="151">
        <v>2</v>
      </c>
      <c r="K60" s="151"/>
      <c r="L60" s="151"/>
      <c r="M60" s="151"/>
      <c r="T60" s="92"/>
      <c r="U60" s="92"/>
    </row>
    <row r="61" spans="10:21" hidden="1" x14ac:dyDescent="0.2">
      <c r="J61" s="151">
        <v>3</v>
      </c>
      <c r="K61" s="151">
        <v>1</v>
      </c>
      <c r="L61" s="151"/>
      <c r="M61" s="151"/>
      <c r="T61" s="92"/>
      <c r="U61" s="92"/>
    </row>
    <row r="62" spans="10:21" hidden="1" x14ac:dyDescent="0.2">
      <c r="J62" s="151">
        <v>4</v>
      </c>
      <c r="K62" s="151"/>
      <c r="L62" s="151"/>
      <c r="M62" s="151"/>
      <c r="T62" s="92"/>
      <c r="U62" s="92"/>
    </row>
    <row r="63" spans="10:21" hidden="1" x14ac:dyDescent="0.2">
      <c r="J63" s="151">
        <v>5</v>
      </c>
      <c r="K63" s="151"/>
      <c r="L63" s="151"/>
      <c r="M63" s="151"/>
      <c r="T63" s="92"/>
      <c r="U63" s="92"/>
    </row>
    <row r="64" spans="10:21" hidden="1" x14ac:dyDescent="0.2">
      <c r="J64" s="151">
        <v>6</v>
      </c>
      <c r="K64" s="151">
        <v>2</v>
      </c>
      <c r="L64" s="151">
        <v>1</v>
      </c>
      <c r="M64" s="151"/>
      <c r="T64" s="92"/>
      <c r="U64" s="92"/>
    </row>
    <row r="65" spans="10:21" hidden="1" x14ac:dyDescent="0.2">
      <c r="J65" s="151">
        <v>7</v>
      </c>
      <c r="K65" s="151"/>
      <c r="L65" s="151"/>
      <c r="M65" s="151"/>
      <c r="T65" s="92"/>
      <c r="U65" s="92"/>
    </row>
    <row r="66" spans="10:21" hidden="1" x14ac:dyDescent="0.2">
      <c r="J66" s="151">
        <v>8</v>
      </c>
      <c r="K66" s="151"/>
      <c r="L66" s="151"/>
      <c r="M66" s="151"/>
      <c r="T66" s="92"/>
      <c r="U66" s="92"/>
    </row>
    <row r="67" spans="10:21" hidden="1" x14ac:dyDescent="0.2">
      <c r="J67" s="151">
        <v>9</v>
      </c>
      <c r="K67" s="151">
        <v>3</v>
      </c>
      <c r="L67" s="151"/>
      <c r="M67" s="151"/>
      <c r="T67" s="92"/>
      <c r="U67" s="92"/>
    </row>
    <row r="68" spans="10:21" hidden="1" x14ac:dyDescent="0.2">
      <c r="J68" s="151">
        <v>10</v>
      </c>
      <c r="K68" s="151"/>
      <c r="L68" s="151"/>
      <c r="M68" s="151"/>
      <c r="T68" s="92"/>
      <c r="U68" s="92"/>
    </row>
    <row r="69" spans="10:21" hidden="1" x14ac:dyDescent="0.2">
      <c r="J69" s="151">
        <v>11</v>
      </c>
      <c r="K69" s="151"/>
      <c r="L69" s="151"/>
      <c r="M69" s="151"/>
      <c r="T69" s="92"/>
      <c r="U69" s="92"/>
    </row>
    <row r="70" spans="10:21" hidden="1" x14ac:dyDescent="0.2">
      <c r="J70" s="151">
        <v>12</v>
      </c>
      <c r="K70" s="151">
        <v>4</v>
      </c>
      <c r="L70" s="151">
        <v>2</v>
      </c>
      <c r="M70" s="151"/>
      <c r="T70" s="92"/>
      <c r="U70" s="92"/>
    </row>
    <row r="71" spans="10:21" hidden="1" x14ac:dyDescent="0.2">
      <c r="J71" s="151">
        <v>13</v>
      </c>
      <c r="K71" s="151"/>
      <c r="L71" s="151"/>
      <c r="M71" s="151"/>
      <c r="T71" s="92"/>
      <c r="U71" s="92"/>
    </row>
    <row r="72" spans="10:21" hidden="1" x14ac:dyDescent="0.2">
      <c r="J72" s="151">
        <v>14</v>
      </c>
      <c r="K72" s="151"/>
      <c r="L72" s="151"/>
      <c r="M72" s="151"/>
      <c r="T72" s="92"/>
      <c r="U72" s="92"/>
    </row>
    <row r="73" spans="10:21" hidden="1" x14ac:dyDescent="0.2">
      <c r="J73" s="151">
        <v>15</v>
      </c>
      <c r="K73" s="151">
        <v>5</v>
      </c>
      <c r="L73" s="151"/>
      <c r="M73" s="151"/>
      <c r="T73" s="92"/>
      <c r="U73" s="92"/>
    </row>
    <row r="74" spans="10:21" hidden="1" x14ac:dyDescent="0.2">
      <c r="J74" s="151">
        <v>16</v>
      </c>
      <c r="K74" s="151"/>
      <c r="L74" s="151"/>
      <c r="M74" s="151"/>
      <c r="T74" s="92"/>
      <c r="U74" s="92"/>
    </row>
    <row r="75" spans="10:21" hidden="1" x14ac:dyDescent="0.2">
      <c r="J75" s="151">
        <v>17</v>
      </c>
      <c r="K75" s="151"/>
      <c r="L75" s="151"/>
      <c r="M75" s="151"/>
      <c r="T75" s="92"/>
      <c r="U75" s="92"/>
    </row>
    <row r="76" spans="10:21" hidden="1" x14ac:dyDescent="0.2">
      <c r="J76" s="151">
        <v>18</v>
      </c>
      <c r="K76" s="151">
        <v>6</v>
      </c>
      <c r="L76" s="151">
        <v>3</v>
      </c>
      <c r="M76" s="151"/>
      <c r="T76" s="92"/>
      <c r="U76" s="92"/>
    </row>
    <row r="77" spans="10:21" hidden="1" x14ac:dyDescent="0.2">
      <c r="J77" s="151">
        <v>19</v>
      </c>
      <c r="K77" s="151"/>
      <c r="L77" s="151"/>
      <c r="M77" s="151"/>
      <c r="T77" s="92"/>
      <c r="U77" s="92"/>
    </row>
    <row r="78" spans="10:21" hidden="1" x14ac:dyDescent="0.2">
      <c r="J78" s="151">
        <v>20</v>
      </c>
      <c r="K78" s="151"/>
      <c r="L78" s="151"/>
      <c r="M78" s="151"/>
      <c r="T78" s="92"/>
      <c r="U78" s="92"/>
    </row>
    <row r="79" spans="10:21" hidden="1" x14ac:dyDescent="0.2">
      <c r="J79" s="151">
        <v>21</v>
      </c>
      <c r="K79" s="151">
        <v>7</v>
      </c>
      <c r="L79" s="151"/>
      <c r="M79" s="151"/>
      <c r="T79" s="92"/>
      <c r="U79" s="92"/>
    </row>
    <row r="80" spans="10:21" hidden="1" x14ac:dyDescent="0.2">
      <c r="J80" s="151">
        <v>22</v>
      </c>
      <c r="K80" s="151"/>
      <c r="L80" s="151"/>
      <c r="M80" s="151"/>
      <c r="T80" s="92"/>
      <c r="U80" s="92"/>
    </row>
    <row r="81" spans="10:21" hidden="1" x14ac:dyDescent="0.2">
      <c r="J81" s="151">
        <v>23</v>
      </c>
      <c r="K81" s="151"/>
      <c r="L81" s="151"/>
      <c r="M81" s="151"/>
      <c r="T81" s="92"/>
      <c r="U81" s="92"/>
    </row>
    <row r="82" spans="10:21" hidden="1" x14ac:dyDescent="0.2">
      <c r="J82" s="151">
        <v>24</v>
      </c>
      <c r="K82" s="151">
        <v>8</v>
      </c>
      <c r="L82" s="151">
        <v>4</v>
      </c>
      <c r="M82" s="151"/>
      <c r="T82" s="92"/>
      <c r="U82" s="92"/>
    </row>
    <row r="83" spans="10:21" hidden="1" x14ac:dyDescent="0.2">
      <c r="J83" s="151">
        <v>25</v>
      </c>
      <c r="K83" s="151"/>
      <c r="L83" s="151"/>
      <c r="M83" s="151"/>
      <c r="T83" s="92"/>
      <c r="U83" s="92"/>
    </row>
    <row r="84" spans="10:21" hidden="1" x14ac:dyDescent="0.2">
      <c r="J84" s="151">
        <v>26</v>
      </c>
      <c r="K84" s="151"/>
      <c r="L84" s="151"/>
      <c r="M84" s="151"/>
      <c r="T84" s="92"/>
      <c r="U84" s="92"/>
    </row>
    <row r="85" spans="10:21" hidden="1" x14ac:dyDescent="0.2">
      <c r="J85" s="151">
        <v>27</v>
      </c>
      <c r="K85" s="151">
        <v>9</v>
      </c>
      <c r="L85" s="151"/>
      <c r="M85" s="151"/>
      <c r="T85" s="92"/>
      <c r="U85" s="92"/>
    </row>
    <row r="86" spans="10:21" hidden="1" x14ac:dyDescent="0.2">
      <c r="J86" s="151">
        <v>28</v>
      </c>
      <c r="K86" s="151"/>
      <c r="L86" s="151"/>
      <c r="M86" s="151"/>
      <c r="T86" s="92"/>
      <c r="U86" s="92"/>
    </row>
    <row r="87" spans="10:21" hidden="1" x14ac:dyDescent="0.2">
      <c r="J87" s="151">
        <v>29</v>
      </c>
      <c r="K87" s="151"/>
      <c r="L87" s="151"/>
      <c r="M87" s="151"/>
      <c r="T87" s="92"/>
      <c r="U87" s="92"/>
    </row>
    <row r="88" spans="10:21" hidden="1" x14ac:dyDescent="0.2">
      <c r="J88" s="151">
        <v>30</v>
      </c>
      <c r="K88" s="151">
        <v>10</v>
      </c>
      <c r="L88" s="151">
        <v>5</v>
      </c>
      <c r="M88" s="151"/>
      <c r="T88" s="92"/>
      <c r="U88" s="92"/>
    </row>
    <row r="89" spans="10:21" hidden="1" x14ac:dyDescent="0.2">
      <c r="J89" s="151">
        <v>31</v>
      </c>
      <c r="K89" s="151"/>
      <c r="L89" s="151"/>
      <c r="M89" s="151"/>
      <c r="T89" s="92"/>
      <c r="U89" s="92"/>
    </row>
    <row r="90" spans="10:21" hidden="1" x14ac:dyDescent="0.2">
      <c r="J90" s="151">
        <v>32</v>
      </c>
      <c r="K90" s="151"/>
      <c r="L90" s="151"/>
      <c r="M90" s="151"/>
      <c r="T90" s="92"/>
      <c r="U90" s="92"/>
    </row>
    <row r="91" spans="10:21" hidden="1" x14ac:dyDescent="0.2">
      <c r="J91" s="151">
        <v>33</v>
      </c>
      <c r="K91" s="151">
        <v>11</v>
      </c>
      <c r="L91" s="151"/>
      <c r="M91" s="151"/>
      <c r="T91" s="92"/>
      <c r="U91" s="92"/>
    </row>
    <row r="92" spans="10:21" hidden="1" x14ac:dyDescent="0.2">
      <c r="J92" s="151">
        <v>34</v>
      </c>
      <c r="K92" s="151"/>
      <c r="L92" s="151"/>
      <c r="M92" s="151"/>
      <c r="T92" s="92"/>
      <c r="U92" s="92"/>
    </row>
    <row r="93" spans="10:21" hidden="1" x14ac:dyDescent="0.2">
      <c r="J93" s="151">
        <v>35</v>
      </c>
      <c r="K93" s="151"/>
      <c r="L93" s="151"/>
      <c r="M93" s="151"/>
      <c r="T93" s="92"/>
      <c r="U93" s="92"/>
    </row>
    <row r="94" spans="10:21" hidden="1" x14ac:dyDescent="0.2">
      <c r="J94" s="151">
        <v>36</v>
      </c>
      <c r="K94" s="151">
        <v>12</v>
      </c>
      <c r="L94" s="151">
        <v>6</v>
      </c>
      <c r="M94" s="151">
        <v>1</v>
      </c>
      <c r="T94" s="92"/>
      <c r="U94" s="92"/>
    </row>
    <row r="95" spans="10:21" hidden="1" x14ac:dyDescent="0.2">
      <c r="J95" s="151">
        <v>37</v>
      </c>
      <c r="K95" s="151"/>
      <c r="L95" s="151"/>
      <c r="M95" s="151"/>
      <c r="T95" s="92"/>
      <c r="U95" s="92"/>
    </row>
    <row r="96" spans="10:21" hidden="1" x14ac:dyDescent="0.2">
      <c r="J96" s="151">
        <v>38</v>
      </c>
      <c r="K96" s="151"/>
      <c r="L96" s="151"/>
      <c r="M96" s="151"/>
      <c r="T96" s="92"/>
      <c r="U96" s="92"/>
    </row>
    <row r="97" spans="10:21" hidden="1" x14ac:dyDescent="0.2">
      <c r="J97" s="151">
        <v>39</v>
      </c>
      <c r="K97" s="151">
        <v>13</v>
      </c>
      <c r="L97" s="151"/>
      <c r="M97" s="151"/>
      <c r="T97" s="92"/>
      <c r="U97" s="92"/>
    </row>
    <row r="98" spans="10:21" hidden="1" x14ac:dyDescent="0.2">
      <c r="J98" s="151">
        <v>40</v>
      </c>
      <c r="K98" s="151"/>
      <c r="L98" s="151"/>
      <c r="M98" s="151"/>
      <c r="T98" s="92"/>
      <c r="U98" s="92"/>
    </row>
    <row r="99" spans="10:21" hidden="1" x14ac:dyDescent="0.2">
      <c r="J99" s="151">
        <v>41</v>
      </c>
      <c r="K99" s="151"/>
      <c r="L99" s="151"/>
      <c r="M99" s="151"/>
      <c r="T99" s="92"/>
      <c r="U99" s="92"/>
    </row>
    <row r="100" spans="10:21" hidden="1" x14ac:dyDescent="0.2">
      <c r="J100" s="151">
        <v>42</v>
      </c>
      <c r="K100" s="151">
        <v>14</v>
      </c>
      <c r="L100" s="151">
        <v>7</v>
      </c>
      <c r="M100" s="151">
        <v>2</v>
      </c>
      <c r="T100" s="92"/>
      <c r="U100" s="92"/>
    </row>
    <row r="101" spans="10:21" hidden="1" x14ac:dyDescent="0.2">
      <c r="J101" s="151">
        <v>43</v>
      </c>
      <c r="K101" s="151"/>
      <c r="L101" s="151"/>
      <c r="M101" s="151"/>
      <c r="T101" s="92"/>
      <c r="U101" s="92"/>
    </row>
    <row r="102" spans="10:21" hidden="1" x14ac:dyDescent="0.2">
      <c r="J102" s="151">
        <v>44</v>
      </c>
      <c r="K102" s="151"/>
      <c r="L102" s="151"/>
      <c r="M102" s="151"/>
      <c r="T102" s="92"/>
      <c r="U102" s="92"/>
    </row>
    <row r="103" spans="10:21" hidden="1" x14ac:dyDescent="0.2">
      <c r="J103" s="151">
        <v>45</v>
      </c>
      <c r="K103" s="151">
        <v>15</v>
      </c>
      <c r="L103" s="151"/>
      <c r="M103" s="151"/>
      <c r="T103" s="92"/>
      <c r="U103" s="92"/>
    </row>
    <row r="104" spans="10:21" hidden="1" x14ac:dyDescent="0.2">
      <c r="J104" s="151">
        <v>46</v>
      </c>
      <c r="K104" s="151"/>
      <c r="L104" s="151"/>
      <c r="M104" s="151"/>
      <c r="T104" s="92"/>
      <c r="U104" s="92"/>
    </row>
    <row r="105" spans="10:21" hidden="1" x14ac:dyDescent="0.2">
      <c r="J105" s="151">
        <v>47</v>
      </c>
      <c r="K105" s="151"/>
      <c r="L105" s="151"/>
      <c r="M105" s="151"/>
      <c r="T105" s="92"/>
      <c r="U105" s="92"/>
    </row>
    <row r="106" spans="10:21" hidden="1" x14ac:dyDescent="0.2">
      <c r="J106" s="151">
        <v>48</v>
      </c>
      <c r="K106" s="151">
        <v>16</v>
      </c>
      <c r="L106" s="151">
        <v>8</v>
      </c>
      <c r="M106" s="151">
        <v>3</v>
      </c>
      <c r="T106" s="92"/>
      <c r="U106" s="92"/>
    </row>
    <row r="107" spans="10:21" hidden="1" x14ac:dyDescent="0.2">
      <c r="J107" s="151">
        <v>49</v>
      </c>
      <c r="K107" s="151"/>
      <c r="L107" s="151"/>
      <c r="M107" s="151"/>
      <c r="T107" s="92"/>
      <c r="U107" s="92"/>
    </row>
    <row r="108" spans="10:21" hidden="1" x14ac:dyDescent="0.2">
      <c r="J108" s="151">
        <v>50</v>
      </c>
      <c r="K108" s="151"/>
      <c r="L108" s="151"/>
      <c r="M108" s="151"/>
      <c r="T108" s="92"/>
      <c r="U108" s="92"/>
    </row>
    <row r="109" spans="10:21" hidden="1" x14ac:dyDescent="0.2">
      <c r="J109" s="151">
        <v>51</v>
      </c>
      <c r="K109" s="151">
        <v>17</v>
      </c>
      <c r="L109" s="151"/>
      <c r="M109" s="151"/>
      <c r="T109" s="92"/>
      <c r="U109" s="92"/>
    </row>
    <row r="110" spans="10:21" hidden="1" x14ac:dyDescent="0.2">
      <c r="J110" s="151">
        <v>52</v>
      </c>
      <c r="K110" s="151"/>
      <c r="L110" s="151"/>
      <c r="M110" s="151"/>
      <c r="T110" s="92"/>
      <c r="U110" s="92"/>
    </row>
    <row r="111" spans="10:21" hidden="1" x14ac:dyDescent="0.2">
      <c r="J111" s="151">
        <v>53</v>
      </c>
      <c r="K111" s="151"/>
      <c r="L111" s="151"/>
      <c r="M111" s="151"/>
      <c r="T111" s="92"/>
      <c r="U111" s="92"/>
    </row>
    <row r="112" spans="10:21" hidden="1" x14ac:dyDescent="0.2">
      <c r="J112" s="151">
        <v>54</v>
      </c>
      <c r="K112" s="151">
        <v>18</v>
      </c>
      <c r="L112" s="151">
        <v>9</v>
      </c>
      <c r="M112" s="151">
        <v>4</v>
      </c>
      <c r="T112" s="92"/>
      <c r="U112" s="92"/>
    </row>
    <row r="113" spans="10:21" hidden="1" x14ac:dyDescent="0.2">
      <c r="J113" s="151">
        <v>55</v>
      </c>
      <c r="K113" s="151"/>
      <c r="L113" s="151"/>
      <c r="M113" s="151"/>
      <c r="T113" s="92"/>
      <c r="U113" s="92"/>
    </row>
    <row r="114" spans="10:21" hidden="1" x14ac:dyDescent="0.2">
      <c r="J114" s="151">
        <v>56</v>
      </c>
      <c r="K114" s="151"/>
      <c r="L114" s="151"/>
      <c r="M114" s="151"/>
      <c r="T114" s="92"/>
      <c r="U114" s="92"/>
    </row>
    <row r="115" spans="10:21" hidden="1" x14ac:dyDescent="0.2">
      <c r="J115" s="151">
        <v>57</v>
      </c>
      <c r="K115" s="151">
        <v>19</v>
      </c>
      <c r="L115" s="151"/>
      <c r="M115" s="151"/>
      <c r="T115" s="92"/>
      <c r="U115" s="92"/>
    </row>
    <row r="116" spans="10:21" hidden="1" x14ac:dyDescent="0.2">
      <c r="J116" s="151">
        <v>58</v>
      </c>
      <c r="K116" s="151"/>
      <c r="L116" s="151"/>
      <c r="M116" s="151"/>
      <c r="T116" s="92"/>
      <c r="U116" s="92"/>
    </row>
    <row r="117" spans="10:21" hidden="1" x14ac:dyDescent="0.2">
      <c r="J117" s="151">
        <v>59</v>
      </c>
      <c r="K117" s="151"/>
      <c r="L117" s="151"/>
      <c r="M117" s="151"/>
      <c r="T117" s="92"/>
      <c r="U117" s="92"/>
    </row>
    <row r="118" spans="10:21" hidden="1" x14ac:dyDescent="0.2">
      <c r="J118" s="151">
        <v>60</v>
      </c>
      <c r="K118" s="151">
        <v>20</v>
      </c>
      <c r="L118" s="151">
        <v>10</v>
      </c>
      <c r="M118" s="151">
        <v>5</v>
      </c>
      <c r="T118" s="92"/>
      <c r="U118" s="92"/>
    </row>
    <row r="119" spans="10:21" hidden="1" x14ac:dyDescent="0.2">
      <c r="T119" s="92"/>
      <c r="U119" s="92"/>
    </row>
    <row r="120" spans="10:21" hidden="1" x14ac:dyDescent="0.2">
      <c r="T120" s="92"/>
      <c r="U120" s="92"/>
    </row>
    <row r="121" spans="10:21" x14ac:dyDescent="0.2">
      <c r="T121" s="92"/>
      <c r="U121" s="92"/>
    </row>
    <row r="122" spans="10:21" x14ac:dyDescent="0.2">
      <c r="T122" s="92"/>
      <c r="U122" s="92"/>
    </row>
    <row r="123" spans="10:21" x14ac:dyDescent="0.2">
      <c r="T123" s="92"/>
      <c r="U123" s="92"/>
    </row>
    <row r="124" spans="10:21" x14ac:dyDescent="0.2">
      <c r="T124" s="92"/>
      <c r="U124" s="92"/>
    </row>
    <row r="125" spans="10:21" x14ac:dyDescent="0.2">
      <c r="T125" s="92"/>
      <c r="U125" s="92"/>
    </row>
    <row r="126" spans="10:21" x14ac:dyDescent="0.2">
      <c r="T126" s="92"/>
      <c r="U126" s="92"/>
    </row>
    <row r="127" spans="10:21" x14ac:dyDescent="0.2">
      <c r="T127" s="92"/>
      <c r="U127" s="92"/>
    </row>
    <row r="128" spans="10:21" x14ac:dyDescent="0.2">
      <c r="T128" s="92"/>
      <c r="U128" s="92"/>
    </row>
    <row r="129" spans="20:21" x14ac:dyDescent="0.2">
      <c r="T129" s="92"/>
      <c r="U129" s="92"/>
    </row>
    <row r="130" spans="20:21" x14ac:dyDescent="0.2">
      <c r="T130" s="92"/>
      <c r="U130" s="92"/>
    </row>
    <row r="131" spans="20:21" x14ac:dyDescent="0.2">
      <c r="T131" s="92"/>
      <c r="U131" s="92"/>
    </row>
    <row r="132" spans="20:21" x14ac:dyDescent="0.2">
      <c r="T132" s="92"/>
      <c r="U132" s="92"/>
    </row>
    <row r="133" spans="20:21" x14ac:dyDescent="0.2">
      <c r="T133" s="92"/>
      <c r="U133" s="92"/>
    </row>
    <row r="134" spans="20:21" x14ac:dyDescent="0.2">
      <c r="T134" s="92"/>
      <c r="U134" s="92"/>
    </row>
    <row r="135" spans="20:21" x14ac:dyDescent="0.2">
      <c r="T135" s="92"/>
      <c r="U135" s="92"/>
    </row>
    <row r="136" spans="20:21" x14ac:dyDescent="0.2">
      <c r="T136" s="92"/>
      <c r="U136" s="92"/>
    </row>
    <row r="137" spans="20:21" x14ac:dyDescent="0.2">
      <c r="T137" s="92"/>
      <c r="U137" s="92"/>
    </row>
    <row r="138" spans="20:21" x14ac:dyDescent="0.2">
      <c r="T138" s="92"/>
      <c r="U138" s="92"/>
    </row>
    <row r="139" spans="20:21" x14ac:dyDescent="0.2">
      <c r="T139" s="92"/>
      <c r="U139" s="92"/>
    </row>
    <row r="140" spans="20:21" x14ac:dyDescent="0.2">
      <c r="T140" s="92"/>
      <c r="U140" s="92"/>
    </row>
    <row r="141" spans="20:21" x14ac:dyDescent="0.2">
      <c r="T141" s="92"/>
      <c r="U141" s="92"/>
    </row>
    <row r="142" spans="20:21" x14ac:dyDescent="0.2">
      <c r="T142" s="92"/>
      <c r="U142" s="92"/>
    </row>
    <row r="143" spans="20:21" x14ac:dyDescent="0.2">
      <c r="T143" s="92"/>
      <c r="U143" s="92"/>
    </row>
    <row r="144" spans="20:21" x14ac:dyDescent="0.2">
      <c r="T144" s="92"/>
      <c r="U144" s="92"/>
    </row>
    <row r="145" spans="20:21" x14ac:dyDescent="0.2">
      <c r="T145" s="92"/>
      <c r="U145" s="92"/>
    </row>
    <row r="146" spans="20:21" x14ac:dyDescent="0.2">
      <c r="T146" s="92"/>
      <c r="U146" s="92"/>
    </row>
    <row r="147" spans="20:21" x14ac:dyDescent="0.2">
      <c r="T147" s="92"/>
      <c r="U147" s="92"/>
    </row>
    <row r="148" spans="20:21" x14ac:dyDescent="0.2">
      <c r="T148" s="92"/>
      <c r="U148" s="92"/>
    </row>
    <row r="149" spans="20:21" x14ac:dyDescent="0.2">
      <c r="T149" s="92"/>
      <c r="U149" s="92"/>
    </row>
    <row r="150" spans="20:21" x14ac:dyDescent="0.2">
      <c r="T150" s="92"/>
      <c r="U150" s="92"/>
    </row>
    <row r="151" spans="20:21" x14ac:dyDescent="0.2">
      <c r="T151" s="92"/>
      <c r="U151" s="92"/>
    </row>
    <row r="152" spans="20:21" x14ac:dyDescent="0.2">
      <c r="T152" s="92"/>
      <c r="U152" s="92"/>
    </row>
    <row r="153" spans="20:21" x14ac:dyDescent="0.2">
      <c r="T153" s="92"/>
      <c r="U153" s="92"/>
    </row>
    <row r="154" spans="20:21" x14ac:dyDescent="0.2">
      <c r="T154" s="92"/>
      <c r="U154" s="92"/>
    </row>
    <row r="155" spans="20:21" x14ac:dyDescent="0.2">
      <c r="T155" s="92"/>
      <c r="U155" s="92"/>
    </row>
    <row r="156" spans="20:21" x14ac:dyDescent="0.2">
      <c r="T156" s="92"/>
      <c r="U156" s="92"/>
    </row>
    <row r="157" spans="20:21" x14ac:dyDescent="0.2">
      <c r="T157" s="92"/>
      <c r="U157" s="92"/>
    </row>
    <row r="158" spans="20:21" x14ac:dyDescent="0.2">
      <c r="T158" s="92"/>
      <c r="U158" s="92"/>
    </row>
    <row r="159" spans="20:21" x14ac:dyDescent="0.2">
      <c r="T159" s="92"/>
      <c r="U159" s="92"/>
    </row>
    <row r="160" spans="20:21" x14ac:dyDescent="0.2">
      <c r="T160" s="92"/>
      <c r="U160" s="92"/>
    </row>
    <row r="161" spans="20:21" x14ac:dyDescent="0.2">
      <c r="T161" s="92"/>
      <c r="U161" s="92"/>
    </row>
    <row r="162" spans="20:21" x14ac:dyDescent="0.2">
      <c r="T162" s="92"/>
      <c r="U162" s="92"/>
    </row>
    <row r="163" spans="20:21" x14ac:dyDescent="0.2">
      <c r="T163" s="92"/>
      <c r="U163" s="92"/>
    </row>
    <row r="164" spans="20:21" x14ac:dyDescent="0.2">
      <c r="T164" s="92"/>
      <c r="U164" s="92"/>
    </row>
    <row r="165" spans="20:21" x14ac:dyDescent="0.2">
      <c r="T165" s="92"/>
      <c r="U165" s="92"/>
    </row>
    <row r="166" spans="20:21" x14ac:dyDescent="0.2">
      <c r="T166" s="92"/>
      <c r="U166" s="92"/>
    </row>
    <row r="167" spans="20:21" x14ac:dyDescent="0.2">
      <c r="T167" s="92"/>
      <c r="U167" s="92"/>
    </row>
    <row r="168" spans="20:21" x14ac:dyDescent="0.2">
      <c r="T168" s="92"/>
      <c r="U168" s="92"/>
    </row>
    <row r="169" spans="20:21" x14ac:dyDescent="0.2">
      <c r="T169" s="92"/>
      <c r="U169" s="92"/>
    </row>
    <row r="170" spans="20:21" x14ac:dyDescent="0.2">
      <c r="T170" s="92"/>
      <c r="U170" s="92"/>
    </row>
    <row r="171" spans="20:21" x14ac:dyDescent="0.2">
      <c r="T171" s="92"/>
      <c r="U171" s="92"/>
    </row>
    <row r="172" spans="20:21" x14ac:dyDescent="0.2">
      <c r="T172" s="92"/>
      <c r="U172" s="92"/>
    </row>
    <row r="173" spans="20:21" x14ac:dyDescent="0.2">
      <c r="T173" s="92"/>
      <c r="U173" s="92"/>
    </row>
    <row r="174" spans="20:21" x14ac:dyDescent="0.2">
      <c r="T174" s="92"/>
      <c r="U174" s="92"/>
    </row>
    <row r="175" spans="20:21" x14ac:dyDescent="0.2">
      <c r="T175" s="92"/>
      <c r="U175" s="92"/>
    </row>
    <row r="176" spans="20:21" x14ac:dyDescent="0.2">
      <c r="T176" s="92"/>
      <c r="U176" s="92"/>
    </row>
    <row r="177" spans="20:21" x14ac:dyDescent="0.2">
      <c r="T177" s="92"/>
      <c r="U177" s="92"/>
    </row>
    <row r="178" spans="20:21" x14ac:dyDescent="0.2">
      <c r="T178" s="92"/>
      <c r="U178" s="92"/>
    </row>
    <row r="179" spans="20:21" x14ac:dyDescent="0.2">
      <c r="T179" s="92"/>
      <c r="U179" s="92"/>
    </row>
    <row r="180" spans="20:21" x14ac:dyDescent="0.2">
      <c r="T180" s="92"/>
      <c r="U180" s="92"/>
    </row>
    <row r="181" spans="20:21" x14ac:dyDescent="0.2">
      <c r="T181" s="92"/>
      <c r="U181" s="92"/>
    </row>
    <row r="182" spans="20:21" x14ac:dyDescent="0.2">
      <c r="T182" s="92"/>
      <c r="U182" s="92"/>
    </row>
    <row r="183" spans="20:21" x14ac:dyDescent="0.2">
      <c r="T183" s="92"/>
      <c r="U183" s="92"/>
    </row>
    <row r="184" spans="20:21" x14ac:dyDescent="0.2">
      <c r="T184" s="92"/>
      <c r="U184" s="92"/>
    </row>
    <row r="185" spans="20:21" x14ac:dyDescent="0.2">
      <c r="T185" s="92"/>
      <c r="U185" s="92"/>
    </row>
    <row r="186" spans="20:21" x14ac:dyDescent="0.2">
      <c r="T186" s="92"/>
      <c r="U186" s="92"/>
    </row>
    <row r="187" spans="20:21" x14ac:dyDescent="0.2">
      <c r="T187" s="92"/>
      <c r="U187" s="92"/>
    </row>
    <row r="188" spans="20:21" x14ac:dyDescent="0.2">
      <c r="T188" s="92"/>
      <c r="U188" s="92"/>
    </row>
    <row r="189" spans="20:21" x14ac:dyDescent="0.2">
      <c r="T189" s="92"/>
      <c r="U189" s="92"/>
    </row>
    <row r="190" spans="20:21" x14ac:dyDescent="0.2">
      <c r="T190" s="92"/>
      <c r="U190" s="92"/>
    </row>
    <row r="191" spans="20:21" x14ac:dyDescent="0.2">
      <c r="T191" s="92"/>
      <c r="U191" s="92"/>
    </row>
    <row r="192" spans="20:21" x14ac:dyDescent="0.2">
      <c r="T192" s="92"/>
      <c r="U192" s="92"/>
    </row>
    <row r="193" spans="20:21" x14ac:dyDescent="0.2">
      <c r="T193" s="92"/>
      <c r="U193" s="92"/>
    </row>
    <row r="194" spans="20:21" x14ac:dyDescent="0.2">
      <c r="T194" s="92"/>
      <c r="U194" s="92"/>
    </row>
    <row r="195" spans="20:21" x14ac:dyDescent="0.2">
      <c r="T195" s="92"/>
      <c r="U195" s="92"/>
    </row>
    <row r="196" spans="20:21" x14ac:dyDescent="0.2">
      <c r="T196" s="92"/>
      <c r="U196" s="92"/>
    </row>
    <row r="197" spans="20:21" x14ac:dyDescent="0.2">
      <c r="T197" s="92"/>
      <c r="U197" s="92"/>
    </row>
    <row r="198" spans="20:21" x14ac:dyDescent="0.2">
      <c r="T198" s="92"/>
      <c r="U198" s="92"/>
    </row>
    <row r="199" spans="20:21" x14ac:dyDescent="0.2">
      <c r="T199" s="92"/>
      <c r="U199" s="92"/>
    </row>
    <row r="200" spans="20:21" x14ac:dyDescent="0.2">
      <c r="T200" s="92"/>
      <c r="U200" s="92"/>
    </row>
    <row r="201" spans="20:21" x14ac:dyDescent="0.2">
      <c r="T201" s="92"/>
      <c r="U201" s="92"/>
    </row>
    <row r="202" spans="20:21" x14ac:dyDescent="0.2">
      <c r="T202" s="92"/>
      <c r="U202" s="92"/>
    </row>
    <row r="203" spans="20:21" x14ac:dyDescent="0.2">
      <c r="T203" s="92"/>
      <c r="U203" s="92"/>
    </row>
    <row r="204" spans="20:21" x14ac:dyDescent="0.2">
      <c r="T204" s="92"/>
      <c r="U204" s="92"/>
    </row>
    <row r="205" spans="20:21" x14ac:dyDescent="0.2">
      <c r="T205" s="92"/>
      <c r="U205" s="92"/>
    </row>
    <row r="206" spans="20:21" x14ac:dyDescent="0.2">
      <c r="T206" s="92"/>
      <c r="U206" s="92"/>
    </row>
    <row r="207" spans="20:21" x14ac:dyDescent="0.2">
      <c r="T207" s="92"/>
      <c r="U207" s="92"/>
    </row>
    <row r="208" spans="20:21" x14ac:dyDescent="0.2">
      <c r="T208" s="92"/>
      <c r="U208" s="92"/>
    </row>
    <row r="209" spans="20:21" x14ac:dyDescent="0.2">
      <c r="T209" s="92"/>
      <c r="U209" s="92"/>
    </row>
    <row r="210" spans="20:21" x14ac:dyDescent="0.2">
      <c r="T210" s="92"/>
      <c r="U210" s="92"/>
    </row>
    <row r="211" spans="20:21" x14ac:dyDescent="0.2">
      <c r="T211" s="92"/>
      <c r="U211" s="92"/>
    </row>
    <row r="212" spans="20:21" x14ac:dyDescent="0.2">
      <c r="T212" s="92"/>
      <c r="U212" s="92"/>
    </row>
    <row r="213" spans="20:21" x14ac:dyDescent="0.2">
      <c r="T213" s="92"/>
      <c r="U213" s="92"/>
    </row>
    <row r="214" spans="20:21" x14ac:dyDescent="0.2">
      <c r="T214" s="92"/>
      <c r="U214" s="92"/>
    </row>
    <row r="215" spans="20:21" x14ac:dyDescent="0.2">
      <c r="T215" s="92"/>
      <c r="U215" s="92"/>
    </row>
    <row r="216" spans="20:21" x14ac:dyDescent="0.2">
      <c r="T216" s="92"/>
      <c r="U216" s="92"/>
    </row>
    <row r="217" spans="20:21" x14ac:dyDescent="0.2">
      <c r="T217" s="92"/>
      <c r="U217" s="92"/>
    </row>
    <row r="218" spans="20:21" x14ac:dyDescent="0.2">
      <c r="T218" s="92"/>
      <c r="U218" s="92"/>
    </row>
    <row r="219" spans="20:21" x14ac:dyDescent="0.2">
      <c r="T219" s="92"/>
      <c r="U219" s="92"/>
    </row>
    <row r="220" spans="20:21" x14ac:dyDescent="0.2">
      <c r="T220" s="92"/>
      <c r="U220" s="92"/>
    </row>
    <row r="221" spans="20:21" x14ac:dyDescent="0.2">
      <c r="T221" s="92"/>
      <c r="U221" s="92"/>
    </row>
    <row r="222" spans="20:21" x14ac:dyDescent="0.2">
      <c r="T222" s="92"/>
      <c r="U222" s="92"/>
    </row>
    <row r="223" spans="20:21" x14ac:dyDescent="0.2">
      <c r="T223" s="92"/>
      <c r="U223" s="92"/>
    </row>
    <row r="224" spans="20:21" x14ac:dyDescent="0.2">
      <c r="T224" s="92"/>
      <c r="U224" s="92"/>
    </row>
    <row r="225" spans="20:21" x14ac:dyDescent="0.2">
      <c r="T225" s="92"/>
      <c r="U225" s="92"/>
    </row>
    <row r="226" spans="20:21" x14ac:dyDescent="0.2">
      <c r="T226" s="92"/>
      <c r="U226" s="92"/>
    </row>
    <row r="227" spans="20:21" x14ac:dyDescent="0.2">
      <c r="T227" s="92"/>
      <c r="U227" s="92"/>
    </row>
    <row r="228" spans="20:21" x14ac:dyDescent="0.2">
      <c r="T228" s="92"/>
      <c r="U228" s="92"/>
    </row>
    <row r="229" spans="20:21" x14ac:dyDescent="0.2">
      <c r="T229" s="92"/>
      <c r="U229" s="92"/>
    </row>
    <row r="230" spans="20:21" x14ac:dyDescent="0.2">
      <c r="T230" s="92"/>
      <c r="U230" s="92"/>
    </row>
    <row r="231" spans="20:21" x14ac:dyDescent="0.2">
      <c r="T231" s="92"/>
      <c r="U231" s="92"/>
    </row>
    <row r="232" spans="20:21" x14ac:dyDescent="0.2">
      <c r="T232" s="92"/>
      <c r="U232" s="92"/>
    </row>
    <row r="233" spans="20:21" x14ac:dyDescent="0.2">
      <c r="T233" s="92"/>
      <c r="U233" s="92"/>
    </row>
    <row r="234" spans="20:21" x14ac:dyDescent="0.2">
      <c r="T234" s="92"/>
      <c r="U234" s="92"/>
    </row>
    <row r="235" spans="20:21" x14ac:dyDescent="0.2">
      <c r="T235" s="92"/>
      <c r="U235" s="92"/>
    </row>
    <row r="236" spans="20:21" x14ac:dyDescent="0.2">
      <c r="T236" s="92"/>
      <c r="U236" s="92"/>
    </row>
    <row r="237" spans="20:21" x14ac:dyDescent="0.2">
      <c r="T237" s="92"/>
      <c r="U237" s="92"/>
    </row>
    <row r="238" spans="20:21" x14ac:dyDescent="0.2">
      <c r="T238" s="92"/>
      <c r="U238" s="92"/>
    </row>
    <row r="239" spans="20:21" x14ac:dyDescent="0.2">
      <c r="T239" s="92"/>
      <c r="U239" s="92"/>
    </row>
    <row r="240" spans="20:21" x14ac:dyDescent="0.2">
      <c r="T240" s="92"/>
      <c r="U240" s="92"/>
    </row>
    <row r="241" spans="20:21" x14ac:dyDescent="0.2">
      <c r="T241" s="92"/>
      <c r="U241" s="92"/>
    </row>
    <row r="242" spans="20:21" x14ac:dyDescent="0.2">
      <c r="T242" s="92"/>
      <c r="U242" s="92"/>
    </row>
    <row r="243" spans="20:21" x14ac:dyDescent="0.2">
      <c r="T243" s="92"/>
      <c r="U243" s="92"/>
    </row>
    <row r="244" spans="20:21" x14ac:dyDescent="0.2">
      <c r="T244" s="92"/>
      <c r="U244" s="92"/>
    </row>
    <row r="245" spans="20:21" x14ac:dyDescent="0.2">
      <c r="T245" s="92"/>
      <c r="U245" s="92"/>
    </row>
    <row r="246" spans="20:21" x14ac:dyDescent="0.2">
      <c r="T246" s="92"/>
      <c r="U246" s="92"/>
    </row>
    <row r="247" spans="20:21" x14ac:dyDescent="0.2">
      <c r="T247" s="92"/>
      <c r="U247" s="92"/>
    </row>
    <row r="248" spans="20:21" x14ac:dyDescent="0.2">
      <c r="T248" s="92"/>
      <c r="U248" s="92"/>
    </row>
    <row r="249" spans="20:21" x14ac:dyDescent="0.2">
      <c r="T249" s="92"/>
      <c r="U249" s="92"/>
    </row>
    <row r="250" spans="20:21" x14ac:dyDescent="0.2">
      <c r="T250" s="92"/>
      <c r="U250" s="92"/>
    </row>
    <row r="251" spans="20:21" x14ac:dyDescent="0.2">
      <c r="T251" s="92"/>
      <c r="U251" s="92"/>
    </row>
    <row r="252" spans="20:21" x14ac:dyDescent="0.2">
      <c r="T252" s="92"/>
      <c r="U252" s="92"/>
    </row>
    <row r="253" spans="20:21" x14ac:dyDescent="0.2">
      <c r="T253" s="92"/>
      <c r="U253" s="92"/>
    </row>
    <row r="254" spans="20:21" x14ac:dyDescent="0.2">
      <c r="T254" s="92"/>
      <c r="U254" s="92"/>
    </row>
    <row r="255" spans="20:21" x14ac:dyDescent="0.2">
      <c r="T255" s="92"/>
      <c r="U255" s="92"/>
    </row>
    <row r="256" spans="20:21" x14ac:dyDescent="0.2">
      <c r="T256" s="92"/>
      <c r="U256" s="92"/>
    </row>
    <row r="257" spans="20:21" x14ac:dyDescent="0.2">
      <c r="T257" s="92"/>
      <c r="U257" s="92"/>
    </row>
    <row r="258" spans="20:21" x14ac:dyDescent="0.2">
      <c r="T258" s="92"/>
      <c r="U258" s="92"/>
    </row>
    <row r="259" spans="20:21" x14ac:dyDescent="0.2">
      <c r="T259" s="92"/>
      <c r="U259" s="92"/>
    </row>
    <row r="260" spans="20:21" x14ac:dyDescent="0.2">
      <c r="T260" s="92"/>
      <c r="U260" s="92"/>
    </row>
    <row r="261" spans="20:21" x14ac:dyDescent="0.2">
      <c r="T261" s="92"/>
      <c r="U261" s="92"/>
    </row>
    <row r="262" spans="20:21" x14ac:dyDescent="0.2">
      <c r="T262" s="92"/>
      <c r="U262" s="92"/>
    </row>
    <row r="263" spans="20:21" x14ac:dyDescent="0.2">
      <c r="T263" s="92"/>
      <c r="U263" s="92"/>
    </row>
    <row r="264" spans="20:21" x14ac:dyDescent="0.2">
      <c r="T264" s="92"/>
      <c r="U264" s="92"/>
    </row>
    <row r="265" spans="20:21" x14ac:dyDescent="0.2">
      <c r="T265" s="92"/>
      <c r="U265" s="92"/>
    </row>
    <row r="266" spans="20:21" x14ac:dyDescent="0.2">
      <c r="T266" s="92"/>
      <c r="U266" s="92"/>
    </row>
    <row r="267" spans="20:21" x14ac:dyDescent="0.2">
      <c r="T267" s="92"/>
      <c r="U267" s="92"/>
    </row>
    <row r="268" spans="20:21" x14ac:dyDescent="0.2">
      <c r="T268" s="92"/>
      <c r="U268" s="92"/>
    </row>
    <row r="269" spans="20:21" x14ac:dyDescent="0.2">
      <c r="T269" s="92"/>
      <c r="U269" s="92"/>
    </row>
    <row r="270" spans="20:21" x14ac:dyDescent="0.2">
      <c r="T270" s="92"/>
      <c r="U270" s="92"/>
    </row>
    <row r="271" spans="20:21" x14ac:dyDescent="0.2">
      <c r="T271" s="92"/>
      <c r="U271" s="92"/>
    </row>
    <row r="272" spans="20:21" x14ac:dyDescent="0.2">
      <c r="T272" s="92"/>
      <c r="U272" s="92"/>
    </row>
    <row r="273" spans="20:21" x14ac:dyDescent="0.2">
      <c r="T273" s="92"/>
      <c r="U273" s="92"/>
    </row>
    <row r="274" spans="20:21" x14ac:dyDescent="0.2">
      <c r="T274" s="92"/>
      <c r="U274" s="92"/>
    </row>
    <row r="275" spans="20:21" x14ac:dyDescent="0.2">
      <c r="T275" s="92"/>
      <c r="U275" s="92"/>
    </row>
    <row r="276" spans="20:21" x14ac:dyDescent="0.2">
      <c r="T276" s="92"/>
      <c r="U276" s="92"/>
    </row>
    <row r="277" spans="20:21" x14ac:dyDescent="0.2">
      <c r="T277" s="92"/>
      <c r="U277" s="92"/>
    </row>
    <row r="278" spans="20:21" x14ac:dyDescent="0.2">
      <c r="T278" s="92"/>
      <c r="U278" s="92"/>
    </row>
    <row r="279" spans="20:21" x14ac:dyDescent="0.2">
      <c r="T279" s="92"/>
      <c r="U279" s="92"/>
    </row>
    <row r="280" spans="20:21" x14ac:dyDescent="0.2">
      <c r="T280" s="92"/>
      <c r="U280" s="92"/>
    </row>
    <row r="281" spans="20:21" x14ac:dyDescent="0.2">
      <c r="T281" s="92"/>
      <c r="U281" s="92"/>
    </row>
    <row r="282" spans="20:21" x14ac:dyDescent="0.2">
      <c r="T282" s="92"/>
      <c r="U282" s="92"/>
    </row>
  </sheetData>
  <mergeCells count="35">
    <mergeCell ref="O31:O32"/>
    <mergeCell ref="P31:P32"/>
    <mergeCell ref="Q31:Q32"/>
    <mergeCell ref="I31:I32"/>
    <mergeCell ref="J31:J32"/>
    <mergeCell ref="K31:K32"/>
    <mergeCell ref="L31:L32"/>
    <mergeCell ref="M31:M32"/>
    <mergeCell ref="N31:N32"/>
    <mergeCell ref="J13:K13"/>
    <mergeCell ref="L13:M13"/>
    <mergeCell ref="N13:O13"/>
    <mergeCell ref="P13:Q13"/>
    <mergeCell ref="R13:S13"/>
    <mergeCell ref="J14:K14"/>
    <mergeCell ref="L14:M14"/>
    <mergeCell ref="N14:O14"/>
    <mergeCell ref="P14:Q14"/>
    <mergeCell ref="R14:S14"/>
    <mergeCell ref="J11:K11"/>
    <mergeCell ref="L11:M11"/>
    <mergeCell ref="N11:O11"/>
    <mergeCell ref="P11:Q11"/>
    <mergeCell ref="R11:S11"/>
    <mergeCell ref="J12:K12"/>
    <mergeCell ref="L12:M12"/>
    <mergeCell ref="N12:O12"/>
    <mergeCell ref="P12:Q12"/>
    <mergeCell ref="R12:S12"/>
    <mergeCell ref="I8:S8"/>
    <mergeCell ref="J10:K10"/>
    <mergeCell ref="L10:M10"/>
    <mergeCell ref="N10:O10"/>
    <mergeCell ref="P10:Q10"/>
    <mergeCell ref="R10:S10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8 Adic. (ARS)</vt:lpstr>
      <vt:lpstr>Clase 9 (DL)</vt:lpstr>
      <vt:lpstr>Feriados</vt:lpstr>
      <vt:lpstr>Hoja2</vt:lpstr>
      <vt:lpstr>'CLASE 8 Adic. (ARS)'!Área_de_impresión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2023-03-30T15:36:00Z</dcterms:modified>
</cp:coreProperties>
</file>