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EL NORTE CORDOBES\SERIE 3\Difusión\"/>
    </mc:Choice>
  </mc:AlternateContent>
  <bookViews>
    <workbookView xWindow="0" yWindow="0" windowWidth="20490" windowHeight="7020" activeTab="1"/>
  </bookViews>
  <sheets>
    <sheet name="SERIE III - Clase A (Badlar)" sheetId="1" r:id="rId1"/>
    <sheet name="SERIE III - Clase B (DL)" sheetId="2" r:id="rId2"/>
  </sheets>
  <definedNames>
    <definedName name="_xlnm.Print_Area" localSheetId="0">'SERIE III - Clase A (Badlar)'!$E$1:$Q$50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K18" i="1" l="1"/>
  <c r="K19" i="1"/>
  <c r="K20" i="1"/>
  <c r="K21" i="1"/>
  <c r="K22" i="1"/>
  <c r="K23" i="1"/>
  <c r="K24" i="1"/>
  <c r="K17" i="1"/>
  <c r="O30" i="1"/>
  <c r="P11" i="1"/>
  <c r="L39" i="2"/>
  <c r="J37" i="2"/>
  <c r="J36" i="2"/>
  <c r="J35" i="2"/>
  <c r="J34" i="2"/>
  <c r="J33" i="2"/>
  <c r="J32" i="2"/>
  <c r="J31" i="2"/>
  <c r="M30" i="2"/>
  <c r="M31" i="2" s="1"/>
  <c r="M32" i="2" s="1"/>
  <c r="M33" i="2" s="1"/>
  <c r="M34" i="2" s="1"/>
  <c r="M35" i="2" s="1"/>
  <c r="M36" i="2" s="1"/>
  <c r="M37" i="2" s="1"/>
  <c r="J30" i="2"/>
  <c r="O29" i="2"/>
  <c r="N29" i="2"/>
  <c r="F29" i="2"/>
  <c r="G29" i="2" s="1"/>
  <c r="E29" i="2" s="1"/>
  <c r="C29" i="2"/>
  <c r="K24" i="2"/>
  <c r="K23" i="2"/>
  <c r="K22" i="2"/>
  <c r="K21" i="2"/>
  <c r="K20" i="2"/>
  <c r="K19" i="2"/>
  <c r="K18" i="2"/>
  <c r="K17" i="2"/>
  <c r="H14" i="2"/>
  <c r="K25" i="2" l="1"/>
  <c r="C30" i="2"/>
  <c r="C31" i="2" l="1"/>
  <c r="D30" i="2"/>
  <c r="F30" i="2" s="1"/>
  <c r="J17" i="2"/>
  <c r="I17" i="2" s="1"/>
  <c r="B30" i="2"/>
  <c r="G30" i="2" l="1"/>
  <c r="J18" i="2"/>
  <c r="I18" i="2" s="1"/>
  <c r="D31" i="2"/>
  <c r="F31" i="2" s="1"/>
  <c r="C32" i="2"/>
  <c r="B31" i="2"/>
  <c r="C33" i="2" l="1"/>
  <c r="D32" i="2"/>
  <c r="B32" i="2"/>
  <c r="J19" i="2"/>
  <c r="I19" i="2" s="1"/>
  <c r="G31" i="2"/>
  <c r="F32" i="2"/>
  <c r="I30" i="2"/>
  <c r="R30" i="2" s="1"/>
  <c r="E30" i="2"/>
  <c r="H30" i="2" s="1"/>
  <c r="K30" i="2" s="1"/>
  <c r="L17" i="2" s="1"/>
  <c r="J20" i="2" l="1"/>
  <c r="I20" i="2" s="1"/>
  <c r="C34" i="2"/>
  <c r="D33" i="2"/>
  <c r="F33" i="2" s="1"/>
  <c r="B33" i="2"/>
  <c r="N30" i="2"/>
  <c r="G32" i="2"/>
  <c r="M17" i="2"/>
  <c r="I31" i="2"/>
  <c r="R31" i="2" s="1"/>
  <c r="E31" i="2"/>
  <c r="H31" i="2" s="1"/>
  <c r="K31" i="2" s="1"/>
  <c r="L18" i="2" s="1"/>
  <c r="M18" i="2" s="1"/>
  <c r="T30" i="2" l="1"/>
  <c r="O30" i="2"/>
  <c r="I32" i="2"/>
  <c r="R32" i="2" s="1"/>
  <c r="E32" i="2"/>
  <c r="H32" i="2" s="1"/>
  <c r="K32" i="2" s="1"/>
  <c r="L19" i="2" s="1"/>
  <c r="M19" i="2" s="1"/>
  <c r="N31" i="2"/>
  <c r="G33" i="2"/>
  <c r="C35" i="2"/>
  <c r="J21" i="2"/>
  <c r="I21" i="2" s="1"/>
  <c r="D34" i="2"/>
  <c r="F34" i="2" s="1"/>
  <c r="B34" i="2"/>
  <c r="I33" i="2" l="1"/>
  <c r="R33" i="2" s="1"/>
  <c r="E33" i="2"/>
  <c r="H33" i="2" s="1"/>
  <c r="K33" i="2" s="1"/>
  <c r="L20" i="2" s="1"/>
  <c r="M20" i="2" s="1"/>
  <c r="O31" i="2"/>
  <c r="T31" i="2"/>
  <c r="N32" i="2"/>
  <c r="F35" i="2"/>
  <c r="G34" i="2"/>
  <c r="C36" i="2"/>
  <c r="D35" i="2"/>
  <c r="J22" i="2"/>
  <c r="I22" i="2" s="1"/>
  <c r="B35" i="2"/>
  <c r="I34" i="2" l="1"/>
  <c r="R34" i="2" s="1"/>
  <c r="E34" i="2"/>
  <c r="H34" i="2" s="1"/>
  <c r="K34" i="2" s="1"/>
  <c r="L21" i="2" s="1"/>
  <c r="M21" i="2" s="1"/>
  <c r="G35" i="2"/>
  <c r="T32" i="2"/>
  <c r="O32" i="2"/>
  <c r="C37" i="2"/>
  <c r="D36" i="2"/>
  <c r="F36" i="2" s="1"/>
  <c r="B36" i="2"/>
  <c r="J23" i="2"/>
  <c r="I23" i="2" s="1"/>
  <c r="N33" i="2"/>
  <c r="G36" i="2" l="1"/>
  <c r="O33" i="2"/>
  <c r="T33" i="2"/>
  <c r="J24" i="2"/>
  <c r="I24" i="2" s="1"/>
  <c r="D37" i="2"/>
  <c r="F37" i="2" s="1"/>
  <c r="G37" i="2" s="1"/>
  <c r="H11" i="2"/>
  <c r="B37" i="2"/>
  <c r="N34" i="2"/>
  <c r="I35" i="2"/>
  <c r="R35" i="2" s="1"/>
  <c r="E35" i="2"/>
  <c r="H35" i="2" s="1"/>
  <c r="K35" i="2" s="1"/>
  <c r="L22" i="2" s="1"/>
  <c r="M22" i="2" s="1"/>
  <c r="N35" i="2" l="1"/>
  <c r="O35" i="2" s="1"/>
  <c r="I37" i="2"/>
  <c r="R37" i="2" s="1"/>
  <c r="E37" i="2"/>
  <c r="T34" i="2"/>
  <c r="O34" i="2"/>
  <c r="I36" i="2"/>
  <c r="R36" i="2" s="1"/>
  <c r="E36" i="2"/>
  <c r="H36" i="2" s="1"/>
  <c r="K36" i="2" s="1"/>
  <c r="L23" i="2" s="1"/>
  <c r="M23" i="2" s="1"/>
  <c r="T35" i="2" l="1"/>
  <c r="N36" i="2"/>
  <c r="H37" i="2"/>
  <c r="K37" i="2" s="1"/>
  <c r="L24" i="2" l="1"/>
  <c r="N37" i="2"/>
  <c r="T36" i="2"/>
  <c r="O36" i="2"/>
  <c r="M24" i="2" l="1"/>
  <c r="L25" i="2"/>
  <c r="M25" i="2" s="1"/>
  <c r="O37" i="2"/>
  <c r="T37" i="2"/>
  <c r="O39" i="2" l="1"/>
  <c r="L10" i="2"/>
  <c r="L11" i="2" s="1"/>
  <c r="S29" i="2" l="1"/>
  <c r="S36" i="2"/>
  <c r="U36" i="2" s="1"/>
  <c r="V36" i="2" s="1"/>
  <c r="S34" i="2"/>
  <c r="U34" i="2" s="1"/>
  <c r="V34" i="2" s="1"/>
  <c r="S32" i="2"/>
  <c r="U32" i="2" s="1"/>
  <c r="V32" i="2" s="1"/>
  <c r="S30" i="2"/>
  <c r="U30" i="2" s="1"/>
  <c r="S37" i="2"/>
  <c r="U37" i="2" s="1"/>
  <c r="V37" i="2" s="1"/>
  <c r="S33" i="2"/>
  <c r="U33" i="2" s="1"/>
  <c r="V33" i="2" s="1"/>
  <c r="S35" i="2"/>
  <c r="U35" i="2" s="1"/>
  <c r="V35" i="2" s="1"/>
  <c r="S31" i="2"/>
  <c r="U31" i="2" s="1"/>
  <c r="V31" i="2" s="1"/>
  <c r="U41" i="2" l="1"/>
  <c r="V30" i="2"/>
  <c r="V41" i="2" s="1"/>
  <c r="L12" i="2" l="1"/>
  <c r="L40" i="1" l="1"/>
  <c r="P38" i="1"/>
  <c r="J38" i="1" s="1"/>
  <c r="P37" i="1"/>
  <c r="J37" i="1" s="1"/>
  <c r="P36" i="1"/>
  <c r="J36" i="1"/>
  <c r="P35" i="1"/>
  <c r="J35" i="1" s="1"/>
  <c r="P34" i="1"/>
  <c r="J34" i="1" s="1"/>
  <c r="P33" i="1"/>
  <c r="J33" i="1" s="1"/>
  <c r="P32" i="1"/>
  <c r="J32" i="1" s="1"/>
  <c r="M32" i="1"/>
  <c r="M33" i="1" s="1"/>
  <c r="M31" i="1"/>
  <c r="J31" i="1"/>
  <c r="R30" i="1"/>
  <c r="N30" i="1"/>
  <c r="T30" i="1" s="1"/>
  <c r="J30" i="1"/>
  <c r="J29" i="1" s="1"/>
  <c r="F30" i="1"/>
  <c r="C30" i="1"/>
  <c r="M29" i="1"/>
  <c r="H14" i="1"/>
  <c r="E30" i="1" s="1"/>
  <c r="C31" i="1" l="1"/>
  <c r="B31" i="1" s="1"/>
  <c r="K25" i="1"/>
  <c r="M34" i="1"/>
  <c r="G30" i="1"/>
  <c r="D31" i="1" l="1"/>
  <c r="F31" i="1" s="1"/>
  <c r="C32" i="1"/>
  <c r="M35" i="1"/>
  <c r="C33" i="1" l="1"/>
  <c r="D32" i="1"/>
  <c r="B32" i="1"/>
  <c r="H31" i="1"/>
  <c r="K31" i="1" s="1"/>
  <c r="G31" i="1"/>
  <c r="F32" i="1"/>
  <c r="M36" i="1"/>
  <c r="L17" i="1" l="1"/>
  <c r="M17" i="1" s="1"/>
  <c r="H32" i="1"/>
  <c r="K32" i="1" s="1"/>
  <c r="G32" i="1"/>
  <c r="I31" i="1"/>
  <c r="R31" i="1" s="1"/>
  <c r="E31" i="1"/>
  <c r="J17" i="1"/>
  <c r="I17" i="1" s="1"/>
  <c r="N31" i="1"/>
  <c r="O31" i="1" s="1"/>
  <c r="C34" i="1"/>
  <c r="D33" i="1"/>
  <c r="F33" i="1" s="1"/>
  <c r="B33" i="1"/>
  <c r="M38" i="1"/>
  <c r="M37" i="1"/>
  <c r="L18" i="1" l="1"/>
  <c r="M18" i="1" s="1"/>
  <c r="H33" i="1"/>
  <c r="K33" i="1" s="1"/>
  <c r="G33" i="1"/>
  <c r="C35" i="1"/>
  <c r="D34" i="1"/>
  <c r="F34" i="1" s="1"/>
  <c r="B34" i="1"/>
  <c r="T31" i="1"/>
  <c r="J18" i="1"/>
  <c r="I18" i="1" s="1"/>
  <c r="E32" i="1"/>
  <c r="N32" i="1"/>
  <c r="O32" i="1" s="1"/>
  <c r="I32" i="1"/>
  <c r="R32" i="1" s="1"/>
  <c r="L19" i="1" l="1"/>
  <c r="M19" i="1" s="1"/>
  <c r="H34" i="1"/>
  <c r="K34" i="1" s="1"/>
  <c r="G34" i="1"/>
  <c r="C36" i="1"/>
  <c r="D35" i="1"/>
  <c r="F35" i="1" s="1"/>
  <c r="B35" i="1"/>
  <c r="T32" i="1"/>
  <c r="E33" i="1"/>
  <c r="J19" i="1"/>
  <c r="I19" i="1" s="1"/>
  <c r="I33" i="1"/>
  <c r="R33" i="1" s="1"/>
  <c r="N33" i="1"/>
  <c r="O33" i="1" s="1"/>
  <c r="L20" i="1" l="1"/>
  <c r="M20" i="1" s="1"/>
  <c r="G35" i="1"/>
  <c r="F36" i="1"/>
  <c r="H35" i="1"/>
  <c r="K35" i="1" s="1"/>
  <c r="C37" i="1"/>
  <c r="D36" i="1"/>
  <c r="B36" i="1"/>
  <c r="I34" i="1"/>
  <c r="R34" i="1" s="1"/>
  <c r="E34" i="1"/>
  <c r="N34" i="1"/>
  <c r="O34" i="1" s="1"/>
  <c r="J20" i="1"/>
  <c r="I20" i="1" s="1"/>
  <c r="T33" i="1"/>
  <c r="L21" i="1" l="1"/>
  <c r="M21" i="1" s="1"/>
  <c r="C38" i="1"/>
  <c r="D37" i="1"/>
  <c r="B37" i="1"/>
  <c r="H36" i="1"/>
  <c r="K36" i="1" s="1"/>
  <c r="G36" i="1"/>
  <c r="F37" i="1"/>
  <c r="T34" i="1"/>
  <c r="J21" i="1"/>
  <c r="I21" i="1" s="1"/>
  <c r="N35" i="1"/>
  <c r="O35" i="1" s="1"/>
  <c r="E35" i="1"/>
  <c r="I35" i="1"/>
  <c r="R35" i="1" s="1"/>
  <c r="L22" i="1" l="1"/>
  <c r="M22" i="1" s="1"/>
  <c r="T35" i="1"/>
  <c r="G37" i="1"/>
  <c r="F38" i="1"/>
  <c r="H37" i="1"/>
  <c r="K37" i="1" s="1"/>
  <c r="I36" i="1"/>
  <c r="R36" i="1" s="1"/>
  <c r="E36" i="1"/>
  <c r="J22" i="1"/>
  <c r="I22" i="1" s="1"/>
  <c r="N36" i="1"/>
  <c r="O36" i="1" s="1"/>
  <c r="D38" i="1"/>
  <c r="B38" i="1"/>
  <c r="L23" i="1" l="1"/>
  <c r="M23" i="1" s="1"/>
  <c r="N37" i="1"/>
  <c r="O37" i="1" s="1"/>
  <c r="J23" i="1"/>
  <c r="I23" i="1" s="1"/>
  <c r="I37" i="1"/>
  <c r="R37" i="1" s="1"/>
  <c r="E37" i="1"/>
  <c r="G38" i="1"/>
  <c r="H38" i="1"/>
  <c r="K38" i="1" s="1"/>
  <c r="L24" i="1" s="1"/>
  <c r="T36" i="1"/>
  <c r="L25" i="1" l="1"/>
  <c r="M25" i="1" s="1"/>
  <c r="M24" i="1"/>
  <c r="I38" i="1"/>
  <c r="R38" i="1" s="1"/>
  <c r="N38" i="1"/>
  <c r="O38" i="1" s="1"/>
  <c r="H11" i="1"/>
  <c r="E38" i="1"/>
  <c r="J24" i="1"/>
  <c r="I24" i="1" s="1"/>
  <c r="T37" i="1"/>
  <c r="T38" i="1" l="1"/>
  <c r="L10" i="1" l="1"/>
  <c r="O40" i="1"/>
  <c r="S33" i="1" l="1"/>
  <c r="U33" i="1" s="1"/>
  <c r="V33" i="1" s="1"/>
  <c r="S36" i="1"/>
  <c r="U36" i="1" s="1"/>
  <c r="V36" i="1" s="1"/>
  <c r="S30" i="1"/>
  <c r="U30" i="1" s="1"/>
  <c r="V30" i="1" s="1"/>
  <c r="S32" i="1"/>
  <c r="U32" i="1" s="1"/>
  <c r="V32" i="1" s="1"/>
  <c r="L11" i="1"/>
  <c r="S31" i="1"/>
  <c r="U31" i="1" s="1"/>
  <c r="S34" i="1"/>
  <c r="U34" i="1" s="1"/>
  <c r="V34" i="1" s="1"/>
  <c r="S35" i="1"/>
  <c r="U35" i="1" s="1"/>
  <c r="V35" i="1" s="1"/>
  <c r="S37" i="1"/>
  <c r="U37" i="1" s="1"/>
  <c r="V37" i="1" s="1"/>
  <c r="S28" i="1"/>
  <c r="S38" i="1"/>
  <c r="U38" i="1" s="1"/>
  <c r="V38" i="1" s="1"/>
  <c r="V31" i="1" l="1"/>
  <c r="V40" i="1" s="1"/>
  <c r="U40" i="1"/>
  <c r="L12" i="1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</commentList>
</comments>
</file>

<file path=xl/sharedStrings.xml><?xml version="1.0" encoding="utf-8"?>
<sst xmlns="http://schemas.openxmlformats.org/spreadsheetml/2006/main" count="80" uniqueCount="50">
  <si>
    <t>Fecha de Emisión:</t>
  </si>
  <si>
    <t>TIR:</t>
  </si>
  <si>
    <t>Trimestrales</t>
  </si>
  <si>
    <t>Fecha de Vto:</t>
  </si>
  <si>
    <t xml:space="preserve">TNA: </t>
  </si>
  <si>
    <t>Cupón:</t>
  </si>
  <si>
    <t>Badlar + Margen a licitar</t>
  </si>
  <si>
    <t>Duration (meses):</t>
  </si>
  <si>
    <t>Precio:</t>
  </si>
  <si>
    <t>Calificación (Fix):</t>
  </si>
  <si>
    <t>s/c</t>
  </si>
  <si>
    <t>Fecha:</t>
  </si>
  <si>
    <t>Plazo (meses):</t>
  </si>
  <si>
    <t>Margen a licitar:</t>
  </si>
  <si>
    <t>Meses</t>
  </si>
  <si>
    <t>Fecha</t>
  </si>
  <si>
    <t>Amortización</t>
  </si>
  <si>
    <t>Interes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</si>
  <si>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</si>
  <si>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</si>
  <si>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</si>
  <si>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</si>
  <si>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</si>
  <si>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</si>
  <si>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</si>
  <si>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</si>
  <si>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</si>
  <si>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</si>
  <si>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</si>
  <si>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</si>
  <si>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</si>
  <si>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</si>
  <si>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</si>
  <si>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</si>
  <si>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</si>
  <si>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</si>
  <si>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</si>
  <si>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TC Inicial:</t>
  </si>
  <si>
    <t>V/N a integrar en AR$:</t>
  </si>
  <si>
    <t>V/N en US$:</t>
  </si>
  <si>
    <t>Fecha Pago</t>
  </si>
  <si>
    <t>Fecha Dev</t>
  </si>
  <si>
    <t>Días Devengamiento</t>
  </si>
  <si>
    <t xml:space="preserve">Intereses: </t>
  </si>
  <si>
    <t>V/N US$:</t>
  </si>
  <si>
    <t>V/N AR$:</t>
  </si>
  <si>
    <t>ON Pyme CNV Garantizada El Norte Cordobés Serie III - Clase A (Badlar 24 meses)</t>
  </si>
  <si>
    <t>ON Pyme CNV Garantizada El Norte Cordobés Serie III - Clase B (Dollar Linked 24 meses)</t>
  </si>
  <si>
    <t>Precio a licitar:</t>
  </si>
  <si>
    <t>Calificación: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</si>
</sst>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[$-409]d\-mmm\-yy;@"/>
    <numFmt numFmtId="165" formatCode="0.0000%"/>
    <numFmt numFmtId="166" formatCode="&quot;$&quot;\ #,##0.0000;[Red]\-&quot;$&quot;\ #,##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0000_ ;[Red]\-#,##0.000000\ "/>
    <numFmt numFmtId="171" formatCode="#,##0.00_ ;[Red]\-#,##0.00\ "/>
    <numFmt numFmtId="172" formatCode="#,##0.00000_ ;[Red]\-#,##0.00000\ "/>
    <numFmt numFmtId="173" formatCode="#,##0.0000_ ;[Red]\-#,##0.0000\ "/>
    <numFmt numFmtId="174" formatCode="_ * #,##0_ ;_ * \-#,##0_ ;_ * &quot;-&quot;??_ ;_ @_ "/>
    <numFmt numFmtId="175" formatCode="#,##0.000;[Red]\-#,##0.000"/>
    <numFmt numFmtId="177" formatCode="#,##0.0000_ ;\-#,##0.0000\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 applyProtection="1"/>
    <xf numFmtId="0" fontId="3" fillId="2" borderId="0" xfId="0" applyFont="1" applyFill="1" applyProtection="1"/>
    <xf numFmtId="0" fontId="3" fillId="3" borderId="0" xfId="0" applyFont="1" applyFill="1" applyBorder="1" applyProtection="1"/>
    <xf numFmtId="0" fontId="3" fillId="3" borderId="0" xfId="0" applyFont="1" applyFill="1" applyProtection="1"/>
    <xf numFmtId="0" fontId="3" fillId="0" borderId="0" xfId="0" applyFont="1" applyFill="1" applyProtection="1"/>
    <xf numFmtId="9" fontId="3" fillId="0" borderId="0" xfId="2" applyFont="1" applyProtection="1"/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/>
    <xf numFmtId="0" fontId="3" fillId="0" borderId="0" xfId="0" applyFont="1" applyBorder="1" applyProtection="1"/>
    <xf numFmtId="0" fontId="6" fillId="2" borderId="4" xfId="0" applyFont="1" applyFill="1" applyBorder="1" applyAlignment="1" applyProtection="1">
      <alignment horizontal="right"/>
    </xf>
    <xf numFmtId="164" fontId="6" fillId="2" borderId="5" xfId="3" applyNumberFormat="1" applyFont="1" applyFill="1" applyBorder="1" applyAlignment="1" applyProtection="1">
      <alignment horizontal="center"/>
      <protection locked="0"/>
    </xf>
    <xf numFmtId="164" fontId="6" fillId="2" borderId="6" xfId="3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right"/>
    </xf>
    <xf numFmtId="0" fontId="6" fillId="2" borderId="5" xfId="0" applyFont="1" applyFill="1" applyBorder="1" applyAlignment="1" applyProtection="1">
      <alignment horizontal="right"/>
    </xf>
    <xf numFmtId="10" fontId="6" fillId="2" borderId="5" xfId="0" applyNumberFormat="1" applyFont="1" applyFill="1" applyBorder="1" applyAlignment="1" applyProtection="1">
      <alignment horizontal="center"/>
    </xf>
    <xf numFmtId="10" fontId="6" fillId="2" borderId="6" xfId="0" applyNumberFormat="1" applyFont="1" applyFill="1" applyBorder="1" applyAlignment="1" applyProtection="1">
      <alignment horizontal="center"/>
    </xf>
    <xf numFmtId="165" fontId="3" fillId="3" borderId="0" xfId="0" applyNumberFormat="1" applyFont="1" applyFill="1" applyBorder="1" applyProtection="1"/>
    <xf numFmtId="0" fontId="6" fillId="2" borderId="7" xfId="0" applyFont="1" applyFill="1" applyBorder="1" applyAlignment="1" applyProtection="1">
      <alignment horizontal="right"/>
    </xf>
    <xf numFmtId="164" fontId="6" fillId="2" borderId="0" xfId="3" applyNumberFormat="1" applyFont="1" applyFill="1" applyBorder="1" applyAlignment="1" applyProtection="1">
      <alignment horizontal="center"/>
    </xf>
    <xf numFmtId="164" fontId="6" fillId="2" borderId="8" xfId="3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 applyProtection="1">
      <alignment horizontal="center"/>
    </xf>
    <xf numFmtId="10" fontId="6" fillId="2" borderId="8" xfId="0" applyNumberFormat="1" applyFont="1" applyFill="1" applyBorder="1" applyAlignment="1" applyProtection="1">
      <alignment horizontal="center"/>
    </xf>
    <xf numFmtId="14" fontId="3" fillId="0" borderId="0" xfId="0" applyNumberFormat="1" applyFont="1" applyProtection="1"/>
    <xf numFmtId="2" fontId="6" fillId="2" borderId="0" xfId="0" applyNumberFormat="1" applyFont="1" applyFill="1" applyBorder="1" applyAlignment="1" applyProtection="1">
      <alignment horizontal="center"/>
    </xf>
    <xf numFmtId="2" fontId="6" fillId="2" borderId="8" xfId="0" applyNumberFormat="1" applyFont="1" applyFill="1" applyBorder="1" applyAlignment="1" applyProtection="1">
      <alignment horizontal="center"/>
    </xf>
    <xf numFmtId="14" fontId="3" fillId="3" borderId="0" xfId="0" applyNumberFormat="1" applyFont="1" applyFill="1" applyBorder="1" applyProtection="1"/>
    <xf numFmtId="2" fontId="3" fillId="0" borderId="0" xfId="0" applyNumberFormat="1" applyFont="1" applyFill="1" applyProtection="1"/>
    <xf numFmtId="166" fontId="6" fillId="2" borderId="0" xfId="3" applyNumberFormat="1" applyFont="1" applyFill="1" applyBorder="1" applyAlignment="1" applyProtection="1">
      <alignment horizontal="center"/>
      <protection locked="0"/>
    </xf>
    <xf numFmtId="166" fontId="6" fillId="2" borderId="8" xfId="3" applyNumberFormat="1" applyFont="1" applyFill="1" applyBorder="1" applyAlignment="1" applyProtection="1">
      <alignment horizontal="center"/>
      <protection locked="0"/>
    </xf>
    <xf numFmtId="167" fontId="6" fillId="4" borderId="0" xfId="0" applyNumberFormat="1" applyFont="1" applyFill="1" applyBorder="1" applyAlignment="1" applyProtection="1">
      <alignment horizontal="center"/>
      <protection locked="0"/>
    </xf>
    <xf numFmtId="167" fontId="6" fillId="4" borderId="8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164" fontId="6" fillId="2" borderId="10" xfId="3" applyNumberFormat="1" applyFont="1" applyFill="1" applyBorder="1" applyAlignment="1" applyProtection="1">
      <alignment horizontal="center"/>
      <protection locked="0"/>
    </xf>
    <xf numFmtId="164" fontId="6" fillId="2" borderId="11" xfId="3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0" fontId="6" fillId="4" borderId="11" xfId="2" applyNumberFormat="1" applyFont="1" applyFill="1" applyBorder="1" applyAlignment="1" applyProtection="1">
      <alignment horizontal="center"/>
      <protection locked="0"/>
    </xf>
    <xf numFmtId="10" fontId="6" fillId="4" borderId="12" xfId="2" applyNumberFormat="1" applyFont="1" applyFill="1" applyBorder="1" applyAlignment="1" applyProtection="1">
      <alignment horizontal="center"/>
      <protection locked="0"/>
    </xf>
    <xf numFmtId="168" fontId="3" fillId="3" borderId="5" xfId="3" applyNumberFormat="1" applyFont="1" applyFill="1" applyBorder="1" applyAlignment="1" applyProtection="1">
      <alignment horizontal="center"/>
    </xf>
    <xf numFmtId="164" fontId="6" fillId="0" borderId="0" xfId="3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167" fontId="6" fillId="0" borderId="0" xfId="0" applyNumberFormat="1" applyFont="1" applyFill="1" applyBorder="1" applyProtection="1"/>
    <xf numFmtId="0" fontId="6" fillId="2" borderId="13" xfId="0" applyFont="1" applyFill="1" applyBorder="1" applyAlignment="1" applyProtection="1">
      <alignment horizontal="center"/>
    </xf>
    <xf numFmtId="164" fontId="6" fillId="2" borderId="3" xfId="3" applyNumberFormat="1" applyFont="1" applyFill="1" applyBorder="1" applyAlignment="1" applyProtection="1">
      <alignment horizontal="center"/>
    </xf>
    <xf numFmtId="164" fontId="6" fillId="2" borderId="13" xfId="3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7" fillId="0" borderId="0" xfId="0" applyFont="1" applyProtection="1"/>
    <xf numFmtId="1" fontId="3" fillId="2" borderId="14" xfId="0" applyNumberFormat="1" applyFont="1" applyFill="1" applyBorder="1" applyAlignment="1" applyProtection="1">
      <alignment horizontal="center"/>
    </xf>
    <xf numFmtId="15" fontId="3" fillId="2" borderId="14" xfId="0" applyNumberFormat="1" applyFont="1" applyFill="1" applyBorder="1" applyAlignment="1" applyProtection="1">
      <alignment horizontal="center"/>
    </xf>
    <xf numFmtId="4" fontId="3" fillId="0" borderId="7" xfId="3" applyNumberFormat="1" applyFont="1" applyFill="1" applyBorder="1" applyAlignment="1" applyProtection="1">
      <alignment horizontal="center"/>
    </xf>
    <xf numFmtId="4" fontId="3" fillId="0" borderId="0" xfId="3" applyNumberFormat="1" applyFont="1" applyFill="1" applyBorder="1" applyAlignment="1" applyProtection="1">
      <alignment horizontal="center"/>
    </xf>
    <xf numFmtId="4" fontId="3" fillId="0" borderId="8" xfId="0" applyNumberFormat="1" applyFont="1" applyFill="1" applyBorder="1" applyAlignment="1" applyProtection="1">
      <alignment horizontal="center"/>
    </xf>
    <xf numFmtId="165" fontId="3" fillId="0" borderId="0" xfId="2" applyNumberFormat="1" applyFont="1" applyProtection="1"/>
    <xf numFmtId="1" fontId="3" fillId="2" borderId="12" xfId="0" applyNumberFormat="1" applyFont="1" applyFill="1" applyBorder="1" applyAlignment="1" applyProtection="1">
      <alignment horizontal="center"/>
    </xf>
    <xf numFmtId="15" fontId="6" fillId="2" borderId="13" xfId="0" applyNumberFormat="1" applyFont="1" applyFill="1" applyBorder="1" applyAlignment="1" applyProtection="1">
      <alignment horizontal="center"/>
    </xf>
    <xf numFmtId="4" fontId="6" fillId="2" borderId="3" xfId="3" applyNumberFormat="1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164" fontId="6" fillId="2" borderId="4" xfId="3" applyNumberFormat="1" applyFont="1" applyFill="1" applyBorder="1" applyAlignment="1" applyProtection="1">
      <alignment horizontal="center" vertical="center" wrapText="1"/>
    </xf>
    <xf numFmtId="164" fontId="6" fillId="2" borderId="5" xfId="3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164" fontId="6" fillId="2" borderId="9" xfId="3" applyNumberFormat="1" applyFont="1" applyFill="1" applyBorder="1" applyAlignment="1" applyProtection="1">
      <alignment horizontal="center" vertical="center" wrapText="1"/>
    </xf>
    <xf numFmtId="164" fontId="6" fillId="2" borderId="10" xfId="3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165" fontId="6" fillId="3" borderId="0" xfId="2" applyNumberFormat="1" applyFont="1" applyFill="1" applyBorder="1" applyAlignment="1" applyProtection="1">
      <alignment horizontal="center"/>
    </xf>
    <xf numFmtId="164" fontId="6" fillId="3" borderId="2" xfId="3" applyNumberFormat="1" applyFont="1" applyFill="1" applyBorder="1" applyAlignment="1" applyProtection="1">
      <alignment horizontal="center" vertical="center"/>
    </xf>
    <xf numFmtId="164" fontId="6" fillId="3" borderId="10" xfId="3" applyNumberFormat="1" applyFont="1" applyFill="1" applyBorder="1" applyAlignment="1" applyProtection="1">
      <alignment horizontal="center" vertical="center"/>
    </xf>
    <xf numFmtId="10" fontId="10" fillId="0" borderId="2" xfId="2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/>
    </xf>
    <xf numFmtId="40" fontId="11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9" fontId="3" fillId="0" borderId="0" xfId="1" applyFont="1" applyAlignment="1" applyProtection="1">
      <alignment horizontal="center" vertical="center"/>
    </xf>
    <xf numFmtId="168" fontId="3" fillId="0" borderId="0" xfId="0" applyNumberFormat="1" applyFont="1" applyBorder="1" applyAlignment="1" applyProtection="1">
      <alignment horizontal="center" vertical="center"/>
    </xf>
    <xf numFmtId="15" fontId="3" fillId="2" borderId="4" xfId="0" applyNumberFormat="1" applyFont="1" applyFill="1" applyBorder="1" applyAlignment="1" applyProtection="1">
      <alignment horizontal="center"/>
    </xf>
    <xf numFmtId="38" fontId="3" fillId="2" borderId="5" xfId="0" applyNumberFormat="1" applyFont="1" applyFill="1" applyBorder="1" applyAlignment="1" applyProtection="1">
      <alignment horizontal="center" vertical="center"/>
    </xf>
    <xf numFmtId="10" fontId="10" fillId="2" borderId="5" xfId="2" applyNumberFormat="1" applyFont="1" applyFill="1" applyBorder="1" applyAlignment="1" applyProtection="1">
      <alignment horizontal="center"/>
    </xf>
    <xf numFmtId="40" fontId="3" fillId="2" borderId="5" xfId="0" applyNumberFormat="1" applyFont="1" applyFill="1" applyBorder="1" applyAlignment="1" applyProtection="1">
      <alignment horizontal="center" vertical="center"/>
    </xf>
    <xf numFmtId="38" fontId="3" fillId="2" borderId="6" xfId="0" applyNumberFormat="1" applyFont="1" applyFill="1" applyBorder="1" applyAlignment="1" applyProtection="1">
      <alignment horizontal="center" vertical="center"/>
    </xf>
    <xf numFmtId="170" fontId="8" fillId="3" borderId="0" xfId="0" applyNumberFormat="1" applyFont="1" applyFill="1" applyBorder="1" applyAlignment="1" applyProtection="1">
      <alignment horizontal="center" vertical="center"/>
    </xf>
    <xf numFmtId="170" fontId="3" fillId="3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5" fontId="3" fillId="2" borderId="7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>
      <alignment horizontal="center"/>
    </xf>
    <xf numFmtId="165" fontId="3" fillId="2" borderId="0" xfId="2" applyNumberFormat="1" applyFont="1" applyFill="1" applyBorder="1" applyAlignment="1" applyProtection="1">
      <alignment horizontal="center"/>
    </xf>
    <xf numFmtId="171" fontId="3" fillId="2" borderId="0" xfId="1" applyNumberFormat="1" applyFont="1" applyFill="1" applyBorder="1" applyAlignment="1" applyProtection="1">
      <alignment horizontal="center"/>
    </xf>
    <xf numFmtId="40" fontId="3" fillId="2" borderId="0" xfId="0" applyNumberFormat="1" applyFont="1" applyFill="1" applyBorder="1" applyAlignment="1" applyProtection="1">
      <alignment horizontal="center"/>
    </xf>
    <xf numFmtId="38" fontId="3" fillId="2" borderId="8" xfId="0" applyNumberFormat="1" applyFont="1" applyFill="1" applyBorder="1" applyAlignment="1" applyProtection="1">
      <alignment horizontal="center"/>
    </xf>
    <xf numFmtId="165" fontId="6" fillId="4" borderId="8" xfId="2" applyNumberFormat="1" applyFont="1" applyFill="1" applyBorder="1" applyAlignment="1" applyProtection="1">
      <alignment horizontal="center"/>
    </xf>
    <xf numFmtId="172" fontId="3" fillId="3" borderId="0" xfId="0" applyNumberFormat="1" applyFont="1" applyFill="1" applyAlignment="1" applyProtection="1">
      <alignment horizontal="center" vertical="center"/>
    </xf>
    <xf numFmtId="15" fontId="3" fillId="2" borderId="9" xfId="0" applyNumberFormat="1" applyFont="1" applyFill="1" applyBorder="1" applyAlignment="1" applyProtection="1">
      <alignment horizontal="center"/>
    </xf>
    <xf numFmtId="38" fontId="3" fillId="2" borderId="10" xfId="0" applyNumberFormat="1" applyFont="1" applyFill="1" applyBorder="1" applyAlignment="1" applyProtection="1">
      <alignment horizontal="center"/>
    </xf>
    <xf numFmtId="165" fontId="3" fillId="2" borderId="10" xfId="2" applyNumberFormat="1" applyFont="1" applyFill="1" applyBorder="1" applyAlignment="1" applyProtection="1">
      <alignment horizontal="center"/>
    </xf>
    <xf numFmtId="171" fontId="3" fillId="2" borderId="10" xfId="1" applyNumberFormat="1" applyFont="1" applyFill="1" applyBorder="1" applyAlignment="1" applyProtection="1">
      <alignment horizontal="center"/>
    </xf>
    <xf numFmtId="40" fontId="3" fillId="2" borderId="10" xfId="0" applyNumberFormat="1" applyFont="1" applyFill="1" applyBorder="1" applyAlignment="1" applyProtection="1">
      <alignment horizontal="center"/>
    </xf>
    <xf numFmtId="38" fontId="3" fillId="2" borderId="11" xfId="0" applyNumberFormat="1" applyFont="1" applyFill="1" applyBorder="1" applyAlignment="1" applyProtection="1">
      <alignment horizontal="center"/>
    </xf>
    <xf numFmtId="165" fontId="6" fillId="4" borderId="12" xfId="2" applyNumberFormat="1" applyFont="1" applyFill="1" applyBorder="1" applyAlignment="1" applyProtection="1">
      <alignment horizontal="center"/>
    </xf>
    <xf numFmtId="15" fontId="3" fillId="0" borderId="0" xfId="0" applyNumberFormat="1" applyFont="1" applyFill="1" applyBorder="1" applyAlignment="1" applyProtection="1">
      <alignment horizontal="center"/>
    </xf>
    <xf numFmtId="38" fontId="3" fillId="0" borderId="0" xfId="0" applyNumberFormat="1" applyFont="1" applyBorder="1" applyAlignment="1" applyProtection="1">
      <alignment horizontal="center"/>
    </xf>
    <xf numFmtId="40" fontId="3" fillId="0" borderId="0" xfId="0" applyNumberFormat="1" applyFont="1" applyBorder="1" applyAlignment="1" applyProtection="1">
      <alignment horizontal="center"/>
    </xf>
    <xf numFmtId="10" fontId="3" fillId="2" borderId="0" xfId="2" applyNumberFormat="1" applyFont="1" applyFill="1" applyBorder="1" applyAlignment="1" applyProtection="1">
      <alignment horizontal="center"/>
    </xf>
    <xf numFmtId="171" fontId="3" fillId="0" borderId="0" xfId="1" applyNumberFormat="1" applyFont="1" applyBorder="1" applyAlignment="1" applyProtection="1">
      <alignment horizontal="center"/>
    </xf>
    <xf numFmtId="40" fontId="3" fillId="0" borderId="10" xfId="0" applyNumberFormat="1" applyFont="1" applyBorder="1" applyAlignment="1" applyProtection="1">
      <alignment horizontal="center"/>
    </xf>
    <xf numFmtId="38" fontId="3" fillId="0" borderId="10" xfId="0" applyNumberFormat="1" applyFont="1" applyBorder="1" applyAlignment="1" applyProtection="1">
      <alignment horizontal="center"/>
    </xf>
    <xf numFmtId="164" fontId="3" fillId="3" borderId="0" xfId="3" applyNumberFormat="1" applyFont="1" applyFill="1" applyBorder="1" applyAlignment="1" applyProtection="1">
      <alignment horizontal="center"/>
    </xf>
    <xf numFmtId="40" fontId="6" fillId="0" borderId="12" xfId="0" applyNumberFormat="1" applyFont="1" applyBorder="1" applyAlignment="1" applyProtection="1">
      <alignment horizontal="center"/>
    </xf>
    <xf numFmtId="38" fontId="6" fillId="0" borderId="12" xfId="0" applyNumberFormat="1" applyFont="1" applyBorder="1" applyAlignment="1" applyProtection="1">
      <alignment horizontal="center"/>
    </xf>
    <xf numFmtId="170" fontId="3" fillId="3" borderId="0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2" borderId="0" xfId="4" applyFont="1" applyFill="1" applyProtection="1"/>
    <xf numFmtId="9" fontId="3" fillId="2" borderId="0" xfId="5" applyFont="1" applyFill="1" applyProtection="1"/>
    <xf numFmtId="0" fontId="3" fillId="2" borderId="0" xfId="4" applyFont="1" applyFill="1" applyBorder="1" applyProtection="1"/>
    <xf numFmtId="0" fontId="6" fillId="2" borderId="4" xfId="4" applyFont="1" applyFill="1" applyBorder="1" applyAlignment="1" applyProtection="1">
      <alignment horizontal="right"/>
    </xf>
    <xf numFmtId="0" fontId="6" fillId="2" borderId="4" xfId="4" applyFont="1" applyFill="1" applyBorder="1" applyAlignment="1" applyProtection="1">
      <alignment horizontal="right"/>
    </xf>
    <xf numFmtId="0" fontId="6" fillId="2" borderId="5" xfId="4" applyFont="1" applyFill="1" applyBorder="1" applyAlignment="1" applyProtection="1">
      <alignment horizontal="right"/>
    </xf>
    <xf numFmtId="10" fontId="6" fillId="2" borderId="5" xfId="4" applyNumberFormat="1" applyFont="1" applyFill="1" applyBorder="1" applyAlignment="1" applyProtection="1">
      <alignment horizontal="center"/>
    </xf>
    <xf numFmtId="173" fontId="6" fillId="0" borderId="5" xfId="4" applyNumberFormat="1" applyFont="1" applyFill="1" applyBorder="1" applyAlignment="1" applyProtection="1">
      <alignment horizontal="center"/>
      <protection locked="0"/>
    </xf>
    <xf numFmtId="173" fontId="6" fillId="0" borderId="6" xfId="4" applyNumberFormat="1" applyFont="1" applyFill="1" applyBorder="1" applyAlignment="1" applyProtection="1">
      <alignment horizontal="center"/>
      <protection locked="0"/>
    </xf>
    <xf numFmtId="165" fontId="3" fillId="2" borderId="0" xfId="4" applyNumberFormat="1" applyFont="1" applyFill="1" applyBorder="1" applyProtection="1"/>
    <xf numFmtId="165" fontId="3" fillId="2" borderId="0" xfId="5" applyNumberFormat="1" applyFont="1" applyFill="1" applyProtection="1"/>
    <xf numFmtId="0" fontId="6" fillId="2" borderId="7" xfId="4" applyFont="1" applyFill="1" applyBorder="1" applyAlignment="1" applyProtection="1">
      <alignment horizontal="right"/>
    </xf>
    <xf numFmtId="0" fontId="6" fillId="2" borderId="7" xfId="4" applyFont="1" applyFill="1" applyBorder="1" applyAlignment="1" applyProtection="1">
      <alignment horizontal="right"/>
    </xf>
    <xf numFmtId="0" fontId="6" fillId="2" borderId="0" xfId="4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center"/>
    </xf>
    <xf numFmtId="14" fontId="3" fillId="2" borderId="0" xfId="4" applyNumberFormat="1" applyFont="1" applyFill="1" applyProtection="1"/>
    <xf numFmtId="10" fontId="6" fillId="2" borderId="0" xfId="4" applyNumberFormat="1" applyFont="1" applyFill="1" applyBorder="1" applyAlignment="1" applyProtection="1">
      <alignment horizontal="center"/>
    </xf>
    <xf numFmtId="10" fontId="6" fillId="2" borderId="8" xfId="4" applyNumberFormat="1" applyFont="1" applyFill="1" applyBorder="1" applyAlignment="1" applyProtection="1">
      <alignment horizontal="center"/>
    </xf>
    <xf numFmtId="2" fontId="6" fillId="2" borderId="0" xfId="4" applyNumberFormat="1" applyFont="1" applyFill="1" applyBorder="1" applyAlignment="1" applyProtection="1">
      <alignment horizontal="center"/>
    </xf>
    <xf numFmtId="167" fontId="6" fillId="2" borderId="0" xfId="4" applyNumberFormat="1" applyFont="1" applyFill="1" applyBorder="1" applyAlignment="1" applyProtection="1">
      <alignment horizontal="center"/>
      <protection locked="0"/>
    </xf>
    <xf numFmtId="167" fontId="6" fillId="2" borderId="8" xfId="4" applyNumberFormat="1" applyFont="1" applyFill="1" applyBorder="1" applyAlignment="1" applyProtection="1">
      <alignment horizontal="center"/>
      <protection locked="0"/>
    </xf>
    <xf numFmtId="14" fontId="3" fillId="2" borderId="0" xfId="4" applyNumberFormat="1" applyFont="1" applyFill="1" applyBorder="1" applyProtection="1"/>
    <xf numFmtId="2" fontId="3" fillId="2" borderId="0" xfId="4" applyNumberFormat="1" applyFont="1" applyFill="1" applyProtection="1"/>
    <xf numFmtId="164" fontId="6" fillId="2" borderId="0" xfId="3" applyNumberFormat="1" applyFont="1" applyFill="1" applyBorder="1" applyAlignment="1" applyProtection="1">
      <alignment horizontal="center"/>
      <protection locked="0"/>
    </xf>
    <xf numFmtId="164" fontId="6" fillId="2" borderId="8" xfId="3" applyNumberFormat="1" applyFont="1" applyFill="1" applyBorder="1" applyAlignment="1" applyProtection="1">
      <alignment horizontal="center"/>
      <protection locked="0"/>
    </xf>
    <xf numFmtId="0" fontId="6" fillId="2" borderId="9" xfId="4" applyFont="1" applyFill="1" applyBorder="1" applyAlignment="1" applyProtection="1">
      <alignment horizontal="right"/>
    </xf>
    <xf numFmtId="0" fontId="6" fillId="2" borderId="9" xfId="4" applyFont="1" applyFill="1" applyBorder="1" applyAlignment="1" applyProtection="1">
      <alignment horizontal="right"/>
    </xf>
    <xf numFmtId="0" fontId="6" fillId="2" borderId="10" xfId="4" applyFont="1" applyFill="1" applyBorder="1" applyAlignment="1" applyProtection="1">
      <alignment horizontal="right"/>
    </xf>
    <xf numFmtId="0" fontId="6" fillId="2" borderId="10" xfId="4" applyFont="1" applyFill="1" applyBorder="1" applyAlignment="1" applyProtection="1">
      <alignment horizontal="center"/>
    </xf>
    <xf numFmtId="168" fontId="3" fillId="2" borderId="5" xfId="3" applyNumberFormat="1" applyFont="1" applyFill="1" applyBorder="1" applyAlignment="1" applyProtection="1">
      <alignment horizontal="center"/>
    </xf>
    <xf numFmtId="164" fontId="6" fillId="2" borderId="0" xfId="3" applyNumberFormat="1" applyFont="1" applyFill="1" applyBorder="1" applyAlignment="1" applyProtection="1">
      <alignment horizontal="left"/>
    </xf>
    <xf numFmtId="0" fontId="6" fillId="2" borderId="0" xfId="4" applyFont="1" applyFill="1" applyAlignment="1" applyProtection="1">
      <alignment horizontal="right"/>
    </xf>
    <xf numFmtId="167" fontId="6" fillId="2" borderId="0" xfId="4" applyNumberFormat="1" applyFont="1" applyFill="1" applyBorder="1" applyProtection="1"/>
    <xf numFmtId="0" fontId="6" fillId="2" borderId="15" xfId="4" applyFont="1" applyFill="1" applyBorder="1" applyAlignment="1" applyProtection="1">
      <alignment horizontal="center"/>
    </xf>
    <xf numFmtId="0" fontId="6" fillId="2" borderId="13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3" fontId="3" fillId="2" borderId="15" xfId="3" applyNumberFormat="1" applyFont="1" applyFill="1" applyBorder="1" applyAlignment="1" applyProtection="1">
      <alignment horizontal="center"/>
    </xf>
    <xf numFmtId="15" fontId="3" fillId="2" borderId="8" xfId="4" applyNumberFormat="1" applyFont="1" applyFill="1" applyBorder="1" applyAlignment="1" applyProtection="1">
      <alignment horizontal="center"/>
    </xf>
    <xf numFmtId="4" fontId="3" fillId="2" borderId="8" xfId="3" applyNumberFormat="1" applyFont="1" applyFill="1" applyBorder="1" applyAlignment="1" applyProtection="1">
      <alignment horizontal="center"/>
    </xf>
    <xf numFmtId="4" fontId="3" fillId="2" borderId="8" xfId="4" applyNumberFormat="1" applyFont="1" applyFill="1" applyBorder="1" applyAlignment="1" applyProtection="1">
      <alignment horizontal="center"/>
    </xf>
    <xf numFmtId="3" fontId="3" fillId="2" borderId="14" xfId="3" applyNumberFormat="1" applyFont="1" applyFill="1" applyBorder="1" applyAlignment="1" applyProtection="1">
      <alignment horizontal="center"/>
    </xf>
    <xf numFmtId="174" fontId="3" fillId="2" borderId="0" xfId="1" applyNumberFormat="1" applyFont="1" applyFill="1" applyProtection="1"/>
    <xf numFmtId="3" fontId="3" fillId="2" borderId="12" xfId="3" applyNumberFormat="1" applyFont="1" applyFill="1" applyBorder="1" applyAlignment="1" applyProtection="1">
      <alignment horizontal="center"/>
    </xf>
    <xf numFmtId="4" fontId="6" fillId="2" borderId="8" xfId="3" applyNumberFormat="1" applyFont="1" applyFill="1" applyBorder="1" applyAlignment="1" applyProtection="1">
      <alignment horizontal="center"/>
    </xf>
    <xf numFmtId="15" fontId="6" fillId="2" borderId="3" xfId="4" applyNumberFormat="1" applyFont="1" applyFill="1" applyBorder="1" applyAlignment="1" applyProtection="1">
      <alignment horizontal="center"/>
    </xf>
    <xf numFmtId="4" fontId="6" fillId="2" borderId="3" xfId="4" applyNumberFormat="1" applyFont="1" applyFill="1" applyBorder="1" applyAlignment="1" applyProtection="1">
      <alignment horizontal="center"/>
    </xf>
    <xf numFmtId="10" fontId="3" fillId="2" borderId="0" xfId="5" applyNumberFormat="1" applyFont="1" applyFill="1" applyBorder="1" applyProtection="1"/>
    <xf numFmtId="0" fontId="6" fillId="2" borderId="0" xfId="4" applyFont="1" applyFill="1" applyBorder="1" applyAlignment="1" applyProtection="1">
      <alignment horizontal="right"/>
    </xf>
    <xf numFmtId="0" fontId="6" fillId="2" borderId="5" xfId="4" applyFont="1" applyFill="1" applyBorder="1" applyAlignment="1" applyProtection="1">
      <alignment horizontal="center" vertical="center" wrapText="1"/>
    </xf>
    <xf numFmtId="0" fontId="6" fillId="2" borderId="5" xfId="4" applyFont="1" applyFill="1" applyBorder="1" applyAlignment="1" applyProtection="1">
      <alignment horizontal="center" vertical="center"/>
    </xf>
    <xf numFmtId="0" fontId="6" fillId="2" borderId="6" xfId="4" applyFont="1" applyFill="1" applyBorder="1" applyAlignment="1" applyProtection="1">
      <alignment horizontal="center" vertical="center" wrapText="1"/>
    </xf>
    <xf numFmtId="0" fontId="8" fillId="2" borderId="0" xfId="4" applyFont="1" applyFill="1" applyBorder="1" applyAlignment="1" applyProtection="1">
      <alignment horizontal="center" vertical="center" wrapText="1"/>
    </xf>
    <xf numFmtId="164" fontId="6" fillId="2" borderId="7" xfId="3" applyNumberFormat="1" applyFont="1" applyFill="1" applyBorder="1" applyAlignment="1" applyProtection="1">
      <alignment horizontal="center" vertical="center" wrapText="1"/>
    </xf>
    <xf numFmtId="164" fontId="6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horizontal="center" vertical="center" wrapText="1"/>
    </xf>
    <xf numFmtId="0" fontId="3" fillId="2" borderId="0" xfId="4" applyFont="1" applyFill="1" applyAlignment="1" applyProtection="1">
      <alignment horizontal="center" vertical="center"/>
    </xf>
    <xf numFmtId="164" fontId="3" fillId="2" borderId="0" xfId="4" applyNumberFormat="1" applyFont="1" applyFill="1" applyAlignment="1" applyProtection="1">
      <alignment horizontal="center" vertical="center"/>
    </xf>
    <xf numFmtId="168" fontId="3" fillId="2" borderId="0" xfId="4" applyNumberFormat="1" applyFont="1" applyFill="1" applyBorder="1" applyAlignment="1" applyProtection="1">
      <alignment horizontal="center" vertical="center"/>
    </xf>
    <xf numFmtId="15" fontId="3" fillId="2" borderId="4" xfId="4" applyNumberFormat="1" applyFont="1" applyFill="1" applyBorder="1" applyAlignment="1" applyProtection="1">
      <alignment horizontal="center"/>
    </xf>
    <xf numFmtId="38" fontId="3" fillId="2" borderId="5" xfId="4" applyNumberFormat="1" applyFont="1" applyFill="1" applyBorder="1" applyAlignment="1" applyProtection="1">
      <alignment horizontal="center" vertical="center"/>
    </xf>
    <xf numFmtId="10" fontId="3" fillId="2" borderId="5" xfId="5" applyNumberFormat="1" applyFont="1" applyFill="1" applyBorder="1" applyAlignment="1" applyProtection="1">
      <alignment horizontal="center"/>
    </xf>
    <xf numFmtId="38" fontId="3" fillId="2" borderId="6" xfId="4" applyNumberFormat="1" applyFont="1" applyFill="1" applyBorder="1" applyAlignment="1" applyProtection="1">
      <alignment horizontal="center" vertical="center"/>
    </xf>
    <xf numFmtId="0" fontId="9" fillId="2" borderId="0" xfId="4" applyFont="1" applyFill="1" applyBorder="1" applyAlignment="1" applyProtection="1">
      <alignment horizontal="center" vertical="center" wrapText="1"/>
    </xf>
    <xf numFmtId="165" fontId="6" fillId="2" borderId="0" xfId="5" applyNumberFormat="1" applyFont="1" applyFill="1" applyBorder="1" applyAlignment="1" applyProtection="1">
      <alignment horizontal="center"/>
    </xf>
    <xf numFmtId="15" fontId="3" fillId="2" borderId="7" xfId="4" applyNumberFormat="1" applyFont="1" applyFill="1" applyBorder="1" applyAlignment="1" applyProtection="1">
      <alignment horizontal="center"/>
    </xf>
    <xf numFmtId="38" fontId="3" fillId="2" borderId="0" xfId="4" applyNumberFormat="1" applyFont="1" applyFill="1" applyBorder="1" applyAlignment="1" applyProtection="1">
      <alignment horizontal="center" vertical="center"/>
    </xf>
    <xf numFmtId="10" fontId="3" fillId="2" borderId="0" xfId="5" applyNumberFormat="1" applyFont="1" applyFill="1" applyBorder="1" applyAlignment="1" applyProtection="1">
      <alignment horizontal="center"/>
    </xf>
    <xf numFmtId="175" fontId="3" fillId="2" borderId="0" xfId="4" applyNumberFormat="1" applyFont="1" applyFill="1" applyBorder="1" applyAlignment="1" applyProtection="1">
      <alignment horizontal="center" vertical="center"/>
    </xf>
    <xf numFmtId="40" fontId="3" fillId="2" borderId="0" xfId="4" applyNumberFormat="1" applyFont="1" applyFill="1" applyBorder="1" applyAlignment="1" applyProtection="1">
      <alignment horizontal="center" vertical="center"/>
    </xf>
    <xf numFmtId="38" fontId="3" fillId="2" borderId="8" xfId="4" applyNumberFormat="1" applyFont="1" applyFill="1" applyBorder="1" applyAlignment="1" applyProtection="1">
      <alignment horizontal="center" vertical="center"/>
    </xf>
    <xf numFmtId="170" fontId="8" fillId="2" borderId="0" xfId="4" applyNumberFormat="1" applyFont="1" applyFill="1" applyBorder="1" applyAlignment="1" applyProtection="1">
      <alignment horizontal="center" vertical="center"/>
    </xf>
    <xf numFmtId="170" fontId="3" fillId="2" borderId="0" xfId="4" applyNumberFormat="1" applyFont="1" applyFill="1" applyAlignment="1" applyProtection="1">
      <alignment horizontal="center" vertical="center"/>
    </xf>
    <xf numFmtId="15" fontId="3" fillId="2" borderId="9" xfId="4" applyNumberFormat="1" applyFont="1" applyFill="1" applyBorder="1" applyAlignment="1" applyProtection="1">
      <alignment horizontal="center"/>
    </xf>
    <xf numFmtId="38" fontId="3" fillId="2" borderId="10" xfId="4" applyNumberFormat="1" applyFont="1" applyFill="1" applyBorder="1" applyAlignment="1" applyProtection="1">
      <alignment horizontal="center" vertical="center"/>
    </xf>
    <xf numFmtId="10" fontId="3" fillId="2" borderId="10" xfId="5" applyNumberFormat="1" applyFont="1" applyFill="1" applyBorder="1" applyAlignment="1" applyProtection="1">
      <alignment horizontal="center"/>
    </xf>
    <xf numFmtId="175" fontId="3" fillId="2" borderId="10" xfId="4" applyNumberFormat="1" applyFont="1" applyFill="1" applyBorder="1" applyAlignment="1" applyProtection="1">
      <alignment horizontal="center" vertical="center"/>
    </xf>
    <xf numFmtId="40" fontId="3" fillId="2" borderId="10" xfId="4" applyNumberFormat="1" applyFont="1" applyFill="1" applyBorder="1" applyAlignment="1" applyProtection="1">
      <alignment horizontal="center" vertical="center"/>
    </xf>
    <xf numFmtId="38" fontId="3" fillId="2" borderId="11" xfId="4" applyNumberFormat="1" applyFont="1" applyFill="1" applyBorder="1" applyAlignment="1" applyProtection="1">
      <alignment horizontal="center" vertical="center"/>
    </xf>
    <xf numFmtId="15" fontId="3" fillId="2" borderId="0" xfId="4" applyNumberFormat="1" applyFont="1" applyFill="1" applyBorder="1" applyAlignment="1" applyProtection="1">
      <alignment horizontal="center"/>
    </xf>
    <xf numFmtId="38" fontId="3" fillId="2" borderId="0" xfId="4" applyNumberFormat="1" applyFont="1" applyFill="1" applyBorder="1" applyAlignment="1" applyProtection="1">
      <alignment horizontal="center"/>
    </xf>
    <xf numFmtId="171" fontId="3" fillId="2" borderId="0" xfId="6" applyNumberFormat="1" applyFont="1" applyFill="1" applyBorder="1" applyAlignment="1" applyProtection="1">
      <alignment horizontal="center"/>
    </xf>
    <xf numFmtId="40" fontId="3" fillId="2" borderId="10" xfId="4" applyNumberFormat="1" applyFont="1" applyFill="1" applyBorder="1" applyAlignment="1" applyProtection="1">
      <alignment horizontal="center"/>
    </xf>
    <xf numFmtId="40" fontId="3" fillId="2" borderId="0" xfId="4" applyNumberFormat="1" applyFont="1" applyFill="1" applyBorder="1" applyAlignment="1" applyProtection="1">
      <alignment horizontal="center"/>
    </xf>
    <xf numFmtId="38" fontId="3" fillId="2" borderId="10" xfId="4" applyNumberFormat="1" applyFont="1" applyFill="1" applyBorder="1" applyAlignment="1" applyProtection="1">
      <alignment horizontal="center"/>
    </xf>
    <xf numFmtId="164" fontId="3" fillId="2" borderId="0" xfId="3" applyNumberFormat="1" applyFont="1" applyFill="1" applyBorder="1" applyAlignment="1" applyProtection="1">
      <alignment horizontal="center"/>
    </xf>
    <xf numFmtId="40" fontId="6" fillId="2" borderId="12" xfId="4" applyNumberFormat="1" applyFont="1" applyFill="1" applyBorder="1" applyAlignment="1" applyProtection="1">
      <alignment horizontal="center"/>
    </xf>
    <xf numFmtId="38" fontId="6" fillId="2" borderId="12" xfId="4" applyNumberFormat="1" applyFont="1" applyFill="1" applyBorder="1" applyAlignment="1" applyProtection="1">
      <alignment horizontal="center"/>
    </xf>
    <xf numFmtId="170" fontId="3" fillId="2" borderId="0" xfId="4" applyNumberFormat="1" applyFont="1" applyFill="1" applyBorder="1" applyAlignment="1" applyProtection="1">
      <alignment horizontal="center" vertical="center"/>
    </xf>
    <xf numFmtId="172" fontId="3" fillId="2" borderId="0" xfId="4" applyNumberFormat="1" applyFont="1" applyFill="1" applyAlignment="1" applyProtection="1">
      <alignment horizontal="center" vertical="center"/>
    </xf>
    <xf numFmtId="0" fontId="3" fillId="2" borderId="13" xfId="4" applyFont="1" applyFill="1" applyBorder="1" applyAlignment="1" applyProtection="1">
      <alignment horizontal="center"/>
    </xf>
    <xf numFmtId="177" fontId="6" fillId="2" borderId="5" xfId="1" applyNumberFormat="1" applyFont="1" applyFill="1" applyBorder="1" applyAlignment="1" applyProtection="1">
      <alignment horizontal="center"/>
    </xf>
    <xf numFmtId="177" fontId="6" fillId="2" borderId="6" xfId="1" applyNumberFormat="1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 applyProtection="1">
      <alignment horizontal="center"/>
    </xf>
    <xf numFmtId="3" fontId="6" fillId="2" borderId="8" xfId="0" applyNumberFormat="1" applyFont="1" applyFill="1" applyBorder="1" applyAlignment="1" applyProtection="1">
      <alignment horizontal="center"/>
    </xf>
    <xf numFmtId="3" fontId="6" fillId="2" borderId="3" xfId="3" applyNumberFormat="1" applyFont="1" applyFill="1" applyBorder="1" applyAlignment="1" applyProtection="1">
      <alignment horizontal="center"/>
    </xf>
    <xf numFmtId="3" fontId="6" fillId="2" borderId="13" xfId="3" applyNumberFormat="1" applyFont="1" applyFill="1" applyBorder="1" applyAlignment="1" applyProtection="1">
      <alignment horizontal="center"/>
    </xf>
    <xf numFmtId="3" fontId="6" fillId="2" borderId="3" xfId="0" applyNumberFormat="1" applyFont="1" applyFill="1" applyBorder="1" applyAlignment="1" applyProtection="1">
      <alignment horizontal="center"/>
    </xf>
    <xf numFmtId="40" fontId="3" fillId="2" borderId="5" xfId="4" applyNumberFormat="1" applyFont="1" applyFill="1" applyBorder="1" applyAlignment="1" applyProtection="1">
      <alignment horizontal="center" vertical="center"/>
    </xf>
    <xf numFmtId="10" fontId="6" fillId="0" borderId="0" xfId="2" applyNumberFormat="1" applyFont="1" applyFill="1" applyBorder="1" applyAlignment="1" applyProtection="1">
      <alignment horizontal="center"/>
      <protection locked="0"/>
    </xf>
    <xf numFmtId="9" fontId="6" fillId="4" borderId="10" xfId="2" applyFont="1" applyFill="1" applyBorder="1" applyAlignment="1" applyProtection="1">
      <alignment horizontal="center"/>
      <protection locked="0"/>
    </xf>
    <xf numFmtId="10" fontId="6" fillId="0" borderId="8" xfId="2" applyNumberFormat="1" applyFont="1" applyFill="1" applyBorder="1" applyAlignment="1" applyProtection="1">
      <alignment horizontal="center"/>
      <protection locked="0"/>
    </xf>
    <xf numFmtId="9" fontId="6" fillId="4" borderId="11" xfId="2" applyFont="1" applyFill="1" applyBorder="1" applyAlignment="1" applyProtection="1">
      <alignment horizontal="center"/>
      <protection locked="0"/>
    </xf>
  </cellXfs>
  <cellStyles count="7">
    <cellStyle name="Millares" xfId="1" builtinId="3"/>
    <cellStyle name="Millares 2" xfId="6"/>
    <cellStyle name="Normal" xfId="0" builtinId="0"/>
    <cellStyle name="Normal 2" xfId="4"/>
    <cellStyle name="Normal_Macro Flujos Última" xfId="3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00102" y="6448425"/>
          <a:ext cx="76485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600075</xdr:colOff>
      <xdr:row>2</xdr:row>
      <xdr:rowOff>66676</xdr:rowOff>
    </xdr:from>
    <xdr:to>
      <xdr:col>10</xdr:col>
      <xdr:colOff>411376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25755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1</xdr:row>
      <xdr:rowOff>123826</xdr:rowOff>
    </xdr:from>
    <xdr:to>
      <xdr:col>12</xdr:col>
      <xdr:colOff>685800</xdr:colOff>
      <xdr:row>6</xdr:row>
      <xdr:rowOff>19051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28" t="17998" r="38176" b="18011"/>
        <a:stretch/>
      </xdr:blipFill>
      <xdr:spPr>
        <a:xfrm>
          <a:off x="5286375" y="266701"/>
          <a:ext cx="1343025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40</xdr:row>
      <xdr:rowOff>38100</xdr:rowOff>
    </xdr:from>
    <xdr:to>
      <xdr:col>15</xdr:col>
      <xdr:colOff>28576</xdr:colOff>
      <xdr:row>45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6305550"/>
          <a:ext cx="773429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788894</xdr:colOff>
      <xdr:row>0</xdr:row>
      <xdr:rowOff>134472</xdr:rowOff>
    </xdr:from>
    <xdr:to>
      <xdr:col>10</xdr:col>
      <xdr:colOff>61051</xdr:colOff>
      <xdr:row>6</xdr:row>
      <xdr:rowOff>22413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550894" y="134472"/>
          <a:ext cx="2241716" cy="76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840442</xdr:colOff>
      <xdr:row>0</xdr:row>
      <xdr:rowOff>0</xdr:rowOff>
    </xdr:from>
    <xdr:to>
      <xdr:col>13</xdr:col>
      <xdr:colOff>424424</xdr:colOff>
      <xdr:row>6</xdr:row>
      <xdr:rowOff>112059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28" t="17998" r="38176" b="18011"/>
        <a:stretch/>
      </xdr:blipFill>
      <xdr:spPr>
        <a:xfrm>
          <a:off x="4572001" y="0"/>
          <a:ext cx="2172541" cy="986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77"/>
  <sheetViews>
    <sheetView showGridLines="0" zoomScaleNormal="100" zoomScaleSheetLayoutView="130" workbookViewId="0">
      <selection activeCell="P32" sqref="P32"/>
    </sheetView>
  </sheetViews>
  <sheetFormatPr baseColWidth="10" defaultColWidth="11.42578125" defaultRowHeight="11.25" x14ac:dyDescent="0.2"/>
  <cols>
    <col min="1" max="1" width="11.42578125" style="1"/>
    <col min="2" max="2" width="11.85546875" style="53" hidden="1" customWidth="1"/>
    <col min="3" max="3" width="18.85546875" style="1" hidden="1" customWidth="1"/>
    <col min="4" max="4" width="5.7109375" style="1" hidden="1" customWidth="1"/>
    <col min="5" max="5" width="9.140625" style="1" hidden="1" customWidth="1"/>
    <col min="6" max="6" width="26.140625" style="1" hidden="1" customWidth="1"/>
    <col min="7" max="7" width="17.28515625" style="1" customWidth="1"/>
    <col min="8" max="8" width="10.7109375" style="1" customWidth="1"/>
    <col min="9" max="9" width="11.710937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3.42578125" style="1" bestFit="1" customWidth="1"/>
    <col min="14" max="14" width="11.5703125" style="1" customWidth="1"/>
    <col min="15" max="15" width="11.7109375" style="1" customWidth="1"/>
    <col min="16" max="16" width="11.140625" style="1" customWidth="1"/>
    <col min="17" max="17" width="6.425781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3" width="12.28515625" style="1" customWidth="1"/>
    <col min="24" max="24" width="11.42578125" style="1" customWidth="1"/>
    <col min="25" max="26" width="11.7109375" style="1" bestFit="1" customWidth="1"/>
    <col min="27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7" t="s">
        <v>46</v>
      </c>
      <c r="H8" s="8"/>
      <c r="I8" s="8"/>
      <c r="J8" s="8"/>
      <c r="K8" s="8"/>
      <c r="L8" s="8"/>
      <c r="M8" s="8"/>
      <c r="N8" s="8"/>
      <c r="O8" s="8"/>
      <c r="P8" s="9"/>
      <c r="Q8" s="10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11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12" t="s">
        <v>0</v>
      </c>
      <c r="H10" s="13">
        <v>45148</v>
      </c>
      <c r="I10" s="14"/>
      <c r="J10" s="15" t="s">
        <v>1</v>
      </c>
      <c r="K10" s="16"/>
      <c r="L10" s="17">
        <f>XIRR(O30:O38,E30:E38)</f>
        <v>1.3092629075050357</v>
      </c>
      <c r="M10" s="18"/>
      <c r="N10" s="15" t="s">
        <v>37</v>
      </c>
      <c r="O10" s="16"/>
      <c r="P10" s="217">
        <v>282.21940000000001</v>
      </c>
      <c r="Q10" s="218"/>
      <c r="R10" s="1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20" t="s">
        <v>3</v>
      </c>
      <c r="H11" s="21">
        <f>+G38</f>
        <v>45879</v>
      </c>
      <c r="I11" s="22"/>
      <c r="J11" s="23" t="s">
        <v>4</v>
      </c>
      <c r="K11" s="24"/>
      <c r="L11" s="25">
        <f>+(((1+L10)^(90/365))-1)*(365/90)</f>
        <v>0.92954505883345151</v>
      </c>
      <c r="M11" s="26"/>
      <c r="N11" s="23" t="s">
        <v>45</v>
      </c>
      <c r="O11" s="24"/>
      <c r="P11" s="219">
        <f>P10*P13</f>
        <v>705548500</v>
      </c>
      <c r="Q11" s="220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27"/>
      <c r="G12" s="20" t="s">
        <v>5</v>
      </c>
      <c r="H12" s="25" t="s">
        <v>6</v>
      </c>
      <c r="I12" s="26"/>
      <c r="J12" s="23" t="s">
        <v>7</v>
      </c>
      <c r="K12" s="24"/>
      <c r="L12" s="28">
        <f>+(V40/U40)*12</f>
        <v>11.838093120628464</v>
      </c>
      <c r="M12" s="29"/>
      <c r="N12" s="23" t="s">
        <v>8</v>
      </c>
      <c r="O12" s="24"/>
      <c r="P12" s="25">
        <v>1</v>
      </c>
      <c r="Q12" s="26"/>
      <c r="S12" s="30"/>
      <c r="U12" s="31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20" t="s">
        <v>43</v>
      </c>
      <c r="H13" s="32" t="s">
        <v>2</v>
      </c>
      <c r="I13" s="33"/>
      <c r="J13" s="23" t="s">
        <v>9</v>
      </c>
      <c r="K13" s="24"/>
      <c r="L13" s="28" t="s">
        <v>10</v>
      </c>
      <c r="M13" s="29"/>
      <c r="N13" s="23" t="s">
        <v>44</v>
      </c>
      <c r="O13" s="24"/>
      <c r="P13" s="34">
        <v>2500000</v>
      </c>
      <c r="Q13" s="35"/>
      <c r="S13" s="30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36" t="s">
        <v>11</v>
      </c>
      <c r="H14" s="37">
        <f>+$H$10</f>
        <v>45148</v>
      </c>
      <c r="I14" s="38"/>
      <c r="J14" s="39" t="s">
        <v>12</v>
      </c>
      <c r="K14" s="40"/>
      <c r="L14" s="41">
        <v>24</v>
      </c>
      <c r="M14" s="42"/>
      <c r="N14" s="39" t="s">
        <v>13</v>
      </c>
      <c r="O14" s="40"/>
      <c r="P14" s="43">
        <v>0</v>
      </c>
      <c r="Q14" s="44"/>
      <c r="S14" s="30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45"/>
      <c r="I15" s="46"/>
      <c r="J15" s="46"/>
      <c r="M15" s="47"/>
      <c r="N15" s="48"/>
      <c r="S15" s="30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I16" s="49" t="s">
        <v>14</v>
      </c>
      <c r="J16" s="49" t="s">
        <v>15</v>
      </c>
      <c r="K16" s="50" t="s">
        <v>16</v>
      </c>
      <c r="L16" s="51" t="s">
        <v>17</v>
      </c>
      <c r="M16" s="52" t="s">
        <v>18</v>
      </c>
      <c r="N16" s="48"/>
      <c r="S16" s="30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2:143" ht="12.75" customHeight="1" x14ac:dyDescent="0.2">
      <c r="I17" s="54">
        <f>DATEDIF($C$30,J17,"m")</f>
        <v>3</v>
      </c>
      <c r="J17" s="55">
        <f>+G31</f>
        <v>45240</v>
      </c>
      <c r="K17" s="56">
        <f>+$P$11*L31/100</f>
        <v>0</v>
      </c>
      <c r="L17" s="57">
        <f>+$P$11*K31/100</f>
        <v>165610596.54109591</v>
      </c>
      <c r="M17" s="58">
        <f>SUM(K17:L17)</f>
        <v>165610596.54109591</v>
      </c>
      <c r="N17" s="48"/>
      <c r="P17" s="59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2:143" ht="12.75" customHeight="1" x14ac:dyDescent="0.2">
      <c r="I18" s="54">
        <f t="shared" ref="I18:I24" si="0">DATEDIF($C$30,J18,"m")</f>
        <v>6</v>
      </c>
      <c r="J18" s="55">
        <f t="shared" ref="J18:J23" si="1">+G32</f>
        <v>45332</v>
      </c>
      <c r="K18" s="56">
        <f t="shared" ref="K18:K24" si="2">+$P$11*L32/100</f>
        <v>0</v>
      </c>
      <c r="L18" s="57">
        <f t="shared" ref="L18:L24" si="3">+$P$11*K32/100</f>
        <v>165610596.54109591</v>
      </c>
      <c r="M18" s="58">
        <f t="shared" ref="M18:M24" si="4">SUM(K18:L18)</f>
        <v>165610596.54109591</v>
      </c>
      <c r="N18" s="48"/>
      <c r="P18" s="59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2:143" ht="12.75" customHeight="1" x14ac:dyDescent="0.2">
      <c r="I19" s="54">
        <f t="shared" si="0"/>
        <v>9</v>
      </c>
      <c r="J19" s="55">
        <f t="shared" si="1"/>
        <v>45422</v>
      </c>
      <c r="K19" s="56">
        <f t="shared" si="2"/>
        <v>0</v>
      </c>
      <c r="L19" s="57">
        <f t="shared" si="3"/>
        <v>162010366.18150687</v>
      </c>
      <c r="M19" s="58">
        <f t="shared" si="4"/>
        <v>162010366.18150687</v>
      </c>
      <c r="N19" s="48"/>
      <c r="P19" s="59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2:143" ht="12.75" customHeight="1" x14ac:dyDescent="0.2">
      <c r="I20" s="54">
        <f t="shared" si="0"/>
        <v>12</v>
      </c>
      <c r="J20" s="55">
        <f t="shared" si="1"/>
        <v>45514</v>
      </c>
      <c r="K20" s="56">
        <f t="shared" si="2"/>
        <v>141109700</v>
      </c>
      <c r="L20" s="57">
        <f t="shared" si="3"/>
        <v>165610596.54109591</v>
      </c>
      <c r="M20" s="58">
        <f t="shared" si="4"/>
        <v>306720296.54109591</v>
      </c>
      <c r="N20" s="48"/>
      <c r="P20" s="59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2:143" ht="12.75" customHeight="1" x14ac:dyDescent="0.2">
      <c r="I21" s="54">
        <f t="shared" si="0"/>
        <v>15</v>
      </c>
      <c r="J21" s="55">
        <f t="shared" si="1"/>
        <v>45606</v>
      </c>
      <c r="K21" s="56">
        <f t="shared" si="2"/>
        <v>0</v>
      </c>
      <c r="L21" s="57">
        <f t="shared" si="3"/>
        <v>132488477.23287672</v>
      </c>
      <c r="M21" s="58">
        <f t="shared" si="4"/>
        <v>132488477.23287672</v>
      </c>
      <c r="N21" s="48"/>
      <c r="P21" s="59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2:143" ht="12.75" customHeight="1" x14ac:dyDescent="0.2">
      <c r="I22" s="54">
        <f t="shared" si="0"/>
        <v>18</v>
      </c>
      <c r="J22" s="55">
        <f t="shared" si="1"/>
        <v>45698</v>
      </c>
      <c r="K22" s="56">
        <f t="shared" si="2"/>
        <v>141109700</v>
      </c>
      <c r="L22" s="57">
        <f t="shared" si="3"/>
        <v>132488477.23287672</v>
      </c>
      <c r="M22" s="58">
        <f t="shared" si="4"/>
        <v>273598177.23287672</v>
      </c>
      <c r="N22" s="48"/>
      <c r="P22" s="59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2:143" ht="12.75" customHeight="1" x14ac:dyDescent="0.2">
      <c r="I23" s="54">
        <f t="shared" si="0"/>
        <v>21</v>
      </c>
      <c r="J23" s="55">
        <f t="shared" si="1"/>
        <v>45787</v>
      </c>
      <c r="K23" s="56">
        <f t="shared" si="2"/>
        <v>0</v>
      </c>
      <c r="L23" s="57">
        <f t="shared" si="3"/>
        <v>96126150.601027399</v>
      </c>
      <c r="M23" s="58">
        <f t="shared" si="4"/>
        <v>96126150.601027399</v>
      </c>
      <c r="N23" s="48"/>
      <c r="P23" s="59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2:143" ht="12.75" customHeight="1" x14ac:dyDescent="0.2">
      <c r="I24" s="60">
        <f t="shared" si="0"/>
        <v>24</v>
      </c>
      <c r="J24" s="55">
        <f>+G38</f>
        <v>45879</v>
      </c>
      <c r="K24" s="56">
        <f t="shared" si="2"/>
        <v>423329100</v>
      </c>
      <c r="L24" s="57">
        <f t="shared" si="3"/>
        <v>99366357.924657539</v>
      </c>
      <c r="M24" s="58">
        <f t="shared" si="4"/>
        <v>522695457.92465752</v>
      </c>
      <c r="N24" s="48"/>
      <c r="P24" s="59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2:143" ht="12.75" customHeight="1" x14ac:dyDescent="0.2">
      <c r="J25" s="61" t="s">
        <v>18</v>
      </c>
      <c r="K25" s="221">
        <f>SUM(K17:K24)</f>
        <v>705548500</v>
      </c>
      <c r="L25" s="222">
        <f>SUM(L17:L24)</f>
        <v>1119311618.7962329</v>
      </c>
      <c r="M25" s="223">
        <f>SUM(K25:L25)</f>
        <v>1824860118.7962329</v>
      </c>
      <c r="N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2:143" x14ac:dyDescent="0.2">
      <c r="H26" s="63"/>
      <c r="I26" s="46"/>
      <c r="J26" s="46"/>
      <c r="M26" s="47"/>
      <c r="N26" s="48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2:143" ht="14.25" customHeight="1" x14ac:dyDescent="0.2">
      <c r="G27" s="64" t="s">
        <v>19</v>
      </c>
      <c r="H27" s="65" t="s">
        <v>20</v>
      </c>
      <c r="I27" s="65" t="s">
        <v>21</v>
      </c>
      <c r="J27" s="65" t="s">
        <v>22</v>
      </c>
      <c r="K27" s="66" t="s">
        <v>23</v>
      </c>
      <c r="L27" s="66" t="s">
        <v>24</v>
      </c>
      <c r="M27" s="66" t="s">
        <v>25</v>
      </c>
      <c r="N27" s="67" t="s">
        <v>26</v>
      </c>
      <c r="O27" s="68" t="s">
        <v>27</v>
      </c>
      <c r="P27" s="68" t="s">
        <v>28</v>
      </c>
      <c r="R27" s="69" t="s">
        <v>29</v>
      </c>
      <c r="S27" s="69" t="s">
        <v>30</v>
      </c>
      <c r="T27" s="69" t="s">
        <v>31</v>
      </c>
      <c r="U27" s="69" t="s">
        <v>32</v>
      </c>
      <c r="V27" s="69" t="s">
        <v>33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2:143" x14ac:dyDescent="0.2">
      <c r="G28" s="70"/>
      <c r="H28" s="71"/>
      <c r="I28" s="71"/>
      <c r="J28" s="71"/>
      <c r="K28" s="72"/>
      <c r="L28" s="72"/>
      <c r="M28" s="72"/>
      <c r="N28" s="73"/>
      <c r="O28" s="74"/>
      <c r="P28" s="74"/>
      <c r="R28" s="75"/>
      <c r="S28" s="76">
        <f>+L10</f>
        <v>1.3092629075050357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2:143" x14ac:dyDescent="0.2">
      <c r="C29" s="1" t="s">
        <v>34</v>
      </c>
      <c r="G29" s="77"/>
      <c r="H29" s="78"/>
      <c r="I29" s="78"/>
      <c r="J29" s="79">
        <f>+J30</f>
        <v>0</v>
      </c>
      <c r="K29" s="80"/>
      <c r="L29" s="80"/>
      <c r="M29" s="81">
        <f>+M30</f>
        <v>100</v>
      </c>
      <c r="N29" s="82"/>
      <c r="O29" s="83"/>
      <c r="R29" s="75"/>
      <c r="S29" s="76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2:143" s="96" customFormat="1" ht="12.75" customHeight="1" x14ac:dyDescent="0.2">
      <c r="B30" s="84"/>
      <c r="C30" s="85">
        <f>+H10</f>
        <v>45148</v>
      </c>
      <c r="D30" s="86"/>
      <c r="E30" s="85">
        <f>+H14</f>
        <v>45148</v>
      </c>
      <c r="F30" s="87">
        <f>+H10</f>
        <v>45148</v>
      </c>
      <c r="G30" s="88">
        <f>+F30</f>
        <v>45148</v>
      </c>
      <c r="H30" s="89"/>
      <c r="I30" s="89"/>
      <c r="J30" s="90">
        <f t="shared" ref="J30" si="5">+$P$14</f>
        <v>0</v>
      </c>
      <c r="K30" s="89"/>
      <c r="L30" s="89"/>
      <c r="M30" s="91">
        <v>100</v>
      </c>
      <c r="N30" s="91">
        <f>-P12*100</f>
        <v>-100</v>
      </c>
      <c r="O30" s="92">
        <f>+P11*-1</f>
        <v>-705548500</v>
      </c>
      <c r="P30" s="92"/>
      <c r="Q30" s="1"/>
      <c r="R30" s="93">
        <f t="shared" ref="R30:R38" si="6">I30/365</f>
        <v>0</v>
      </c>
      <c r="S30" s="93">
        <f>1/(1+$L$10)^(I30/365)</f>
        <v>1</v>
      </c>
      <c r="T30" s="94">
        <f t="shared" ref="T30:T38" si="7">+N30</f>
        <v>-100</v>
      </c>
      <c r="U30" s="94">
        <f t="shared" ref="U30:U38" si="8">+T30*S30</f>
        <v>-100</v>
      </c>
      <c r="V30" s="94">
        <f t="shared" ref="V30:V38" si="9">+U30*R30</f>
        <v>0</v>
      </c>
      <c r="W30" s="1"/>
      <c r="X30" s="1"/>
      <c r="Y30" s="1"/>
      <c r="Z30" s="1"/>
      <c r="AA30" s="1"/>
      <c r="AB30" s="1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</row>
    <row r="31" spans="2:143" s="96" customFormat="1" ht="12.75" customHeight="1" x14ac:dyDescent="0.2">
      <c r="B31" s="182">
        <f>DATEDIF($C$30,C31,"m")</f>
        <v>3</v>
      </c>
      <c r="C31" s="85">
        <f>EDATE(C30,3)</f>
        <v>45240</v>
      </c>
      <c r="D31" s="86">
        <f>C31-C30</f>
        <v>92</v>
      </c>
      <c r="E31" s="85">
        <f t="shared" ref="E31:E38" si="10">+G31</f>
        <v>45240</v>
      </c>
      <c r="F31" s="87">
        <f t="shared" ref="F31:F38" si="11">+F30+D31</f>
        <v>45240</v>
      </c>
      <c r="G31" s="97">
        <f t="shared" ref="G31:G38" si="12">+F31</f>
        <v>45240</v>
      </c>
      <c r="H31" s="98">
        <f t="shared" ref="H31:H38" si="13">+F31-F30</f>
        <v>92</v>
      </c>
      <c r="I31" s="98">
        <f t="shared" ref="I31:I38" si="14">+IF(G31-$H$14&lt;0,0,G31-$H$14)</f>
        <v>92</v>
      </c>
      <c r="J31" s="99">
        <f>+$P$14+P31</f>
        <v>0.93125000000000002</v>
      </c>
      <c r="K31" s="100">
        <f t="shared" ref="K31:K38" si="15">+J31/365*H31*M30</f>
        <v>23.472602739726028</v>
      </c>
      <c r="L31" s="101">
        <v>0</v>
      </c>
      <c r="M31" s="101">
        <f t="shared" ref="M31:M37" si="16">+M30-L31</f>
        <v>100</v>
      </c>
      <c r="N31" s="101">
        <f t="shared" ref="N31:N38" si="17">+IF(G31&gt;$H$14,K31+L31,0)</f>
        <v>23.472602739726028</v>
      </c>
      <c r="O31" s="102">
        <f>+N31*$P$11/100</f>
        <v>165610596.54109591</v>
      </c>
      <c r="P31" s="103">
        <v>0.93125000000000002</v>
      </c>
      <c r="Q31" s="1"/>
      <c r="R31" s="93">
        <f t="shared" si="6"/>
        <v>0.25205479452054796</v>
      </c>
      <c r="S31" s="93">
        <f>1/(1+$L$10)^(I31/365)</f>
        <v>0.80981308893068316</v>
      </c>
      <c r="T31" s="94">
        <f t="shared" si="7"/>
        <v>23.472602739726028</v>
      </c>
      <c r="U31" s="104">
        <f t="shared" si="8"/>
        <v>19.00842092990035</v>
      </c>
      <c r="V31" s="94">
        <f t="shared" si="9"/>
        <v>4.7911636316461159</v>
      </c>
      <c r="W31" s="1"/>
      <c r="X31" s="1"/>
      <c r="Y31" s="1"/>
      <c r="Z31" s="1"/>
      <c r="AA31" s="1"/>
      <c r="AB31" s="1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</row>
    <row r="32" spans="2:143" s="96" customFormat="1" ht="12.75" customHeight="1" x14ac:dyDescent="0.2">
      <c r="B32" s="182">
        <f t="shared" ref="B32:B38" si="18">DATEDIF($C$30,C32,"m")</f>
        <v>6</v>
      </c>
      <c r="C32" s="85">
        <f t="shared" ref="C32:C38" si="19">EDATE(C31,3)</f>
        <v>45332</v>
      </c>
      <c r="D32" s="86">
        <f t="shared" ref="D32:D38" si="20">C32-C31</f>
        <v>92</v>
      </c>
      <c r="E32" s="85">
        <f t="shared" si="10"/>
        <v>45332</v>
      </c>
      <c r="F32" s="87">
        <f t="shared" si="11"/>
        <v>45332</v>
      </c>
      <c r="G32" s="97">
        <f t="shared" si="12"/>
        <v>45332</v>
      </c>
      <c r="H32" s="98">
        <f t="shared" si="13"/>
        <v>92</v>
      </c>
      <c r="I32" s="98">
        <f t="shared" si="14"/>
        <v>184</v>
      </c>
      <c r="J32" s="99">
        <f t="shared" ref="J32:J38" si="21">+$P$14+P32</f>
        <v>0.93125000000000002</v>
      </c>
      <c r="K32" s="100">
        <f t="shared" si="15"/>
        <v>23.472602739726028</v>
      </c>
      <c r="L32" s="101">
        <v>0</v>
      </c>
      <c r="M32" s="101">
        <f t="shared" si="16"/>
        <v>100</v>
      </c>
      <c r="N32" s="101">
        <f t="shared" si="17"/>
        <v>23.472602739726028</v>
      </c>
      <c r="O32" s="102">
        <f t="shared" ref="O32:O38" si="22">+N32*$P$11/100</f>
        <v>165610596.54109591</v>
      </c>
      <c r="P32" s="103">
        <f>+$P$31</f>
        <v>0.93125000000000002</v>
      </c>
      <c r="Q32" s="1"/>
      <c r="R32" s="93">
        <f t="shared" si="6"/>
        <v>0.50410958904109593</v>
      </c>
      <c r="S32" s="93">
        <f>1/(1+$L$10)^(I32/365)</f>
        <v>0.65579723900345455</v>
      </c>
      <c r="T32" s="94">
        <f t="shared" si="7"/>
        <v>23.472602739726028</v>
      </c>
      <c r="U32" s="104">
        <f t="shared" si="8"/>
        <v>15.393268068937251</v>
      </c>
      <c r="V32" s="94">
        <f t="shared" si="9"/>
        <v>7.7598940402313819</v>
      </c>
      <c r="W32" s="1"/>
      <c r="X32" s="1"/>
      <c r="Y32" s="1"/>
      <c r="Z32" s="1"/>
      <c r="AA32" s="1"/>
      <c r="AB32" s="1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</row>
    <row r="33" spans="2:143" s="96" customFormat="1" ht="12.75" customHeight="1" x14ac:dyDescent="0.2">
      <c r="B33" s="182">
        <f t="shared" si="18"/>
        <v>9</v>
      </c>
      <c r="C33" s="85">
        <f t="shared" si="19"/>
        <v>45422</v>
      </c>
      <c r="D33" s="86">
        <f t="shared" si="20"/>
        <v>90</v>
      </c>
      <c r="E33" s="85">
        <f t="shared" si="10"/>
        <v>45422</v>
      </c>
      <c r="F33" s="87">
        <f t="shared" si="11"/>
        <v>45422</v>
      </c>
      <c r="G33" s="97">
        <f t="shared" si="12"/>
        <v>45422</v>
      </c>
      <c r="H33" s="98">
        <f t="shared" si="13"/>
        <v>90</v>
      </c>
      <c r="I33" s="98">
        <f t="shared" si="14"/>
        <v>274</v>
      </c>
      <c r="J33" s="99">
        <f t="shared" si="21"/>
        <v>0.93125000000000002</v>
      </c>
      <c r="K33" s="100">
        <f t="shared" si="15"/>
        <v>22.962328767123289</v>
      </c>
      <c r="L33" s="101">
        <v>0</v>
      </c>
      <c r="M33" s="101">
        <f t="shared" si="16"/>
        <v>100</v>
      </c>
      <c r="N33" s="101">
        <f t="shared" si="17"/>
        <v>22.962328767123289</v>
      </c>
      <c r="O33" s="102">
        <f t="shared" si="22"/>
        <v>162010366.18150687</v>
      </c>
      <c r="P33" s="103">
        <f t="shared" ref="P33:P38" si="23">+$P$31</f>
        <v>0.93125000000000002</v>
      </c>
      <c r="Q33" s="1"/>
      <c r="R33" s="93">
        <f t="shared" si="6"/>
        <v>0.75068493150684934</v>
      </c>
      <c r="S33" s="93">
        <f>1/(1+$L$10)^(I33/365)</f>
        <v>0.53351423405211018</v>
      </c>
      <c r="T33" s="94">
        <f t="shared" si="7"/>
        <v>22.962328767123289</v>
      </c>
      <c r="U33" s="104">
        <f t="shared" si="8"/>
        <v>12.250729244244518</v>
      </c>
      <c r="V33" s="94">
        <f t="shared" si="9"/>
        <v>9.1964378436246523</v>
      </c>
      <c r="W33" s="1"/>
      <c r="X33" s="1"/>
      <c r="Y33" s="1"/>
      <c r="Z33" s="1"/>
      <c r="AA33" s="1"/>
      <c r="AB33" s="1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</row>
    <row r="34" spans="2:143" s="96" customFormat="1" ht="12.75" customHeight="1" x14ac:dyDescent="0.2">
      <c r="B34" s="182">
        <f t="shared" si="18"/>
        <v>12</v>
      </c>
      <c r="C34" s="85">
        <f t="shared" si="19"/>
        <v>45514</v>
      </c>
      <c r="D34" s="86">
        <f t="shared" si="20"/>
        <v>92</v>
      </c>
      <c r="E34" s="85">
        <f t="shared" si="10"/>
        <v>45514</v>
      </c>
      <c r="F34" s="87">
        <f t="shared" si="11"/>
        <v>45514</v>
      </c>
      <c r="G34" s="97">
        <f t="shared" si="12"/>
        <v>45514</v>
      </c>
      <c r="H34" s="98">
        <f t="shared" si="13"/>
        <v>92</v>
      </c>
      <c r="I34" s="98">
        <f t="shared" si="14"/>
        <v>366</v>
      </c>
      <c r="J34" s="99">
        <f t="shared" si="21"/>
        <v>0.93125000000000002</v>
      </c>
      <c r="K34" s="100">
        <f t="shared" si="15"/>
        <v>23.472602739726028</v>
      </c>
      <c r="L34" s="101">
        <v>20</v>
      </c>
      <c r="M34" s="101">
        <f t="shared" si="16"/>
        <v>80</v>
      </c>
      <c r="N34" s="101">
        <f t="shared" si="17"/>
        <v>43.472602739726028</v>
      </c>
      <c r="O34" s="102">
        <f t="shared" si="22"/>
        <v>306720296.54109591</v>
      </c>
      <c r="P34" s="103">
        <f t="shared" si="23"/>
        <v>0.93125000000000002</v>
      </c>
      <c r="Q34" s="1"/>
      <c r="R34" s="93">
        <f t="shared" si="6"/>
        <v>1.0027397260273974</v>
      </c>
      <c r="S34" s="93">
        <f>1/(1+$L$10)^(I34/365)</f>
        <v>0.43204680986622679</v>
      </c>
      <c r="T34" s="94">
        <f t="shared" si="7"/>
        <v>43.472602739726028</v>
      </c>
      <c r="U34" s="104">
        <f t="shared" si="8"/>
        <v>18.78219933028042</v>
      </c>
      <c r="V34" s="94">
        <f t="shared" si="9"/>
        <v>18.833657410637354</v>
      </c>
      <c r="W34" s="1"/>
      <c r="X34" s="1"/>
      <c r="Y34" s="1"/>
      <c r="Z34" s="1"/>
      <c r="AA34" s="1"/>
      <c r="AB34" s="1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95"/>
      <c r="EE34" s="95"/>
      <c r="EF34" s="95"/>
      <c r="EG34" s="95"/>
      <c r="EH34" s="95"/>
      <c r="EI34" s="95"/>
      <c r="EJ34" s="95"/>
      <c r="EK34" s="95"/>
      <c r="EL34" s="95"/>
      <c r="EM34" s="95"/>
    </row>
    <row r="35" spans="2:143" s="96" customFormat="1" ht="12.75" customHeight="1" x14ac:dyDescent="0.2">
      <c r="B35" s="182">
        <f t="shared" si="18"/>
        <v>15</v>
      </c>
      <c r="C35" s="85">
        <f t="shared" si="19"/>
        <v>45606</v>
      </c>
      <c r="D35" s="86">
        <f t="shared" si="20"/>
        <v>92</v>
      </c>
      <c r="E35" s="85">
        <f t="shared" si="10"/>
        <v>45606</v>
      </c>
      <c r="F35" s="87">
        <f t="shared" si="11"/>
        <v>45606</v>
      </c>
      <c r="G35" s="97">
        <f t="shared" si="12"/>
        <v>45606</v>
      </c>
      <c r="H35" s="98">
        <f t="shared" si="13"/>
        <v>92</v>
      </c>
      <c r="I35" s="98">
        <f t="shared" si="14"/>
        <v>458</v>
      </c>
      <c r="J35" s="99">
        <f t="shared" si="21"/>
        <v>0.93125000000000002</v>
      </c>
      <c r="K35" s="100">
        <f t="shared" si="15"/>
        <v>18.778082191780822</v>
      </c>
      <c r="L35" s="101">
        <v>0</v>
      </c>
      <c r="M35" s="101">
        <f t="shared" si="16"/>
        <v>80</v>
      </c>
      <c r="N35" s="101">
        <f t="shared" si="17"/>
        <v>18.778082191780822</v>
      </c>
      <c r="O35" s="102">
        <f t="shared" si="22"/>
        <v>132488477.23287672</v>
      </c>
      <c r="P35" s="103">
        <f t="shared" si="23"/>
        <v>0.93125000000000002</v>
      </c>
      <c r="Q35" s="1"/>
      <c r="R35" s="93">
        <f t="shared" si="6"/>
        <v>1.2547945205479452</v>
      </c>
      <c r="S35" s="93">
        <f>1/(1+$L$10)^(I35/365)</f>
        <v>0.34987716166041666</v>
      </c>
      <c r="T35" s="94">
        <f t="shared" si="7"/>
        <v>18.778082191780822</v>
      </c>
      <c r="U35" s="104">
        <f t="shared" si="8"/>
        <v>6.5700220986862901</v>
      </c>
      <c r="V35" s="94">
        <f t="shared" si="9"/>
        <v>8.2440277293104671</v>
      </c>
      <c r="W35" s="1"/>
      <c r="X35" s="1"/>
      <c r="Y35" s="1"/>
      <c r="Z35" s="1"/>
      <c r="AA35" s="1"/>
      <c r="AB35" s="1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5"/>
      <c r="EA35" s="95"/>
      <c r="EB35" s="95"/>
      <c r="EC35" s="95"/>
      <c r="ED35" s="95"/>
      <c r="EE35" s="95"/>
      <c r="EF35" s="95"/>
      <c r="EG35" s="95"/>
      <c r="EH35" s="95"/>
      <c r="EI35" s="95"/>
      <c r="EJ35" s="95"/>
      <c r="EK35" s="95"/>
      <c r="EL35" s="95"/>
      <c r="EM35" s="95"/>
    </row>
    <row r="36" spans="2:143" s="96" customFormat="1" ht="12.75" customHeight="1" x14ac:dyDescent="0.2">
      <c r="B36" s="182">
        <f t="shared" si="18"/>
        <v>18</v>
      </c>
      <c r="C36" s="85">
        <f t="shared" si="19"/>
        <v>45698</v>
      </c>
      <c r="D36" s="86">
        <f t="shared" si="20"/>
        <v>92</v>
      </c>
      <c r="E36" s="85">
        <f t="shared" si="10"/>
        <v>45698</v>
      </c>
      <c r="F36" s="87">
        <f t="shared" si="11"/>
        <v>45698</v>
      </c>
      <c r="G36" s="97">
        <f t="shared" si="12"/>
        <v>45698</v>
      </c>
      <c r="H36" s="98">
        <f t="shared" si="13"/>
        <v>92</v>
      </c>
      <c r="I36" s="98">
        <f t="shared" si="14"/>
        <v>550</v>
      </c>
      <c r="J36" s="99">
        <f t="shared" si="21"/>
        <v>0.93125000000000002</v>
      </c>
      <c r="K36" s="100">
        <f t="shared" si="15"/>
        <v>18.778082191780822</v>
      </c>
      <c r="L36" s="101">
        <v>20</v>
      </c>
      <c r="M36" s="101">
        <f t="shared" si="16"/>
        <v>60</v>
      </c>
      <c r="N36" s="101">
        <f t="shared" si="17"/>
        <v>38.778082191780825</v>
      </c>
      <c r="O36" s="102">
        <f t="shared" si="22"/>
        <v>273598177.23287672</v>
      </c>
      <c r="P36" s="103">
        <f t="shared" si="23"/>
        <v>0.93125000000000002</v>
      </c>
      <c r="Q36" s="1"/>
      <c r="R36" s="93">
        <f t="shared" si="6"/>
        <v>1.5068493150684932</v>
      </c>
      <c r="S36" s="93">
        <f>1/(1+$L$10)^(I36/365)</f>
        <v>0.28333510503052195</v>
      </c>
      <c r="T36" s="94">
        <f t="shared" si="7"/>
        <v>38.778082191780825</v>
      </c>
      <c r="U36" s="104">
        <f t="shared" si="8"/>
        <v>10.987191990690434</v>
      </c>
      <c r="V36" s="94">
        <f t="shared" si="9"/>
        <v>16.556042725697914</v>
      </c>
      <c r="W36" s="1"/>
      <c r="X36" s="1"/>
      <c r="Y36" s="1"/>
      <c r="Z36" s="1"/>
      <c r="AA36" s="1"/>
      <c r="AB36" s="1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</row>
    <row r="37" spans="2:143" s="96" customFormat="1" ht="12.75" customHeight="1" x14ac:dyDescent="0.2">
      <c r="B37" s="182">
        <f t="shared" si="18"/>
        <v>21</v>
      </c>
      <c r="C37" s="85">
        <f t="shared" si="19"/>
        <v>45787</v>
      </c>
      <c r="D37" s="86">
        <f t="shared" si="20"/>
        <v>89</v>
      </c>
      <c r="E37" s="85">
        <f t="shared" si="10"/>
        <v>45787</v>
      </c>
      <c r="F37" s="87">
        <f t="shared" si="11"/>
        <v>45787</v>
      </c>
      <c r="G37" s="97">
        <f t="shared" si="12"/>
        <v>45787</v>
      </c>
      <c r="H37" s="98">
        <f t="shared" si="13"/>
        <v>89</v>
      </c>
      <c r="I37" s="98">
        <f t="shared" si="14"/>
        <v>639</v>
      </c>
      <c r="J37" s="99">
        <f t="shared" si="21"/>
        <v>0.93125000000000002</v>
      </c>
      <c r="K37" s="100">
        <f t="shared" si="15"/>
        <v>13.62431506849315</v>
      </c>
      <c r="L37" s="101">
        <v>0</v>
      </c>
      <c r="M37" s="101">
        <f t="shared" si="16"/>
        <v>60</v>
      </c>
      <c r="N37" s="101">
        <f t="shared" si="17"/>
        <v>13.62431506849315</v>
      </c>
      <c r="O37" s="102">
        <f t="shared" si="22"/>
        <v>96126150.601027399</v>
      </c>
      <c r="P37" s="103">
        <f t="shared" si="23"/>
        <v>0.93125000000000002</v>
      </c>
      <c r="Q37" s="1"/>
      <c r="R37" s="93">
        <f t="shared" si="6"/>
        <v>1.7506849315068493</v>
      </c>
      <c r="S37" s="93">
        <f>1/(1+$L$10)^(I37/365)</f>
        <v>0.23103226242373906</v>
      </c>
      <c r="T37" s="94">
        <f t="shared" si="7"/>
        <v>13.62431506849315</v>
      </c>
      <c r="U37" s="104">
        <f t="shared" si="8"/>
        <v>3.1476563342478117</v>
      </c>
      <c r="V37" s="94">
        <f t="shared" si="9"/>
        <v>5.5105545139297307</v>
      </c>
      <c r="W37" s="1"/>
      <c r="X37" s="1"/>
      <c r="Y37" s="1"/>
      <c r="Z37" s="1"/>
      <c r="AA37" s="1"/>
      <c r="AB37" s="1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  <c r="EM37" s="95"/>
    </row>
    <row r="38" spans="2:143" s="96" customFormat="1" ht="12.75" customHeight="1" x14ac:dyDescent="0.2">
      <c r="B38" s="182">
        <f t="shared" si="18"/>
        <v>24</v>
      </c>
      <c r="C38" s="85">
        <f t="shared" si="19"/>
        <v>45879</v>
      </c>
      <c r="D38" s="86">
        <f t="shared" si="20"/>
        <v>92</v>
      </c>
      <c r="E38" s="85">
        <f t="shared" si="10"/>
        <v>45879</v>
      </c>
      <c r="F38" s="87">
        <f t="shared" si="11"/>
        <v>45879</v>
      </c>
      <c r="G38" s="105">
        <f t="shared" si="12"/>
        <v>45879</v>
      </c>
      <c r="H38" s="106">
        <f t="shared" si="13"/>
        <v>92</v>
      </c>
      <c r="I38" s="106">
        <f t="shared" si="14"/>
        <v>731</v>
      </c>
      <c r="J38" s="107">
        <f t="shared" si="21"/>
        <v>0.93125000000000002</v>
      </c>
      <c r="K38" s="108">
        <f t="shared" si="15"/>
        <v>14.083561643835617</v>
      </c>
      <c r="L38" s="109">
        <v>60</v>
      </c>
      <c r="M38" s="109">
        <f>+M36-L38</f>
        <v>0</v>
      </c>
      <c r="N38" s="109">
        <f t="shared" si="17"/>
        <v>74.083561643835623</v>
      </c>
      <c r="O38" s="110">
        <f t="shared" si="22"/>
        <v>522695457.92465758</v>
      </c>
      <c r="P38" s="111">
        <f t="shared" si="23"/>
        <v>0.93125000000000002</v>
      </c>
      <c r="Q38" s="1"/>
      <c r="R38" s="93">
        <f t="shared" si="6"/>
        <v>2.0027397260273974</v>
      </c>
      <c r="S38" s="93">
        <f>1/(1+$L$10)^(I38/365)</f>
        <v>0.18709295007601234</v>
      </c>
      <c r="T38" s="94">
        <f t="shared" si="7"/>
        <v>74.083561643835623</v>
      </c>
      <c r="U38" s="104">
        <f t="shared" si="8"/>
        <v>13.860512100083321</v>
      </c>
      <c r="V38" s="94">
        <f t="shared" si="9"/>
        <v>27.758998205920296</v>
      </c>
      <c r="W38" s="1"/>
      <c r="X38" s="1"/>
      <c r="Y38" s="1"/>
      <c r="Z38" s="1"/>
      <c r="AA38" s="1"/>
      <c r="AB38" s="1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</row>
    <row r="39" spans="2:143" ht="12.75" customHeight="1" x14ac:dyDescent="0.2">
      <c r="G39" s="112"/>
      <c r="H39" s="113"/>
      <c r="I39" s="114"/>
      <c r="J39" s="115"/>
      <c r="K39" s="116"/>
      <c r="L39" s="117"/>
      <c r="M39" s="114"/>
      <c r="N39" s="114"/>
      <c r="O39" s="118"/>
      <c r="R39" s="1"/>
      <c r="S39" s="1"/>
      <c r="T39" s="1"/>
      <c r="U39" s="1"/>
      <c r="V39" s="1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</row>
    <row r="40" spans="2:143" x14ac:dyDescent="0.2">
      <c r="G40" s="119"/>
      <c r="H40" s="113"/>
      <c r="I40" s="113"/>
      <c r="J40" s="113"/>
      <c r="K40" s="113"/>
      <c r="L40" s="120">
        <f>SUM(L31:L38)</f>
        <v>100</v>
      </c>
      <c r="M40" s="114"/>
      <c r="N40" s="114"/>
      <c r="O40" s="121">
        <f>SUM(O30:O38)</f>
        <v>1119311618.7962332</v>
      </c>
      <c r="R40" s="122"/>
      <c r="S40" s="122"/>
      <c r="T40" s="94"/>
      <c r="U40" s="94">
        <f>SUM(U31:U38)</f>
        <v>100.00000009707041</v>
      </c>
      <c r="V40" s="94">
        <f>SUM(V31:V38)</f>
        <v>98.650776100997916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2:143" x14ac:dyDescent="0.2"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2:143" x14ac:dyDescent="0.2">
      <c r="R42" s="1"/>
      <c r="S42" s="1"/>
      <c r="T42" s="1"/>
      <c r="U42" s="1"/>
      <c r="V42" s="1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</row>
    <row r="43" spans="2:143" x14ac:dyDescent="0.2">
      <c r="R43" s="1"/>
      <c r="S43" s="1"/>
      <c r="T43" s="1"/>
      <c r="U43" s="1"/>
      <c r="V43" s="1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</row>
    <row r="44" spans="2:143" x14ac:dyDescent="0.2">
      <c r="R44" s="1"/>
      <c r="S44" s="1"/>
      <c r="T44" s="1"/>
      <c r="U44" s="1"/>
      <c r="V44" s="1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</row>
    <row r="45" spans="2:143" x14ac:dyDescent="0.2">
      <c r="R45" s="1"/>
      <c r="S45" s="1"/>
      <c r="T45" s="1"/>
      <c r="U45" s="1"/>
      <c r="V45" s="1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</row>
    <row r="46" spans="2:143" ht="9.75" customHeight="1" x14ac:dyDescent="0.2">
      <c r="R46" s="1"/>
      <c r="S46" s="1"/>
      <c r="T46" s="1"/>
      <c r="U46" s="1"/>
      <c r="V46" s="1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</row>
    <row r="47" spans="2:143" x14ac:dyDescent="0.2">
      <c r="R47" s="1"/>
      <c r="S47" s="1"/>
      <c r="T47" s="1"/>
      <c r="U47" s="1"/>
      <c r="V47" s="1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</row>
    <row r="48" spans="2:143" x14ac:dyDescent="0.2">
      <c r="R48" s="1"/>
      <c r="S48" s="1"/>
      <c r="T48" s="1"/>
      <c r="U48" s="1"/>
      <c r="V48" s="1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</row>
    <row r="49" spans="7:140" x14ac:dyDescent="0.2">
      <c r="R49" s="1"/>
      <c r="S49" s="1"/>
      <c r="T49" s="1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</row>
    <row r="50" spans="7:140" hidden="1" x14ac:dyDescent="0.2">
      <c r="R50" s="1"/>
      <c r="S50" s="1"/>
      <c r="T50" s="1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</row>
    <row r="51" spans="7:140" hidden="1" x14ac:dyDescent="0.2">
      <c r="G51" s="124"/>
      <c r="H51" s="123" t="s">
        <v>36</v>
      </c>
      <c r="R51" s="1"/>
      <c r="S51" s="1"/>
      <c r="T51" s="1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</row>
    <row r="52" spans="7:140" hidden="1" x14ac:dyDescent="0.2">
      <c r="G52" s="124"/>
      <c r="H52" s="123"/>
      <c r="R52" s="1"/>
      <c r="S52" s="1"/>
      <c r="T52" s="1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</row>
    <row r="53" spans="7:140" hidden="1" x14ac:dyDescent="0.2">
      <c r="G53" s="124"/>
      <c r="H53" s="123"/>
      <c r="R53" s="1"/>
      <c r="S53" s="1"/>
      <c r="T53" s="1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</row>
    <row r="54" spans="7:140" hidden="1" x14ac:dyDescent="0.2">
      <c r="G54" s="124"/>
      <c r="H54" s="123"/>
      <c r="R54" s="1"/>
      <c r="S54" s="1"/>
      <c r="T54" s="1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</row>
    <row r="55" spans="7:140" hidden="1" x14ac:dyDescent="0.2">
      <c r="G55" s="124"/>
      <c r="H55" s="123"/>
      <c r="R55" s="1"/>
      <c r="S55" s="1"/>
      <c r="T55" s="1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</row>
    <row r="56" spans="7:140" hidden="1" x14ac:dyDescent="0.2">
      <c r="G56" s="124"/>
      <c r="H56" s="123"/>
      <c r="R56" s="1"/>
      <c r="S56" s="1"/>
      <c r="T56" s="1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</row>
    <row r="57" spans="7:140" hidden="1" x14ac:dyDescent="0.2">
      <c r="G57" s="124">
        <v>1</v>
      </c>
      <c r="H57" s="123"/>
      <c r="R57" s="1"/>
      <c r="S57" s="1"/>
      <c r="T57" s="1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</row>
    <row r="58" spans="7:140" hidden="1" x14ac:dyDescent="0.2">
      <c r="G58" s="124"/>
      <c r="H58" s="123"/>
      <c r="R58" s="1"/>
      <c r="S58" s="1"/>
      <c r="T58" s="1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</row>
    <row r="59" spans="7:140" hidden="1" x14ac:dyDescent="0.2">
      <c r="G59" s="124"/>
      <c r="H59" s="123"/>
      <c r="R59" s="1"/>
      <c r="S59" s="1"/>
      <c r="T59" s="1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</row>
    <row r="60" spans="7:140" hidden="1" x14ac:dyDescent="0.2">
      <c r="G60" s="124"/>
      <c r="H60" s="123"/>
      <c r="R60" s="1"/>
      <c r="S60" s="1"/>
      <c r="T60" s="1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</row>
    <row r="61" spans="7:140" hidden="1" x14ac:dyDescent="0.2">
      <c r="G61" s="124"/>
      <c r="H61" s="123"/>
      <c r="R61" s="1"/>
      <c r="S61" s="1"/>
      <c r="T61" s="1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</row>
    <row r="62" spans="7:140" hidden="1" x14ac:dyDescent="0.2">
      <c r="G62" s="124"/>
      <c r="H62" s="123"/>
      <c r="R62" s="1"/>
      <c r="S62" s="1"/>
      <c r="T62" s="1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</row>
    <row r="63" spans="7:140" hidden="1" x14ac:dyDescent="0.2">
      <c r="G63" s="124">
        <v>2</v>
      </c>
      <c r="H63" s="123"/>
      <c r="R63" s="1"/>
      <c r="S63" s="1"/>
      <c r="T63" s="1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</row>
    <row r="64" spans="7:140" hidden="1" x14ac:dyDescent="0.2">
      <c r="G64" s="124"/>
      <c r="H64" s="123"/>
      <c r="R64" s="1"/>
      <c r="S64" s="1"/>
      <c r="T64" s="1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</row>
    <row r="65" spans="7:140" hidden="1" x14ac:dyDescent="0.2">
      <c r="G65" s="124"/>
      <c r="H65" s="123"/>
      <c r="R65" s="1"/>
      <c r="S65" s="1"/>
      <c r="T65" s="1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</row>
    <row r="66" spans="7:140" hidden="1" x14ac:dyDescent="0.2">
      <c r="G66" s="124"/>
      <c r="H66" s="123"/>
      <c r="R66" s="1"/>
      <c r="S66" s="1"/>
      <c r="T66" s="1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</row>
    <row r="67" spans="7:140" hidden="1" x14ac:dyDescent="0.2">
      <c r="G67" s="124"/>
      <c r="H67" s="123"/>
      <c r="R67" s="1"/>
      <c r="S67" s="1"/>
      <c r="T67" s="1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</row>
    <row r="68" spans="7:140" hidden="1" x14ac:dyDescent="0.2">
      <c r="G68" s="124"/>
      <c r="H68" s="123"/>
      <c r="R68" s="1"/>
      <c r="S68" s="1"/>
      <c r="T68" s="1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</row>
    <row r="69" spans="7:140" hidden="1" x14ac:dyDescent="0.2">
      <c r="G69" s="124">
        <v>3</v>
      </c>
      <c r="H69" s="123"/>
      <c r="R69" s="1"/>
      <c r="S69" s="1"/>
      <c r="T69" s="1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</row>
    <row r="70" spans="7:140" hidden="1" x14ac:dyDescent="0.2">
      <c r="G70" s="124"/>
      <c r="H70" s="123"/>
      <c r="R70" s="1"/>
      <c r="S70" s="1"/>
      <c r="T70" s="1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</row>
    <row r="71" spans="7:140" hidden="1" x14ac:dyDescent="0.2">
      <c r="G71" s="124"/>
      <c r="H71" s="123"/>
      <c r="R71" s="1"/>
      <c r="S71" s="1"/>
      <c r="T71" s="1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</row>
    <row r="72" spans="7:140" hidden="1" x14ac:dyDescent="0.2">
      <c r="G72" s="124"/>
      <c r="H72" s="123"/>
      <c r="R72" s="1"/>
      <c r="S72" s="1"/>
      <c r="T72" s="1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</row>
    <row r="73" spans="7:140" hidden="1" x14ac:dyDescent="0.2">
      <c r="G73" s="124"/>
      <c r="H73" s="123"/>
      <c r="R73" s="1"/>
      <c r="S73" s="1"/>
      <c r="T73" s="1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</row>
    <row r="74" spans="7:140" hidden="1" x14ac:dyDescent="0.2">
      <c r="G74" s="124"/>
      <c r="H74" s="123"/>
      <c r="R74" s="1"/>
      <c r="S74" s="1"/>
      <c r="T74" s="1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</row>
    <row r="75" spans="7:140" hidden="1" x14ac:dyDescent="0.2">
      <c r="G75" s="124">
        <v>4</v>
      </c>
      <c r="H75" s="123"/>
      <c r="R75" s="1"/>
      <c r="S75" s="1"/>
      <c r="T75" s="1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</row>
    <row r="76" spans="7:140" hidden="1" x14ac:dyDescent="0.2">
      <c r="G76" s="124"/>
      <c r="H76" s="123"/>
      <c r="R76" s="1"/>
      <c r="S76" s="1"/>
      <c r="T76" s="1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</row>
    <row r="77" spans="7:140" hidden="1" x14ac:dyDescent="0.2">
      <c r="G77" s="124"/>
      <c r="H77" s="123"/>
      <c r="R77" s="1"/>
      <c r="S77" s="1"/>
      <c r="T77" s="1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</row>
    <row r="78" spans="7:140" hidden="1" x14ac:dyDescent="0.2">
      <c r="G78" s="124"/>
      <c r="H78" s="123"/>
      <c r="R78" s="1"/>
      <c r="S78" s="1"/>
      <c r="T78" s="1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</row>
    <row r="79" spans="7:140" hidden="1" x14ac:dyDescent="0.2">
      <c r="G79" s="124"/>
      <c r="H79" s="123"/>
      <c r="R79" s="1"/>
      <c r="S79" s="1"/>
      <c r="T79" s="1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</row>
    <row r="80" spans="7:140" hidden="1" x14ac:dyDescent="0.2">
      <c r="G80" s="124"/>
      <c r="H80" s="123"/>
      <c r="R80" s="1"/>
      <c r="S80" s="1"/>
      <c r="T80" s="1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</row>
    <row r="81" spans="7:140" hidden="1" x14ac:dyDescent="0.2">
      <c r="G81" s="124">
        <v>5</v>
      </c>
      <c r="H81" s="123"/>
      <c r="R81" s="1"/>
      <c r="S81" s="1"/>
      <c r="T81" s="1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</row>
    <row r="82" spans="7:140" hidden="1" x14ac:dyDescent="0.2">
      <c r="G82" s="124"/>
      <c r="H82" s="123"/>
      <c r="R82" s="1"/>
      <c r="S82" s="1"/>
      <c r="T82" s="1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</row>
    <row r="83" spans="7:140" hidden="1" x14ac:dyDescent="0.2">
      <c r="G83" s="124"/>
      <c r="H83" s="123"/>
      <c r="R83" s="1"/>
      <c r="S83" s="1"/>
      <c r="T83" s="1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</row>
    <row r="84" spans="7:140" hidden="1" x14ac:dyDescent="0.2">
      <c r="G84" s="124"/>
      <c r="H84" s="123"/>
      <c r="R84" s="1"/>
      <c r="S84" s="1"/>
      <c r="T84" s="1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</row>
    <row r="85" spans="7:140" hidden="1" x14ac:dyDescent="0.2">
      <c r="G85" s="124"/>
      <c r="H85" s="123"/>
      <c r="R85" s="1"/>
      <c r="S85" s="1"/>
      <c r="T85" s="1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</row>
    <row r="86" spans="7:140" hidden="1" x14ac:dyDescent="0.2">
      <c r="G86" s="124"/>
      <c r="H86" s="123"/>
      <c r="R86" s="1"/>
      <c r="S86" s="1"/>
      <c r="T86" s="1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</row>
    <row r="87" spans="7:140" hidden="1" x14ac:dyDescent="0.2">
      <c r="G87" s="124">
        <v>6</v>
      </c>
      <c r="H87" s="123">
        <v>1</v>
      </c>
      <c r="R87" s="1"/>
      <c r="S87" s="1"/>
      <c r="T87" s="1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</row>
    <row r="88" spans="7:140" hidden="1" x14ac:dyDescent="0.2">
      <c r="G88" s="124"/>
      <c r="H88" s="123"/>
      <c r="R88" s="1"/>
      <c r="S88" s="1"/>
      <c r="T88" s="1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</row>
    <row r="89" spans="7:140" hidden="1" x14ac:dyDescent="0.2">
      <c r="G89" s="124"/>
      <c r="H89" s="123"/>
      <c r="R89" s="1"/>
      <c r="S89" s="1"/>
      <c r="T89" s="1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</row>
    <row r="90" spans="7:140" hidden="1" x14ac:dyDescent="0.2">
      <c r="G90" s="124"/>
      <c r="H90" s="123"/>
      <c r="R90" s="1"/>
      <c r="S90" s="1"/>
      <c r="T90" s="1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</row>
    <row r="91" spans="7:140" hidden="1" x14ac:dyDescent="0.2">
      <c r="G91" s="124"/>
      <c r="H91" s="123"/>
      <c r="R91" s="1"/>
      <c r="S91" s="1"/>
      <c r="T91" s="1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</row>
    <row r="92" spans="7:140" hidden="1" x14ac:dyDescent="0.2">
      <c r="G92" s="124"/>
      <c r="H92" s="123"/>
      <c r="R92" s="1"/>
      <c r="S92" s="1"/>
      <c r="T92" s="1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</row>
    <row r="93" spans="7:140" hidden="1" x14ac:dyDescent="0.2">
      <c r="G93" s="124">
        <v>7</v>
      </c>
      <c r="H93" s="123">
        <v>2</v>
      </c>
      <c r="R93" s="1"/>
      <c r="S93" s="1"/>
      <c r="T93" s="1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</row>
    <row r="94" spans="7:140" hidden="1" x14ac:dyDescent="0.2">
      <c r="G94" s="124"/>
      <c r="H94" s="123"/>
      <c r="R94" s="1"/>
      <c r="S94" s="1"/>
      <c r="T94" s="1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</row>
    <row r="95" spans="7:140" hidden="1" x14ac:dyDescent="0.2">
      <c r="G95" s="124"/>
      <c r="H95" s="123"/>
      <c r="R95" s="1"/>
      <c r="S95" s="1"/>
      <c r="T95" s="1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</row>
    <row r="96" spans="7:140" hidden="1" x14ac:dyDescent="0.2">
      <c r="G96" s="124"/>
      <c r="H96" s="123"/>
      <c r="R96" s="1"/>
      <c r="S96" s="1"/>
      <c r="T96" s="1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</row>
    <row r="97" spans="7:140" hidden="1" x14ac:dyDescent="0.2">
      <c r="G97" s="124"/>
      <c r="H97" s="123"/>
      <c r="R97" s="1"/>
      <c r="S97" s="1"/>
      <c r="T97" s="1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</row>
    <row r="98" spans="7:140" hidden="1" x14ac:dyDescent="0.2">
      <c r="G98" s="124"/>
      <c r="H98" s="123"/>
      <c r="R98" s="1"/>
      <c r="S98" s="1"/>
      <c r="T98" s="1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</row>
    <row r="99" spans="7:140" hidden="1" x14ac:dyDescent="0.2">
      <c r="G99" s="124">
        <v>8</v>
      </c>
      <c r="H99" s="123">
        <v>3</v>
      </c>
      <c r="R99" s="1"/>
      <c r="S99" s="1"/>
      <c r="T99" s="1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</row>
    <row r="100" spans="7:140" hidden="1" x14ac:dyDescent="0.2">
      <c r="G100" s="124"/>
      <c r="H100" s="123"/>
      <c r="R100" s="1"/>
      <c r="S100" s="1"/>
      <c r="T100" s="1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</row>
    <row r="101" spans="7:140" hidden="1" x14ac:dyDescent="0.2">
      <c r="G101" s="124"/>
      <c r="H101" s="123"/>
      <c r="R101" s="1"/>
      <c r="S101" s="1"/>
      <c r="T101" s="1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</row>
    <row r="102" spans="7:140" hidden="1" x14ac:dyDescent="0.2">
      <c r="G102" s="124"/>
      <c r="H102" s="123"/>
      <c r="R102" s="1"/>
      <c r="S102" s="1"/>
      <c r="T102" s="1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</row>
    <row r="103" spans="7:140" hidden="1" x14ac:dyDescent="0.2">
      <c r="G103" s="124"/>
      <c r="H103" s="123"/>
      <c r="R103" s="1"/>
      <c r="S103" s="1"/>
      <c r="T103" s="1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</row>
    <row r="104" spans="7:140" hidden="1" x14ac:dyDescent="0.2">
      <c r="G104" s="124"/>
      <c r="H104" s="123"/>
      <c r="R104" s="1"/>
      <c r="S104" s="1"/>
      <c r="T104" s="1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</row>
    <row r="105" spans="7:140" hidden="1" x14ac:dyDescent="0.2">
      <c r="G105" s="124">
        <v>9</v>
      </c>
      <c r="H105" s="123">
        <v>4</v>
      </c>
      <c r="R105" s="1"/>
      <c r="S105" s="1"/>
      <c r="T105" s="1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</row>
    <row r="106" spans="7:140" hidden="1" x14ac:dyDescent="0.2">
      <c r="G106" s="124"/>
      <c r="H106" s="123"/>
      <c r="R106" s="1"/>
      <c r="S106" s="1"/>
      <c r="T106" s="1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</row>
    <row r="107" spans="7:140" hidden="1" x14ac:dyDescent="0.2">
      <c r="G107" s="124"/>
      <c r="H107" s="123"/>
      <c r="R107" s="1"/>
      <c r="S107" s="1"/>
      <c r="T107" s="1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</row>
    <row r="108" spans="7:140" hidden="1" x14ac:dyDescent="0.2">
      <c r="G108" s="124"/>
      <c r="H108" s="123"/>
      <c r="R108" s="1"/>
      <c r="S108" s="1"/>
      <c r="T108" s="1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</row>
    <row r="109" spans="7:140" hidden="1" x14ac:dyDescent="0.2">
      <c r="G109" s="124"/>
      <c r="H109" s="123"/>
      <c r="R109" s="1"/>
      <c r="S109" s="1"/>
      <c r="T109" s="1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</row>
    <row r="110" spans="7:140" hidden="1" x14ac:dyDescent="0.2">
      <c r="G110" s="124"/>
      <c r="H110" s="123"/>
      <c r="R110" s="1"/>
      <c r="S110" s="1"/>
      <c r="T110" s="1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</row>
    <row r="111" spans="7:140" hidden="1" x14ac:dyDescent="0.2">
      <c r="G111" s="124">
        <v>10</v>
      </c>
      <c r="H111" s="123">
        <v>5</v>
      </c>
      <c r="R111" s="1"/>
      <c r="S111" s="1"/>
      <c r="T111" s="1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</row>
    <row r="112" spans="7:140" hidden="1" x14ac:dyDescent="0.2">
      <c r="R112" s="1"/>
      <c r="S112" s="1"/>
      <c r="T112" s="1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</row>
    <row r="113" spans="18:143" x14ac:dyDescent="0.2">
      <c r="R113" s="1"/>
      <c r="S113" s="1"/>
      <c r="T113" s="1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</row>
    <row r="114" spans="18:143" x14ac:dyDescent="0.2">
      <c r="R114" s="1"/>
      <c r="S114" s="1"/>
      <c r="T114" s="1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</row>
    <row r="115" spans="18:143" x14ac:dyDescent="0.2">
      <c r="R115" s="1"/>
      <c r="S115" s="1"/>
      <c r="T115" s="1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</row>
    <row r="116" spans="18:143" x14ac:dyDescent="0.2">
      <c r="R116" s="1"/>
      <c r="S116" s="1"/>
      <c r="T116" s="1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</row>
    <row r="117" spans="18:143" x14ac:dyDescent="0.2">
      <c r="R117" s="1"/>
      <c r="S117" s="1"/>
      <c r="T117" s="1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</row>
    <row r="118" spans="18:143" x14ac:dyDescent="0.2">
      <c r="R118" s="1"/>
      <c r="S118" s="1"/>
      <c r="T118" s="1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</row>
    <row r="119" spans="18:143" x14ac:dyDescent="0.2">
      <c r="R119" s="1"/>
      <c r="S119" s="1"/>
      <c r="T119" s="1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</row>
    <row r="120" spans="18:143" x14ac:dyDescent="0.2">
      <c r="R120" s="1"/>
      <c r="S120" s="1"/>
      <c r="T120" s="1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</row>
    <row r="121" spans="18:143" x14ac:dyDescent="0.2">
      <c r="R121" s="1"/>
      <c r="S121" s="1"/>
      <c r="T121" s="1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</row>
    <row r="122" spans="18:143" x14ac:dyDescent="0.2"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18:143" x14ac:dyDescent="0.2"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18:143" x14ac:dyDescent="0.2"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18:143" x14ac:dyDescent="0.2"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18:143" x14ac:dyDescent="0.2"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18:143" x14ac:dyDescent="0.2"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18:143" x14ac:dyDescent="0.2"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18:143" x14ac:dyDescent="0.2"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18:143" x14ac:dyDescent="0.2"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18:143" x14ac:dyDescent="0.2"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18:143" x14ac:dyDescent="0.2"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18:143" x14ac:dyDescent="0.2"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18:143" x14ac:dyDescent="0.2"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18:143" x14ac:dyDescent="0.2"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18:143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1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1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1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1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1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1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1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1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AB275"/>
  <sheetViews>
    <sheetView showGridLines="0" tabSelected="1" zoomScale="85" zoomScaleNormal="85" workbookViewId="0">
      <selection activeCell="M27" sqref="M27:M28"/>
    </sheetView>
  </sheetViews>
  <sheetFormatPr baseColWidth="10" defaultColWidth="11.42578125" defaultRowHeight="11.25" x14ac:dyDescent="0.2"/>
  <cols>
    <col min="1" max="1" width="11.42578125" style="125"/>
    <col min="2" max="2" width="9.7109375" style="125" hidden="1" customWidth="1"/>
    <col min="3" max="3" width="18.85546875" style="125" hidden="1" customWidth="1"/>
    <col min="4" max="4" width="8.140625" style="125" hidden="1" customWidth="1"/>
    <col min="5" max="5" width="8.42578125" style="125" hidden="1" customWidth="1"/>
    <col min="6" max="6" width="26.140625" style="125" hidden="1" customWidth="1"/>
    <col min="7" max="7" width="17.140625" style="125" bestFit="1" customWidth="1"/>
    <col min="8" max="9" width="8.42578125" style="125" customWidth="1"/>
    <col min="10" max="10" width="10.5703125" style="125" customWidth="1"/>
    <col min="11" max="11" width="12.7109375" style="125" bestFit="1" customWidth="1"/>
    <col min="12" max="12" width="10.5703125" style="125" bestFit="1" customWidth="1"/>
    <col min="13" max="13" width="15.42578125" style="125" bestFit="1" customWidth="1"/>
    <col min="14" max="14" width="13.85546875" style="125" customWidth="1"/>
    <col min="15" max="15" width="18.5703125" style="125" bestFit="1" customWidth="1"/>
    <col min="16" max="16" width="8.85546875" style="125" customWidth="1"/>
    <col min="17" max="17" width="20" style="125" customWidth="1"/>
    <col min="18" max="18" width="15.28515625" style="127" hidden="1" customWidth="1"/>
    <col min="19" max="19" width="13.28515625" style="127" hidden="1" customWidth="1"/>
    <col min="20" max="21" width="9.5703125" style="125" hidden="1" customWidth="1"/>
    <col min="22" max="22" width="15.85546875" style="125" hidden="1" customWidth="1"/>
    <col min="23" max="23" width="8.28515625" style="125" hidden="1" customWidth="1"/>
    <col min="24" max="24" width="11.42578125" style="125" customWidth="1"/>
    <col min="25" max="16384" width="11.42578125" style="125"/>
  </cols>
  <sheetData>
    <row r="5" spans="4:28" x14ac:dyDescent="0.2">
      <c r="J5" s="126"/>
      <c r="K5" s="126"/>
    </row>
    <row r="8" spans="4:28" ht="15.75" x14ac:dyDescent="0.25">
      <c r="G8" s="7" t="s">
        <v>47</v>
      </c>
      <c r="H8" s="8"/>
      <c r="I8" s="8"/>
      <c r="J8" s="8"/>
      <c r="K8" s="8"/>
      <c r="L8" s="8"/>
      <c r="M8" s="8"/>
      <c r="N8" s="8"/>
      <c r="O8" s="8"/>
      <c r="P8" s="9"/>
      <c r="Q8" s="10"/>
    </row>
    <row r="9" spans="4:28" x14ac:dyDescent="0.2">
      <c r="M9" s="127"/>
    </row>
    <row r="10" spans="4:28" ht="12.75" customHeight="1" x14ac:dyDescent="0.2">
      <c r="G10" s="128" t="s">
        <v>0</v>
      </c>
      <c r="H10" s="13">
        <v>45148</v>
      </c>
      <c r="I10" s="14"/>
      <c r="J10" s="129" t="s">
        <v>1</v>
      </c>
      <c r="K10" s="130"/>
      <c r="L10" s="131">
        <f>XIRR(O29:O37,C29:C37)</f>
        <v>2.9802322387695314E-9</v>
      </c>
      <c r="M10" s="131"/>
      <c r="N10" s="129" t="s">
        <v>37</v>
      </c>
      <c r="O10" s="130"/>
      <c r="P10" s="132">
        <v>282.21940000000001</v>
      </c>
      <c r="Q10" s="133"/>
      <c r="R10" s="134"/>
      <c r="Z10" s="135"/>
      <c r="AB10" s="127"/>
    </row>
    <row r="11" spans="4:28" ht="12.75" customHeight="1" x14ac:dyDescent="0.2">
      <c r="G11" s="136" t="s">
        <v>3</v>
      </c>
      <c r="H11" s="21">
        <f>+C37</f>
        <v>45879</v>
      </c>
      <c r="I11" s="22"/>
      <c r="J11" s="137" t="s">
        <v>4</v>
      </c>
      <c r="K11" s="138"/>
      <c r="L11" s="139">
        <f>+(((1+L10)^(90/365))-1)*(365/90)</f>
        <v>2.9802320364622244E-9</v>
      </c>
      <c r="M11" s="139"/>
      <c r="N11" s="137" t="s">
        <v>5</v>
      </c>
      <c r="O11" s="138"/>
      <c r="P11" s="225">
        <v>0</v>
      </c>
      <c r="Q11" s="227"/>
    </row>
    <row r="12" spans="4:28" ht="12.75" customHeight="1" x14ac:dyDescent="0.2">
      <c r="D12" s="140"/>
      <c r="G12" s="136"/>
      <c r="H12" s="141"/>
      <c r="I12" s="142"/>
      <c r="J12" s="137" t="s">
        <v>7</v>
      </c>
      <c r="K12" s="138"/>
      <c r="L12" s="143">
        <f>+(V41/U41)*12</f>
        <v>20.442739720317011</v>
      </c>
      <c r="M12" s="143"/>
      <c r="N12" s="137" t="s">
        <v>38</v>
      </c>
      <c r="O12" s="138"/>
      <c r="P12" s="144">
        <f>(P13*P14)*P10</f>
        <v>705548500</v>
      </c>
      <c r="Q12" s="145"/>
      <c r="S12" s="146"/>
      <c r="U12" s="147"/>
    </row>
    <row r="13" spans="4:28" ht="12.75" customHeight="1" x14ac:dyDescent="0.2">
      <c r="G13" s="136"/>
      <c r="H13" s="148"/>
      <c r="I13" s="149"/>
      <c r="J13" s="137" t="s">
        <v>49</v>
      </c>
      <c r="K13" s="138"/>
      <c r="L13" s="143" t="s">
        <v>10</v>
      </c>
      <c r="M13" s="143"/>
      <c r="N13" s="137" t="s">
        <v>39</v>
      </c>
      <c r="O13" s="138"/>
      <c r="P13" s="34">
        <v>2500000</v>
      </c>
      <c r="Q13" s="35"/>
      <c r="S13" s="146"/>
    </row>
    <row r="14" spans="4:28" ht="12.75" customHeight="1" x14ac:dyDescent="0.2">
      <c r="G14" s="150" t="s">
        <v>11</v>
      </c>
      <c r="H14" s="37">
        <f>+H10</f>
        <v>45148</v>
      </c>
      <c r="I14" s="38"/>
      <c r="J14" s="151" t="s">
        <v>12</v>
      </c>
      <c r="K14" s="152"/>
      <c r="L14" s="153">
        <v>24</v>
      </c>
      <c r="M14" s="153"/>
      <c r="N14" s="151" t="s">
        <v>48</v>
      </c>
      <c r="O14" s="152"/>
      <c r="P14" s="226">
        <v>1</v>
      </c>
      <c r="Q14" s="228"/>
      <c r="S14" s="146"/>
    </row>
    <row r="15" spans="4:28" x14ac:dyDescent="0.2">
      <c r="H15" s="154"/>
      <c r="I15" s="155"/>
      <c r="J15" s="155"/>
      <c r="M15" s="156"/>
      <c r="N15" s="157"/>
      <c r="S15" s="146"/>
    </row>
    <row r="16" spans="4:28" x14ac:dyDescent="0.2">
      <c r="I16" s="158" t="s">
        <v>14</v>
      </c>
      <c r="J16" s="159" t="s">
        <v>40</v>
      </c>
      <c r="K16" s="50" t="s">
        <v>16</v>
      </c>
      <c r="L16" s="50" t="s">
        <v>23</v>
      </c>
      <c r="M16" s="160" t="s">
        <v>18</v>
      </c>
      <c r="N16" s="157"/>
      <c r="R16" s="146"/>
      <c r="S16" s="125"/>
    </row>
    <row r="17" spans="2:23" ht="12.75" customHeight="1" x14ac:dyDescent="0.2">
      <c r="I17" s="161">
        <f t="shared" ref="I17:I24" si="0">DATEDIF($C$29,J17,"m")</f>
        <v>3</v>
      </c>
      <c r="J17" s="162">
        <f t="shared" ref="J17:J24" si="1">+C30</f>
        <v>45240</v>
      </c>
      <c r="K17" s="163">
        <f>+$P$13*L30/100</f>
        <v>0</v>
      </c>
      <c r="L17" s="163">
        <f>+$P$13*K30/100</f>
        <v>0</v>
      </c>
      <c r="M17" s="164">
        <f>SUM(K17:L17)</f>
        <v>0</v>
      </c>
      <c r="N17" s="157"/>
      <c r="S17" s="125"/>
    </row>
    <row r="18" spans="2:23" ht="12.75" customHeight="1" x14ac:dyDescent="0.2">
      <c r="I18" s="165">
        <f t="shared" si="0"/>
        <v>6</v>
      </c>
      <c r="J18" s="162">
        <f t="shared" si="1"/>
        <v>45332</v>
      </c>
      <c r="K18" s="163">
        <f t="shared" ref="K18:K24" si="2">+$P$13*L31/100</f>
        <v>0</v>
      </c>
      <c r="L18" s="163">
        <f t="shared" ref="L18:L24" si="3">+$P$13*K31/100</f>
        <v>0</v>
      </c>
      <c r="M18" s="164">
        <f t="shared" ref="M18:M24" si="4">SUM(K18:L18)</f>
        <v>0</v>
      </c>
      <c r="N18" s="157"/>
      <c r="S18" s="125"/>
    </row>
    <row r="19" spans="2:23" ht="12.75" customHeight="1" x14ac:dyDescent="0.2">
      <c r="I19" s="165">
        <f t="shared" si="0"/>
        <v>9</v>
      </c>
      <c r="J19" s="162">
        <f t="shared" si="1"/>
        <v>45422</v>
      </c>
      <c r="K19" s="163">
        <f t="shared" si="2"/>
        <v>0</v>
      </c>
      <c r="L19" s="163">
        <f t="shared" si="3"/>
        <v>0</v>
      </c>
      <c r="M19" s="164">
        <f t="shared" si="4"/>
        <v>0</v>
      </c>
      <c r="N19" s="157"/>
      <c r="P19" s="135"/>
      <c r="Q19" s="166"/>
    </row>
    <row r="20" spans="2:23" ht="12.75" customHeight="1" x14ac:dyDescent="0.2">
      <c r="I20" s="165">
        <f t="shared" si="0"/>
        <v>12</v>
      </c>
      <c r="J20" s="162">
        <f t="shared" si="1"/>
        <v>45514</v>
      </c>
      <c r="K20" s="163">
        <f t="shared" si="2"/>
        <v>500000</v>
      </c>
      <c r="L20" s="163">
        <f t="shared" si="3"/>
        <v>0</v>
      </c>
      <c r="M20" s="164">
        <f t="shared" si="4"/>
        <v>500000</v>
      </c>
      <c r="N20" s="157"/>
      <c r="P20" s="135"/>
    </row>
    <row r="21" spans="2:23" ht="12.75" customHeight="1" x14ac:dyDescent="0.2">
      <c r="I21" s="165">
        <f t="shared" si="0"/>
        <v>15</v>
      </c>
      <c r="J21" s="162">
        <f t="shared" si="1"/>
        <v>45606</v>
      </c>
      <c r="K21" s="163">
        <f t="shared" si="2"/>
        <v>0</v>
      </c>
      <c r="L21" s="163">
        <f t="shared" si="3"/>
        <v>0</v>
      </c>
      <c r="M21" s="164">
        <f t="shared" si="4"/>
        <v>0</v>
      </c>
      <c r="N21" s="157"/>
      <c r="P21" s="135"/>
    </row>
    <row r="22" spans="2:23" ht="12.75" customHeight="1" x14ac:dyDescent="0.2">
      <c r="I22" s="165">
        <f t="shared" si="0"/>
        <v>18</v>
      </c>
      <c r="J22" s="162">
        <f t="shared" si="1"/>
        <v>45698</v>
      </c>
      <c r="K22" s="163">
        <f t="shared" si="2"/>
        <v>500000</v>
      </c>
      <c r="L22" s="163">
        <f t="shared" si="3"/>
        <v>0</v>
      </c>
      <c r="M22" s="164">
        <f t="shared" si="4"/>
        <v>500000</v>
      </c>
      <c r="N22" s="157"/>
      <c r="P22" s="135"/>
    </row>
    <row r="23" spans="2:23" ht="12.75" customHeight="1" x14ac:dyDescent="0.2">
      <c r="I23" s="165">
        <f t="shared" si="0"/>
        <v>21</v>
      </c>
      <c r="J23" s="162">
        <f t="shared" si="1"/>
        <v>45787</v>
      </c>
      <c r="K23" s="163">
        <f t="shared" si="2"/>
        <v>0</v>
      </c>
      <c r="L23" s="163">
        <f t="shared" si="3"/>
        <v>0</v>
      </c>
      <c r="M23" s="164">
        <f t="shared" si="4"/>
        <v>0</v>
      </c>
      <c r="N23" s="157"/>
      <c r="P23" s="135"/>
    </row>
    <row r="24" spans="2:23" ht="12.75" customHeight="1" x14ac:dyDescent="0.2">
      <c r="I24" s="167">
        <f t="shared" si="0"/>
        <v>24</v>
      </c>
      <c r="J24" s="162">
        <f t="shared" si="1"/>
        <v>45879</v>
      </c>
      <c r="K24" s="163">
        <f t="shared" si="2"/>
        <v>1500000</v>
      </c>
      <c r="L24" s="163">
        <f t="shared" si="3"/>
        <v>0</v>
      </c>
      <c r="M24" s="164">
        <f t="shared" si="4"/>
        <v>1500000</v>
      </c>
      <c r="N24" s="157"/>
      <c r="P24" s="135"/>
    </row>
    <row r="25" spans="2:23" ht="12.75" customHeight="1" x14ac:dyDescent="0.2">
      <c r="I25" s="168"/>
      <c r="J25" s="169" t="s">
        <v>18</v>
      </c>
      <c r="K25" s="62">
        <f>SUM(K17:K24)</f>
        <v>2500000</v>
      </c>
      <c r="L25" s="62">
        <f>SUM(L17:L24)</f>
        <v>0</v>
      </c>
      <c r="M25" s="170">
        <f>SUM(K25:L25)</f>
        <v>2500000</v>
      </c>
      <c r="N25" s="157"/>
      <c r="R25" s="171"/>
    </row>
    <row r="26" spans="2:23" x14ac:dyDescent="0.2">
      <c r="H26" s="172"/>
      <c r="I26" s="155"/>
      <c r="J26" s="155"/>
      <c r="M26" s="156"/>
      <c r="N26" s="157"/>
      <c r="R26" s="171"/>
    </row>
    <row r="27" spans="2:23" ht="18" customHeight="1" x14ac:dyDescent="0.2">
      <c r="G27" s="64" t="s">
        <v>41</v>
      </c>
      <c r="H27" s="65" t="s">
        <v>42</v>
      </c>
      <c r="I27" s="65" t="s">
        <v>21</v>
      </c>
      <c r="J27" s="65" t="s">
        <v>22</v>
      </c>
      <c r="K27" s="173" t="s">
        <v>23</v>
      </c>
      <c r="L27" s="173" t="s">
        <v>24</v>
      </c>
      <c r="M27" s="173" t="s">
        <v>25</v>
      </c>
      <c r="N27" s="174" t="s">
        <v>26</v>
      </c>
      <c r="O27" s="175" t="s">
        <v>27</v>
      </c>
      <c r="W27" s="176"/>
    </row>
    <row r="28" spans="2:23" ht="18" customHeight="1" x14ac:dyDescent="0.2">
      <c r="C28" s="125" t="s">
        <v>34</v>
      </c>
      <c r="G28" s="177"/>
      <c r="H28" s="178"/>
      <c r="I28" s="178"/>
      <c r="J28" s="178"/>
      <c r="K28" s="179"/>
      <c r="L28" s="179"/>
      <c r="M28" s="179"/>
      <c r="N28" s="180"/>
      <c r="O28" s="181"/>
      <c r="R28" s="176" t="s">
        <v>29</v>
      </c>
      <c r="S28" s="176" t="s">
        <v>30</v>
      </c>
      <c r="T28" s="176" t="s">
        <v>31</v>
      </c>
      <c r="U28" s="176" t="s">
        <v>32</v>
      </c>
      <c r="V28" s="176" t="s">
        <v>33</v>
      </c>
    </row>
    <row r="29" spans="2:23" x14ac:dyDescent="0.2">
      <c r="B29" s="182"/>
      <c r="C29" s="183">
        <f>+H10</f>
        <v>45148</v>
      </c>
      <c r="D29" s="182"/>
      <c r="E29" s="183">
        <f>+G29</f>
        <v>45148</v>
      </c>
      <c r="F29" s="184">
        <f>+H10</f>
        <v>45148</v>
      </c>
      <c r="G29" s="185">
        <f t="shared" ref="G29:G37" si="5">+F29</f>
        <v>45148</v>
      </c>
      <c r="H29" s="186"/>
      <c r="I29" s="186"/>
      <c r="J29" s="187"/>
      <c r="K29" s="186"/>
      <c r="L29" s="186"/>
      <c r="M29" s="224">
        <v>100</v>
      </c>
      <c r="N29" s="186">
        <f>-P13*(P14)</f>
        <v>-2500000</v>
      </c>
      <c r="O29" s="188">
        <f>-P13*(P14)</f>
        <v>-2500000</v>
      </c>
      <c r="R29" s="189"/>
      <c r="S29" s="190">
        <f>+L10</f>
        <v>2.9802322387695314E-9</v>
      </c>
    </row>
    <row r="30" spans="2:23" x14ac:dyDescent="0.2">
      <c r="B30" s="182">
        <f>DATEDIF($C$29,C30,"m")</f>
        <v>3</v>
      </c>
      <c r="C30" s="183">
        <f>EDATE(C29,3)</f>
        <v>45240</v>
      </c>
      <c r="D30" s="182">
        <f t="shared" ref="D30:D37" si="6">+C30-C29</f>
        <v>92</v>
      </c>
      <c r="E30" s="183">
        <f t="shared" ref="E30:E37" si="7">+G30</f>
        <v>45240</v>
      </c>
      <c r="F30" s="184">
        <f t="shared" ref="F30:F37" si="8">+F29+D30</f>
        <v>45240</v>
      </c>
      <c r="G30" s="191">
        <f t="shared" si="5"/>
        <v>45240</v>
      </c>
      <c r="H30" s="192">
        <f t="shared" ref="H30:H37" si="9">+E30-E29</f>
        <v>92</v>
      </c>
      <c r="I30" s="192">
        <f>+IF(G30-$H$14&lt;0,0,G30-$H$14)</f>
        <v>92</v>
      </c>
      <c r="J30" s="193">
        <f>+$P$11+P30</f>
        <v>0</v>
      </c>
      <c r="K30" s="194">
        <f t="shared" ref="K30:K37" si="10">+J30/365*H30*M29</f>
        <v>0</v>
      </c>
      <c r="L30" s="195">
        <v>0</v>
      </c>
      <c r="M30" s="195">
        <f t="shared" ref="M30:M37" si="11">+M29-L30</f>
        <v>100</v>
      </c>
      <c r="N30" s="194">
        <f t="shared" ref="N30:N37" si="12">+IF(G30&gt;$I$14,K30+L30,0)</f>
        <v>0</v>
      </c>
      <c r="O30" s="196">
        <f>+N30*$P$13/100</f>
        <v>0</v>
      </c>
      <c r="R30" s="197">
        <f t="shared" ref="R30:R37" si="13">I30/365</f>
        <v>0.25205479452054796</v>
      </c>
      <c r="S30" s="197">
        <f t="shared" ref="S30:S37" si="14">1/(1+$L$10)^(I30/365)</f>
        <v>0.99999999924881822</v>
      </c>
      <c r="T30" s="198">
        <f t="shared" ref="T30:T37" si="15">+N30</f>
        <v>0</v>
      </c>
      <c r="U30" s="198">
        <f>+T30*S30</f>
        <v>0</v>
      </c>
      <c r="V30" s="198">
        <f>+U30*R30</f>
        <v>0</v>
      </c>
    </row>
    <row r="31" spans="2:23" x14ac:dyDescent="0.2">
      <c r="B31" s="182">
        <f t="shared" ref="B31:B37" si="16">DATEDIF($C$29,C31,"m")</f>
        <v>6</v>
      </c>
      <c r="C31" s="183">
        <f t="shared" ref="C31:C37" si="17">EDATE(C30,3)</f>
        <v>45332</v>
      </c>
      <c r="D31" s="182">
        <f t="shared" si="6"/>
        <v>92</v>
      </c>
      <c r="E31" s="183">
        <f t="shared" si="7"/>
        <v>45332</v>
      </c>
      <c r="F31" s="184">
        <f t="shared" si="8"/>
        <v>45332</v>
      </c>
      <c r="G31" s="191">
        <f t="shared" si="5"/>
        <v>45332</v>
      </c>
      <c r="H31" s="192">
        <f t="shared" si="9"/>
        <v>92</v>
      </c>
      <c r="I31" s="192">
        <f t="shared" ref="I31:I37" si="18">+IF(G31-$H$14&lt;0,0,G31-$H$14)</f>
        <v>184</v>
      </c>
      <c r="J31" s="193">
        <f>+$P$11+P31</f>
        <v>0</v>
      </c>
      <c r="K31" s="194">
        <f t="shared" si="10"/>
        <v>0</v>
      </c>
      <c r="L31" s="195">
        <v>0</v>
      </c>
      <c r="M31" s="195">
        <f t="shared" si="11"/>
        <v>100</v>
      </c>
      <c r="N31" s="194">
        <f t="shared" si="12"/>
        <v>0</v>
      </c>
      <c r="O31" s="196">
        <f>+N31*$P$13/100</f>
        <v>0</v>
      </c>
      <c r="R31" s="197">
        <f t="shared" si="13"/>
        <v>0.50410958904109593</v>
      </c>
      <c r="S31" s="197">
        <f t="shared" si="14"/>
        <v>0.99999999849763643</v>
      </c>
      <c r="T31" s="198">
        <f t="shared" si="15"/>
        <v>0</v>
      </c>
      <c r="U31" s="198">
        <f t="shared" ref="U31:U37" si="19">+T31*S31</f>
        <v>0</v>
      </c>
      <c r="V31" s="198">
        <f t="shared" ref="V31:V37" si="20">+U31*R31</f>
        <v>0</v>
      </c>
    </row>
    <row r="32" spans="2:23" x14ac:dyDescent="0.2">
      <c r="B32" s="182">
        <f t="shared" si="16"/>
        <v>9</v>
      </c>
      <c r="C32" s="183">
        <f t="shared" si="17"/>
        <v>45422</v>
      </c>
      <c r="D32" s="182">
        <f t="shared" si="6"/>
        <v>90</v>
      </c>
      <c r="E32" s="183">
        <f t="shared" si="7"/>
        <v>45422</v>
      </c>
      <c r="F32" s="184">
        <f t="shared" si="8"/>
        <v>45422</v>
      </c>
      <c r="G32" s="191">
        <f t="shared" si="5"/>
        <v>45422</v>
      </c>
      <c r="H32" s="192">
        <f t="shared" si="9"/>
        <v>90</v>
      </c>
      <c r="I32" s="192">
        <f t="shared" si="18"/>
        <v>274</v>
      </c>
      <c r="J32" s="193">
        <f>+$P$11+P32</f>
        <v>0</v>
      </c>
      <c r="K32" s="194">
        <f t="shared" si="10"/>
        <v>0</v>
      </c>
      <c r="L32" s="195">
        <v>0</v>
      </c>
      <c r="M32" s="195">
        <f t="shared" si="11"/>
        <v>100</v>
      </c>
      <c r="N32" s="194">
        <f t="shared" si="12"/>
        <v>0</v>
      </c>
      <c r="O32" s="196">
        <f>+N32*$P$13/100</f>
        <v>0</v>
      </c>
      <c r="R32" s="197">
        <f t="shared" si="13"/>
        <v>0.75068493150684934</v>
      </c>
      <c r="S32" s="197">
        <f t="shared" si="14"/>
        <v>0.99999999776278448</v>
      </c>
      <c r="T32" s="198">
        <f t="shared" si="15"/>
        <v>0</v>
      </c>
      <c r="U32" s="198">
        <f t="shared" si="19"/>
        <v>0</v>
      </c>
      <c r="V32" s="198">
        <f t="shared" si="20"/>
        <v>0</v>
      </c>
    </row>
    <row r="33" spans="2:28" x14ac:dyDescent="0.2">
      <c r="B33" s="182">
        <f t="shared" si="16"/>
        <v>12</v>
      </c>
      <c r="C33" s="183">
        <f t="shared" si="17"/>
        <v>45514</v>
      </c>
      <c r="D33" s="182">
        <f t="shared" si="6"/>
        <v>92</v>
      </c>
      <c r="E33" s="183">
        <f t="shared" si="7"/>
        <v>45514</v>
      </c>
      <c r="F33" s="184">
        <f t="shared" si="8"/>
        <v>45514</v>
      </c>
      <c r="G33" s="191">
        <f t="shared" si="5"/>
        <v>45514</v>
      </c>
      <c r="H33" s="192">
        <f t="shared" si="9"/>
        <v>92</v>
      </c>
      <c r="I33" s="192">
        <f t="shared" si="18"/>
        <v>366</v>
      </c>
      <c r="J33" s="193">
        <f>+$P$11+P33</f>
        <v>0</v>
      </c>
      <c r="K33" s="194">
        <f t="shared" si="10"/>
        <v>0</v>
      </c>
      <c r="L33" s="195">
        <v>20</v>
      </c>
      <c r="M33" s="195">
        <f t="shared" si="11"/>
        <v>80</v>
      </c>
      <c r="N33" s="194">
        <f t="shared" si="12"/>
        <v>20</v>
      </c>
      <c r="O33" s="196">
        <f>+N33*$P$13/100</f>
        <v>500000</v>
      </c>
      <c r="R33" s="197">
        <f t="shared" si="13"/>
        <v>1.0027397260273974</v>
      </c>
      <c r="S33" s="197">
        <f t="shared" si="14"/>
        <v>0.99999999701160269</v>
      </c>
      <c r="T33" s="198">
        <f t="shared" si="15"/>
        <v>20</v>
      </c>
      <c r="U33" s="198">
        <f t="shared" si="19"/>
        <v>19.999999940232055</v>
      </c>
      <c r="V33" s="198">
        <f t="shared" si="20"/>
        <v>20.054794460616254</v>
      </c>
    </row>
    <row r="34" spans="2:28" x14ac:dyDescent="0.2">
      <c r="B34" s="182">
        <f t="shared" si="16"/>
        <v>15</v>
      </c>
      <c r="C34" s="183">
        <f t="shared" si="17"/>
        <v>45606</v>
      </c>
      <c r="D34" s="182">
        <f t="shared" si="6"/>
        <v>92</v>
      </c>
      <c r="E34" s="183">
        <f t="shared" si="7"/>
        <v>45606</v>
      </c>
      <c r="F34" s="184">
        <f t="shared" si="8"/>
        <v>45606</v>
      </c>
      <c r="G34" s="191">
        <f t="shared" si="5"/>
        <v>45606</v>
      </c>
      <c r="H34" s="192">
        <f t="shared" si="9"/>
        <v>92</v>
      </c>
      <c r="I34" s="192">
        <f t="shared" si="18"/>
        <v>458</v>
      </c>
      <c r="J34" s="193">
        <f>+$P$11+P34</f>
        <v>0</v>
      </c>
      <c r="K34" s="194">
        <f t="shared" si="10"/>
        <v>0</v>
      </c>
      <c r="L34" s="195">
        <v>0</v>
      </c>
      <c r="M34" s="195">
        <f t="shared" si="11"/>
        <v>80</v>
      </c>
      <c r="N34" s="194">
        <f t="shared" si="12"/>
        <v>0</v>
      </c>
      <c r="O34" s="196">
        <f>+N34*$P$13/100</f>
        <v>0</v>
      </c>
      <c r="R34" s="197">
        <f t="shared" si="13"/>
        <v>1.2547945205479452</v>
      </c>
      <c r="S34" s="197">
        <f t="shared" si="14"/>
        <v>0.99999999626042091</v>
      </c>
      <c r="T34" s="198">
        <f t="shared" si="15"/>
        <v>0</v>
      </c>
      <c r="U34" s="198">
        <f t="shared" si="19"/>
        <v>0</v>
      </c>
      <c r="V34" s="198">
        <f t="shared" si="20"/>
        <v>0</v>
      </c>
      <c r="Y34" s="182"/>
      <c r="Z34" s="182"/>
      <c r="AA34" s="182"/>
      <c r="AB34" s="182"/>
    </row>
    <row r="35" spans="2:28" x14ac:dyDescent="0.2">
      <c r="B35" s="182">
        <f t="shared" si="16"/>
        <v>18</v>
      </c>
      <c r="C35" s="183">
        <f t="shared" si="17"/>
        <v>45698</v>
      </c>
      <c r="D35" s="182">
        <f t="shared" si="6"/>
        <v>92</v>
      </c>
      <c r="E35" s="183">
        <f t="shared" si="7"/>
        <v>45698</v>
      </c>
      <c r="F35" s="184">
        <f t="shared" si="8"/>
        <v>45698</v>
      </c>
      <c r="G35" s="191">
        <f t="shared" si="5"/>
        <v>45698</v>
      </c>
      <c r="H35" s="192">
        <f t="shared" si="9"/>
        <v>92</v>
      </c>
      <c r="I35" s="192">
        <f t="shared" si="18"/>
        <v>550</v>
      </c>
      <c r="J35" s="193">
        <f>+$P$11+P35</f>
        <v>0</v>
      </c>
      <c r="K35" s="194">
        <f t="shared" si="10"/>
        <v>0</v>
      </c>
      <c r="L35" s="195">
        <v>20</v>
      </c>
      <c r="M35" s="195">
        <f t="shared" si="11"/>
        <v>60</v>
      </c>
      <c r="N35" s="194">
        <f t="shared" si="12"/>
        <v>20</v>
      </c>
      <c r="O35" s="196">
        <f>+N35*$P$13/100</f>
        <v>500000</v>
      </c>
      <c r="R35" s="197">
        <f t="shared" si="13"/>
        <v>1.5068493150684932</v>
      </c>
      <c r="S35" s="197">
        <f t="shared" si="14"/>
        <v>0.99999999550923913</v>
      </c>
      <c r="T35" s="198">
        <f t="shared" si="15"/>
        <v>20</v>
      </c>
      <c r="U35" s="198">
        <f t="shared" si="19"/>
        <v>19.999999910184783</v>
      </c>
      <c r="V35" s="198">
        <f t="shared" si="20"/>
        <v>30.136986166031868</v>
      </c>
      <c r="Y35" s="182"/>
      <c r="Z35" s="182"/>
      <c r="AA35" s="182"/>
      <c r="AB35" s="182"/>
    </row>
    <row r="36" spans="2:28" x14ac:dyDescent="0.2">
      <c r="B36" s="182">
        <f t="shared" si="16"/>
        <v>21</v>
      </c>
      <c r="C36" s="183">
        <f t="shared" si="17"/>
        <v>45787</v>
      </c>
      <c r="D36" s="182">
        <f t="shared" si="6"/>
        <v>89</v>
      </c>
      <c r="E36" s="183">
        <f t="shared" si="7"/>
        <v>45787</v>
      </c>
      <c r="F36" s="184">
        <f t="shared" si="8"/>
        <v>45787</v>
      </c>
      <c r="G36" s="191">
        <f t="shared" si="5"/>
        <v>45787</v>
      </c>
      <c r="H36" s="192">
        <f t="shared" si="9"/>
        <v>89</v>
      </c>
      <c r="I36" s="192">
        <f t="shared" si="18"/>
        <v>639</v>
      </c>
      <c r="J36" s="193">
        <f>+$P$11+P36</f>
        <v>0</v>
      </c>
      <c r="K36" s="194">
        <f t="shared" si="10"/>
        <v>0</v>
      </c>
      <c r="L36" s="195">
        <v>0</v>
      </c>
      <c r="M36" s="195">
        <f t="shared" si="11"/>
        <v>60</v>
      </c>
      <c r="N36" s="194">
        <f t="shared" si="12"/>
        <v>0</v>
      </c>
      <c r="O36" s="196">
        <f>+N36*$P$13/100</f>
        <v>0</v>
      </c>
      <c r="R36" s="197">
        <f t="shared" si="13"/>
        <v>1.7506849315068493</v>
      </c>
      <c r="S36" s="197">
        <f t="shared" si="14"/>
        <v>0.99999999478255219</v>
      </c>
      <c r="T36" s="198">
        <f t="shared" si="15"/>
        <v>0</v>
      </c>
      <c r="U36" s="198">
        <f t="shared" si="19"/>
        <v>0</v>
      </c>
      <c r="V36" s="198">
        <f t="shared" si="20"/>
        <v>0</v>
      </c>
    </row>
    <row r="37" spans="2:28" s="182" customFormat="1" ht="12.75" customHeight="1" x14ac:dyDescent="0.2">
      <c r="B37" s="182">
        <f t="shared" si="16"/>
        <v>24</v>
      </c>
      <c r="C37" s="183">
        <f t="shared" si="17"/>
        <v>45879</v>
      </c>
      <c r="D37" s="182">
        <f t="shared" si="6"/>
        <v>92</v>
      </c>
      <c r="E37" s="183">
        <f t="shared" si="7"/>
        <v>45879</v>
      </c>
      <c r="F37" s="184">
        <f t="shared" si="8"/>
        <v>45879</v>
      </c>
      <c r="G37" s="199">
        <f t="shared" si="5"/>
        <v>45879</v>
      </c>
      <c r="H37" s="200">
        <f t="shared" si="9"/>
        <v>92</v>
      </c>
      <c r="I37" s="200">
        <f t="shared" si="18"/>
        <v>731</v>
      </c>
      <c r="J37" s="201">
        <f>+$P$11+P37</f>
        <v>0</v>
      </c>
      <c r="K37" s="202">
        <f t="shared" si="10"/>
        <v>0</v>
      </c>
      <c r="L37" s="203">
        <v>60</v>
      </c>
      <c r="M37" s="203">
        <f t="shared" si="11"/>
        <v>0</v>
      </c>
      <c r="N37" s="202">
        <f t="shared" si="12"/>
        <v>60</v>
      </c>
      <c r="O37" s="204">
        <f>+N37*$P$13/100</f>
        <v>1500000</v>
      </c>
      <c r="P37" s="125"/>
      <c r="Q37" s="125"/>
      <c r="R37" s="197">
        <f t="shared" si="13"/>
        <v>2.0027397260273974</v>
      </c>
      <c r="S37" s="197">
        <f t="shared" si="14"/>
        <v>0.99999999403137041</v>
      </c>
      <c r="T37" s="198">
        <f t="shared" si="15"/>
        <v>60</v>
      </c>
      <c r="U37" s="198">
        <f t="shared" si="19"/>
        <v>59.999999641882226</v>
      </c>
      <c r="V37" s="198">
        <f t="shared" si="20"/>
        <v>120.16438284442715</v>
      </c>
      <c r="Y37" s="125"/>
      <c r="Z37" s="125"/>
      <c r="AA37" s="125"/>
      <c r="AB37" s="125"/>
    </row>
    <row r="38" spans="2:28" s="182" customFormat="1" ht="12.75" customHeight="1" x14ac:dyDescent="0.2">
      <c r="G38" s="205"/>
      <c r="H38" s="206"/>
      <c r="I38" s="206"/>
      <c r="J38" s="193"/>
      <c r="K38" s="207"/>
      <c r="L38" s="208"/>
      <c r="M38" s="209"/>
      <c r="N38" s="209"/>
      <c r="O38" s="210"/>
      <c r="P38" s="125"/>
      <c r="Q38" s="125"/>
      <c r="R38" s="197"/>
      <c r="S38" s="197"/>
      <c r="T38" s="198"/>
      <c r="U38" s="198"/>
      <c r="V38" s="198"/>
      <c r="Y38" s="125"/>
      <c r="Z38" s="125"/>
      <c r="AA38" s="125"/>
      <c r="AB38" s="125"/>
    </row>
    <row r="39" spans="2:28" ht="12.75" customHeight="1" x14ac:dyDescent="0.2">
      <c r="G39" s="211"/>
      <c r="H39" s="206"/>
      <c r="I39" s="206"/>
      <c r="J39" s="206"/>
      <c r="K39" s="206"/>
      <c r="L39" s="212">
        <f>SUM(L30:L37)</f>
        <v>100</v>
      </c>
      <c r="M39" s="209"/>
      <c r="N39" s="209"/>
      <c r="O39" s="213">
        <f>SUM(O29:O37)</f>
        <v>0</v>
      </c>
      <c r="R39" s="182"/>
      <c r="S39" s="182"/>
      <c r="T39" s="182"/>
      <c r="U39" s="182"/>
      <c r="V39" s="182"/>
    </row>
    <row r="40" spans="2:28" x14ac:dyDescent="0.2">
      <c r="R40" s="125"/>
      <c r="S40" s="125"/>
    </row>
    <row r="41" spans="2:28" x14ac:dyDescent="0.2">
      <c r="R41" s="214"/>
      <c r="S41" s="214"/>
      <c r="T41" s="198"/>
      <c r="U41" s="215">
        <f>SUM(U30:U37)</f>
        <v>99.999999492299068</v>
      </c>
      <c r="V41" s="198">
        <f>SUM(V30:V37)</f>
        <v>170.35616347107526</v>
      </c>
    </row>
    <row r="43" spans="2:28" x14ac:dyDescent="0.2">
      <c r="R43" s="125"/>
      <c r="S43" s="125"/>
    </row>
    <row r="44" spans="2:28" x14ac:dyDescent="0.2">
      <c r="R44" s="125"/>
      <c r="S44" s="125"/>
    </row>
    <row r="45" spans="2:28" x14ac:dyDescent="0.2">
      <c r="R45" s="125"/>
      <c r="S45" s="125"/>
    </row>
    <row r="46" spans="2:28" ht="9.75" customHeight="1" x14ac:dyDescent="0.2">
      <c r="R46" s="125"/>
      <c r="S46" s="125"/>
    </row>
    <row r="47" spans="2:28" x14ac:dyDescent="0.2">
      <c r="R47" s="125"/>
      <c r="S47" s="125"/>
    </row>
    <row r="48" spans="2:28" x14ac:dyDescent="0.2">
      <c r="R48" s="125"/>
      <c r="S48" s="125"/>
    </row>
    <row r="49" spans="8:19" x14ac:dyDescent="0.2">
      <c r="R49" s="125"/>
      <c r="S49" s="125"/>
    </row>
    <row r="50" spans="8:19" hidden="1" x14ac:dyDescent="0.2">
      <c r="H50" s="216"/>
      <c r="I50" s="216" t="s">
        <v>35</v>
      </c>
      <c r="J50" s="216"/>
      <c r="K50" s="216" t="s">
        <v>36</v>
      </c>
      <c r="R50" s="125"/>
      <c r="S50" s="125"/>
    </row>
    <row r="51" spans="8:19" hidden="1" x14ac:dyDescent="0.2">
      <c r="H51" s="216">
        <v>1</v>
      </c>
      <c r="I51" s="216"/>
      <c r="J51" s="216"/>
      <c r="K51" s="216"/>
      <c r="R51" s="125"/>
      <c r="S51" s="125"/>
    </row>
    <row r="52" spans="8:19" hidden="1" x14ac:dyDescent="0.2">
      <c r="H52" s="216">
        <v>2</v>
      </c>
      <c r="I52" s="216"/>
      <c r="J52" s="216"/>
      <c r="K52" s="216"/>
      <c r="R52" s="125"/>
      <c r="S52" s="125"/>
    </row>
    <row r="53" spans="8:19" hidden="1" x14ac:dyDescent="0.2">
      <c r="H53" s="216">
        <v>3</v>
      </c>
      <c r="I53" s="216">
        <v>1</v>
      </c>
      <c r="J53" s="216"/>
      <c r="K53" s="216"/>
      <c r="R53" s="125"/>
      <c r="S53" s="125"/>
    </row>
    <row r="54" spans="8:19" hidden="1" x14ac:dyDescent="0.2">
      <c r="H54" s="216">
        <v>4</v>
      </c>
      <c r="I54" s="216"/>
      <c r="J54" s="216"/>
      <c r="K54" s="216"/>
      <c r="R54" s="125"/>
      <c r="S54" s="125"/>
    </row>
    <row r="55" spans="8:19" hidden="1" x14ac:dyDescent="0.2">
      <c r="H55" s="216">
        <v>5</v>
      </c>
      <c r="I55" s="216"/>
      <c r="J55" s="216"/>
      <c r="K55" s="216"/>
      <c r="R55" s="125"/>
      <c r="S55" s="125"/>
    </row>
    <row r="56" spans="8:19" hidden="1" x14ac:dyDescent="0.2">
      <c r="H56" s="216">
        <v>6</v>
      </c>
      <c r="I56" s="216">
        <v>2</v>
      </c>
      <c r="J56" s="216">
        <v>1</v>
      </c>
      <c r="K56" s="216"/>
      <c r="R56" s="125"/>
      <c r="S56" s="125"/>
    </row>
    <row r="57" spans="8:19" hidden="1" x14ac:dyDescent="0.2">
      <c r="H57" s="216">
        <v>7</v>
      </c>
      <c r="I57" s="216"/>
      <c r="J57" s="216"/>
      <c r="K57" s="216"/>
      <c r="R57" s="125"/>
      <c r="S57" s="125"/>
    </row>
    <row r="58" spans="8:19" hidden="1" x14ac:dyDescent="0.2">
      <c r="H58" s="216">
        <v>8</v>
      </c>
      <c r="I58" s="216"/>
      <c r="J58" s="216"/>
      <c r="K58" s="216"/>
      <c r="R58" s="125"/>
      <c r="S58" s="125"/>
    </row>
    <row r="59" spans="8:19" hidden="1" x14ac:dyDescent="0.2">
      <c r="H59" s="216">
        <v>9</v>
      </c>
      <c r="I59" s="216">
        <v>3</v>
      </c>
      <c r="J59" s="216"/>
      <c r="K59" s="216"/>
      <c r="R59" s="125"/>
      <c r="S59" s="125"/>
    </row>
    <row r="60" spans="8:19" hidden="1" x14ac:dyDescent="0.2">
      <c r="H60" s="216">
        <v>10</v>
      </c>
      <c r="I60" s="216"/>
      <c r="J60" s="216"/>
      <c r="K60" s="216"/>
      <c r="R60" s="125"/>
      <c r="S60" s="125"/>
    </row>
    <row r="61" spans="8:19" hidden="1" x14ac:dyDescent="0.2">
      <c r="H61" s="216">
        <v>11</v>
      </c>
      <c r="I61" s="216"/>
      <c r="J61" s="216"/>
      <c r="K61" s="216"/>
      <c r="R61" s="125"/>
      <c r="S61" s="125"/>
    </row>
    <row r="62" spans="8:19" hidden="1" x14ac:dyDescent="0.2">
      <c r="H62" s="216">
        <v>12</v>
      </c>
      <c r="I62" s="216">
        <v>4</v>
      </c>
      <c r="J62" s="216">
        <v>2</v>
      </c>
      <c r="K62" s="216"/>
      <c r="R62" s="125"/>
      <c r="S62" s="125"/>
    </row>
    <row r="63" spans="8:19" hidden="1" x14ac:dyDescent="0.2">
      <c r="H63" s="216">
        <v>13</v>
      </c>
      <c r="I63" s="216"/>
      <c r="J63" s="216"/>
      <c r="K63" s="216"/>
      <c r="R63" s="125"/>
      <c r="S63" s="125"/>
    </row>
    <row r="64" spans="8:19" hidden="1" x14ac:dyDescent="0.2">
      <c r="H64" s="216">
        <v>14</v>
      </c>
      <c r="I64" s="216"/>
      <c r="J64" s="216"/>
      <c r="K64" s="216"/>
      <c r="R64" s="125"/>
      <c r="S64" s="125"/>
    </row>
    <row r="65" spans="8:19" hidden="1" x14ac:dyDescent="0.2">
      <c r="H65" s="216">
        <v>15</v>
      </c>
      <c r="I65" s="216">
        <v>5</v>
      </c>
      <c r="J65" s="216"/>
      <c r="K65" s="216"/>
      <c r="R65" s="125"/>
      <c r="S65" s="125"/>
    </row>
    <row r="66" spans="8:19" hidden="1" x14ac:dyDescent="0.2">
      <c r="H66" s="216">
        <v>16</v>
      </c>
      <c r="I66" s="216"/>
      <c r="J66" s="216"/>
      <c r="K66" s="216"/>
      <c r="R66" s="125"/>
      <c r="S66" s="125"/>
    </row>
    <row r="67" spans="8:19" hidden="1" x14ac:dyDescent="0.2">
      <c r="H67" s="216">
        <v>17</v>
      </c>
      <c r="I67" s="216"/>
      <c r="J67" s="216"/>
      <c r="K67" s="216"/>
      <c r="R67" s="125"/>
      <c r="S67" s="125"/>
    </row>
    <row r="68" spans="8:19" hidden="1" x14ac:dyDescent="0.2">
      <c r="H68" s="216">
        <v>18</v>
      </c>
      <c r="I68" s="216">
        <v>6</v>
      </c>
      <c r="J68" s="216">
        <v>3</v>
      </c>
      <c r="K68" s="216"/>
      <c r="R68" s="125"/>
      <c r="S68" s="125"/>
    </row>
    <row r="69" spans="8:19" hidden="1" x14ac:dyDescent="0.2">
      <c r="H69" s="216">
        <v>19</v>
      </c>
      <c r="I69" s="216"/>
      <c r="J69" s="216"/>
      <c r="K69" s="216"/>
      <c r="R69" s="125"/>
      <c r="S69" s="125"/>
    </row>
    <row r="70" spans="8:19" hidden="1" x14ac:dyDescent="0.2">
      <c r="H70" s="216">
        <v>20</v>
      </c>
      <c r="I70" s="216"/>
      <c r="J70" s="216"/>
      <c r="K70" s="216"/>
      <c r="R70" s="125"/>
      <c r="S70" s="125"/>
    </row>
    <row r="71" spans="8:19" hidden="1" x14ac:dyDescent="0.2">
      <c r="H71" s="216">
        <v>21</v>
      </c>
      <c r="I71" s="216">
        <v>7</v>
      </c>
      <c r="J71" s="216"/>
      <c r="K71" s="216"/>
      <c r="R71" s="125"/>
      <c r="S71" s="125"/>
    </row>
    <row r="72" spans="8:19" hidden="1" x14ac:dyDescent="0.2">
      <c r="H72" s="216">
        <v>22</v>
      </c>
      <c r="I72" s="216"/>
      <c r="J72" s="216"/>
      <c r="K72" s="216"/>
      <c r="R72" s="125"/>
      <c r="S72" s="125"/>
    </row>
    <row r="73" spans="8:19" hidden="1" x14ac:dyDescent="0.2">
      <c r="H73" s="216">
        <v>23</v>
      </c>
      <c r="I73" s="216"/>
      <c r="J73" s="216"/>
      <c r="K73" s="216"/>
      <c r="R73" s="125"/>
      <c r="S73" s="125"/>
    </row>
    <row r="74" spans="8:19" hidden="1" x14ac:dyDescent="0.2">
      <c r="H74" s="216">
        <v>24</v>
      </c>
      <c r="I74" s="216">
        <v>8</v>
      </c>
      <c r="J74" s="216">
        <v>4</v>
      </c>
      <c r="K74" s="216"/>
      <c r="R74" s="125"/>
      <c r="S74" s="125"/>
    </row>
    <row r="75" spans="8:19" hidden="1" x14ac:dyDescent="0.2">
      <c r="H75" s="216">
        <v>25</v>
      </c>
      <c r="I75" s="216"/>
      <c r="J75" s="216"/>
      <c r="K75" s="216"/>
      <c r="R75" s="125"/>
      <c r="S75" s="125"/>
    </row>
    <row r="76" spans="8:19" hidden="1" x14ac:dyDescent="0.2">
      <c r="H76" s="216">
        <v>26</v>
      </c>
      <c r="I76" s="216"/>
      <c r="J76" s="216"/>
      <c r="K76" s="216"/>
      <c r="R76" s="125"/>
      <c r="S76" s="125"/>
    </row>
    <row r="77" spans="8:19" hidden="1" x14ac:dyDescent="0.2">
      <c r="H77" s="216">
        <v>27</v>
      </c>
      <c r="I77" s="216">
        <v>9</v>
      </c>
      <c r="J77" s="216"/>
      <c r="K77" s="216"/>
      <c r="R77" s="125"/>
      <c r="S77" s="125"/>
    </row>
    <row r="78" spans="8:19" hidden="1" x14ac:dyDescent="0.2">
      <c r="H78" s="216">
        <v>28</v>
      </c>
      <c r="I78" s="216"/>
      <c r="J78" s="216"/>
      <c r="K78" s="216"/>
      <c r="R78" s="125"/>
      <c r="S78" s="125"/>
    </row>
    <row r="79" spans="8:19" hidden="1" x14ac:dyDescent="0.2">
      <c r="H79" s="216">
        <v>29</v>
      </c>
      <c r="I79" s="216"/>
      <c r="J79" s="216"/>
      <c r="K79" s="216"/>
      <c r="R79" s="125"/>
      <c r="S79" s="125"/>
    </row>
    <row r="80" spans="8:19" hidden="1" x14ac:dyDescent="0.2">
      <c r="H80" s="216">
        <v>30</v>
      </c>
      <c r="I80" s="216">
        <v>10</v>
      </c>
      <c r="J80" s="216">
        <v>5</v>
      </c>
      <c r="K80" s="216"/>
      <c r="R80" s="125"/>
      <c r="S80" s="125"/>
    </row>
    <row r="81" spans="8:19" hidden="1" x14ac:dyDescent="0.2">
      <c r="H81" s="216">
        <v>31</v>
      </c>
      <c r="I81" s="216"/>
      <c r="J81" s="216"/>
      <c r="K81" s="216"/>
      <c r="R81" s="125"/>
      <c r="S81" s="125"/>
    </row>
    <row r="82" spans="8:19" hidden="1" x14ac:dyDescent="0.2">
      <c r="H82" s="216">
        <v>32</v>
      </c>
      <c r="I82" s="216"/>
      <c r="J82" s="216"/>
      <c r="K82" s="216"/>
      <c r="R82" s="125"/>
      <c r="S82" s="125"/>
    </row>
    <row r="83" spans="8:19" hidden="1" x14ac:dyDescent="0.2">
      <c r="H83" s="216">
        <v>33</v>
      </c>
      <c r="I83" s="216">
        <v>11</v>
      </c>
      <c r="J83" s="216"/>
      <c r="K83" s="216"/>
      <c r="R83" s="125"/>
      <c r="S83" s="125"/>
    </row>
    <row r="84" spans="8:19" hidden="1" x14ac:dyDescent="0.2">
      <c r="H84" s="216">
        <v>34</v>
      </c>
      <c r="I84" s="216"/>
      <c r="J84" s="216"/>
      <c r="K84" s="216"/>
      <c r="R84" s="125"/>
      <c r="S84" s="125"/>
    </row>
    <row r="85" spans="8:19" hidden="1" x14ac:dyDescent="0.2">
      <c r="H85" s="216">
        <v>35</v>
      </c>
      <c r="I85" s="216"/>
      <c r="J85" s="216"/>
      <c r="K85" s="216"/>
      <c r="R85" s="125"/>
      <c r="S85" s="125"/>
    </row>
    <row r="86" spans="8:19" hidden="1" x14ac:dyDescent="0.2">
      <c r="H86" s="216">
        <v>36</v>
      </c>
      <c r="I86" s="216">
        <v>12</v>
      </c>
      <c r="J86" s="216">
        <v>6</v>
      </c>
      <c r="K86" s="216">
        <v>1</v>
      </c>
      <c r="R86" s="125"/>
      <c r="S86" s="125"/>
    </row>
    <row r="87" spans="8:19" hidden="1" x14ac:dyDescent="0.2">
      <c r="H87" s="216">
        <v>37</v>
      </c>
      <c r="I87" s="216"/>
      <c r="J87" s="216"/>
      <c r="K87" s="216"/>
      <c r="R87" s="125"/>
      <c r="S87" s="125"/>
    </row>
    <row r="88" spans="8:19" hidden="1" x14ac:dyDescent="0.2">
      <c r="H88" s="216">
        <v>38</v>
      </c>
      <c r="I88" s="216"/>
      <c r="J88" s="216"/>
      <c r="K88" s="216"/>
      <c r="R88" s="125"/>
      <c r="S88" s="125"/>
    </row>
    <row r="89" spans="8:19" hidden="1" x14ac:dyDescent="0.2">
      <c r="H89" s="216">
        <v>39</v>
      </c>
      <c r="I89" s="216">
        <v>13</v>
      </c>
      <c r="J89" s="216"/>
      <c r="K89" s="216"/>
      <c r="R89" s="125"/>
      <c r="S89" s="125"/>
    </row>
    <row r="90" spans="8:19" hidden="1" x14ac:dyDescent="0.2">
      <c r="H90" s="216">
        <v>40</v>
      </c>
      <c r="I90" s="216"/>
      <c r="J90" s="216"/>
      <c r="K90" s="216"/>
      <c r="R90" s="125"/>
      <c r="S90" s="125"/>
    </row>
    <row r="91" spans="8:19" hidden="1" x14ac:dyDescent="0.2">
      <c r="H91" s="216">
        <v>41</v>
      </c>
      <c r="I91" s="216"/>
      <c r="J91" s="216"/>
      <c r="K91" s="216"/>
      <c r="R91" s="125"/>
      <c r="S91" s="125"/>
    </row>
    <row r="92" spans="8:19" hidden="1" x14ac:dyDescent="0.2">
      <c r="H92" s="216">
        <v>42</v>
      </c>
      <c r="I92" s="216">
        <v>14</v>
      </c>
      <c r="J92" s="216">
        <v>7</v>
      </c>
      <c r="K92" s="216">
        <v>2</v>
      </c>
      <c r="R92" s="125"/>
      <c r="S92" s="125"/>
    </row>
    <row r="93" spans="8:19" hidden="1" x14ac:dyDescent="0.2">
      <c r="H93" s="216">
        <v>43</v>
      </c>
      <c r="I93" s="216"/>
      <c r="J93" s="216"/>
      <c r="K93" s="216"/>
      <c r="R93" s="125"/>
      <c r="S93" s="125"/>
    </row>
    <row r="94" spans="8:19" hidden="1" x14ac:dyDescent="0.2">
      <c r="H94" s="216">
        <v>44</v>
      </c>
      <c r="I94" s="216"/>
      <c r="J94" s="216"/>
      <c r="K94" s="216"/>
      <c r="R94" s="125"/>
      <c r="S94" s="125"/>
    </row>
    <row r="95" spans="8:19" hidden="1" x14ac:dyDescent="0.2">
      <c r="H95" s="216">
        <v>45</v>
      </c>
      <c r="I95" s="216">
        <v>15</v>
      </c>
      <c r="J95" s="216"/>
      <c r="K95" s="216"/>
      <c r="R95" s="125"/>
      <c r="S95" s="125"/>
    </row>
    <row r="96" spans="8:19" hidden="1" x14ac:dyDescent="0.2">
      <c r="H96" s="216">
        <v>46</v>
      </c>
      <c r="I96" s="216"/>
      <c r="J96" s="216"/>
      <c r="K96" s="216"/>
      <c r="R96" s="125"/>
      <c r="S96" s="125"/>
    </row>
    <row r="97" spans="8:19" hidden="1" x14ac:dyDescent="0.2">
      <c r="H97" s="216">
        <v>47</v>
      </c>
      <c r="I97" s="216"/>
      <c r="J97" s="216"/>
      <c r="K97" s="216"/>
      <c r="R97" s="125"/>
      <c r="S97" s="125"/>
    </row>
    <row r="98" spans="8:19" hidden="1" x14ac:dyDescent="0.2">
      <c r="H98" s="216">
        <v>48</v>
      </c>
      <c r="I98" s="216">
        <v>16</v>
      </c>
      <c r="J98" s="216">
        <v>8</v>
      </c>
      <c r="K98" s="216">
        <v>3</v>
      </c>
      <c r="R98" s="125"/>
      <c r="S98" s="125"/>
    </row>
    <row r="99" spans="8:19" hidden="1" x14ac:dyDescent="0.2">
      <c r="H99" s="216">
        <v>49</v>
      </c>
      <c r="I99" s="216"/>
      <c r="J99" s="216"/>
      <c r="K99" s="216"/>
      <c r="R99" s="125"/>
      <c r="S99" s="125"/>
    </row>
    <row r="100" spans="8:19" hidden="1" x14ac:dyDescent="0.2">
      <c r="H100" s="216">
        <v>50</v>
      </c>
      <c r="I100" s="216"/>
      <c r="J100" s="216"/>
      <c r="K100" s="216"/>
      <c r="R100" s="125"/>
      <c r="S100" s="125"/>
    </row>
    <row r="101" spans="8:19" hidden="1" x14ac:dyDescent="0.2">
      <c r="H101" s="216">
        <v>51</v>
      </c>
      <c r="I101" s="216">
        <v>17</v>
      </c>
      <c r="J101" s="216"/>
      <c r="K101" s="216"/>
      <c r="R101" s="125"/>
      <c r="S101" s="125"/>
    </row>
    <row r="102" spans="8:19" hidden="1" x14ac:dyDescent="0.2">
      <c r="H102" s="216">
        <v>52</v>
      </c>
      <c r="I102" s="216"/>
      <c r="J102" s="216"/>
      <c r="K102" s="216"/>
      <c r="R102" s="125"/>
      <c r="S102" s="125"/>
    </row>
    <row r="103" spans="8:19" hidden="1" x14ac:dyDescent="0.2">
      <c r="H103" s="216">
        <v>53</v>
      </c>
      <c r="I103" s="216"/>
      <c r="J103" s="216"/>
      <c r="K103" s="216"/>
      <c r="R103" s="125"/>
      <c r="S103" s="125"/>
    </row>
    <row r="104" spans="8:19" hidden="1" x14ac:dyDescent="0.2">
      <c r="H104" s="216">
        <v>54</v>
      </c>
      <c r="I104" s="216">
        <v>18</v>
      </c>
      <c r="J104" s="216">
        <v>9</v>
      </c>
      <c r="K104" s="216">
        <v>4</v>
      </c>
      <c r="R104" s="125"/>
      <c r="S104" s="125"/>
    </row>
    <row r="105" spans="8:19" hidden="1" x14ac:dyDescent="0.2">
      <c r="H105" s="216">
        <v>55</v>
      </c>
      <c r="I105" s="216"/>
      <c r="J105" s="216"/>
      <c r="K105" s="216"/>
      <c r="R105" s="125"/>
      <c r="S105" s="125"/>
    </row>
    <row r="106" spans="8:19" hidden="1" x14ac:dyDescent="0.2">
      <c r="H106" s="216">
        <v>56</v>
      </c>
      <c r="I106" s="216"/>
      <c r="J106" s="216"/>
      <c r="K106" s="216"/>
      <c r="R106" s="125"/>
      <c r="S106" s="125"/>
    </row>
    <row r="107" spans="8:19" hidden="1" x14ac:dyDescent="0.2">
      <c r="H107" s="216">
        <v>57</v>
      </c>
      <c r="I107" s="216">
        <v>19</v>
      </c>
      <c r="J107" s="216"/>
      <c r="K107" s="216"/>
      <c r="R107" s="125"/>
      <c r="S107" s="125"/>
    </row>
    <row r="108" spans="8:19" hidden="1" x14ac:dyDescent="0.2">
      <c r="H108" s="216">
        <v>58</v>
      </c>
      <c r="I108" s="216"/>
      <c r="J108" s="216"/>
      <c r="K108" s="216"/>
      <c r="R108" s="125"/>
      <c r="S108" s="125"/>
    </row>
    <row r="109" spans="8:19" hidden="1" x14ac:dyDescent="0.2">
      <c r="H109" s="216">
        <v>59</v>
      </c>
      <c r="I109" s="216"/>
      <c r="J109" s="216"/>
      <c r="K109" s="216"/>
      <c r="R109" s="125"/>
      <c r="S109" s="125"/>
    </row>
    <row r="110" spans="8:19" hidden="1" x14ac:dyDescent="0.2">
      <c r="H110" s="216">
        <v>60</v>
      </c>
      <c r="I110" s="216">
        <v>20</v>
      </c>
      <c r="J110" s="216">
        <v>10</v>
      </c>
      <c r="K110" s="216">
        <v>5</v>
      </c>
      <c r="R110" s="125"/>
      <c r="S110" s="125"/>
    </row>
    <row r="111" spans="8:19" hidden="1" x14ac:dyDescent="0.2">
      <c r="R111" s="125"/>
      <c r="S111" s="125"/>
    </row>
    <row r="112" spans="8:19" hidden="1" x14ac:dyDescent="0.2">
      <c r="R112" s="125"/>
      <c r="S112" s="125"/>
    </row>
    <row r="113" spans="18:19" x14ac:dyDescent="0.2">
      <c r="R113" s="125"/>
      <c r="S113" s="125"/>
    </row>
    <row r="114" spans="18:19" x14ac:dyDescent="0.2">
      <c r="R114" s="125"/>
      <c r="S114" s="125"/>
    </row>
    <row r="115" spans="18:19" x14ac:dyDescent="0.2">
      <c r="R115" s="125"/>
      <c r="S115" s="125"/>
    </row>
    <row r="116" spans="18:19" x14ac:dyDescent="0.2">
      <c r="R116" s="125"/>
      <c r="S116" s="125"/>
    </row>
    <row r="117" spans="18:19" x14ac:dyDescent="0.2">
      <c r="R117" s="125"/>
      <c r="S117" s="125"/>
    </row>
    <row r="118" spans="18:19" x14ac:dyDescent="0.2">
      <c r="R118" s="125"/>
      <c r="S118" s="125"/>
    </row>
    <row r="119" spans="18:19" x14ac:dyDescent="0.2">
      <c r="R119" s="125"/>
      <c r="S119" s="125"/>
    </row>
    <row r="120" spans="18:19" x14ac:dyDescent="0.2">
      <c r="R120" s="125"/>
      <c r="S120" s="125"/>
    </row>
    <row r="121" spans="18:19" x14ac:dyDescent="0.2">
      <c r="R121" s="125"/>
      <c r="S121" s="125"/>
    </row>
    <row r="122" spans="18:19" x14ac:dyDescent="0.2">
      <c r="R122" s="125"/>
      <c r="S122" s="125"/>
    </row>
    <row r="123" spans="18:19" x14ac:dyDescent="0.2">
      <c r="R123" s="125"/>
      <c r="S123" s="125"/>
    </row>
    <row r="124" spans="18:19" x14ac:dyDescent="0.2">
      <c r="R124" s="125"/>
      <c r="S124" s="125"/>
    </row>
    <row r="125" spans="18:19" x14ac:dyDescent="0.2">
      <c r="R125" s="125"/>
      <c r="S125" s="125"/>
    </row>
    <row r="126" spans="18:19" x14ac:dyDescent="0.2">
      <c r="R126" s="125"/>
      <c r="S126" s="125"/>
    </row>
    <row r="127" spans="18:19" x14ac:dyDescent="0.2">
      <c r="R127" s="125"/>
      <c r="S127" s="125"/>
    </row>
    <row r="128" spans="18:19" x14ac:dyDescent="0.2">
      <c r="R128" s="125"/>
      <c r="S128" s="125"/>
    </row>
    <row r="129" spans="18:19" x14ac:dyDescent="0.2">
      <c r="R129" s="125"/>
      <c r="S129" s="125"/>
    </row>
    <row r="130" spans="18:19" x14ac:dyDescent="0.2">
      <c r="R130" s="125"/>
      <c r="S130" s="125"/>
    </row>
    <row r="131" spans="18:19" x14ac:dyDescent="0.2">
      <c r="R131" s="125"/>
      <c r="S131" s="125"/>
    </row>
    <row r="132" spans="18:19" x14ac:dyDescent="0.2">
      <c r="R132" s="125"/>
      <c r="S132" s="125"/>
    </row>
    <row r="133" spans="18:19" x14ac:dyDescent="0.2">
      <c r="R133" s="125"/>
      <c r="S133" s="125"/>
    </row>
    <row r="134" spans="18:19" x14ac:dyDescent="0.2">
      <c r="R134" s="125"/>
      <c r="S134" s="125"/>
    </row>
    <row r="135" spans="18:19" x14ac:dyDescent="0.2">
      <c r="R135" s="125"/>
      <c r="S135" s="125"/>
    </row>
    <row r="136" spans="18:19" x14ac:dyDescent="0.2">
      <c r="R136" s="125"/>
      <c r="S136" s="125"/>
    </row>
    <row r="137" spans="18:19" x14ac:dyDescent="0.2">
      <c r="R137" s="125"/>
      <c r="S137" s="125"/>
    </row>
    <row r="138" spans="18:19" x14ac:dyDescent="0.2">
      <c r="R138" s="125"/>
      <c r="S138" s="125"/>
    </row>
    <row r="139" spans="18:19" x14ac:dyDescent="0.2">
      <c r="R139" s="125"/>
      <c r="S139" s="125"/>
    </row>
    <row r="140" spans="18:19" x14ac:dyDescent="0.2">
      <c r="R140" s="125"/>
      <c r="S140" s="125"/>
    </row>
    <row r="141" spans="18:19" x14ac:dyDescent="0.2">
      <c r="R141" s="125"/>
      <c r="S141" s="125"/>
    </row>
    <row r="142" spans="18:19" x14ac:dyDescent="0.2">
      <c r="R142" s="125"/>
      <c r="S142" s="125"/>
    </row>
    <row r="143" spans="18:19" x14ac:dyDescent="0.2">
      <c r="R143" s="125"/>
      <c r="S143" s="125"/>
    </row>
    <row r="144" spans="18:19" x14ac:dyDescent="0.2">
      <c r="R144" s="125"/>
      <c r="S144" s="125"/>
    </row>
    <row r="145" spans="18:19" x14ac:dyDescent="0.2">
      <c r="R145" s="125"/>
      <c r="S145" s="125"/>
    </row>
    <row r="146" spans="18:19" x14ac:dyDescent="0.2">
      <c r="R146" s="125"/>
      <c r="S146" s="125"/>
    </row>
    <row r="147" spans="18:19" x14ac:dyDescent="0.2">
      <c r="R147" s="125"/>
      <c r="S147" s="125"/>
    </row>
    <row r="148" spans="18:19" x14ac:dyDescent="0.2">
      <c r="R148" s="125"/>
      <c r="S148" s="125"/>
    </row>
    <row r="149" spans="18:19" x14ac:dyDescent="0.2">
      <c r="R149" s="125"/>
      <c r="S149" s="125"/>
    </row>
    <row r="150" spans="18:19" x14ac:dyDescent="0.2">
      <c r="R150" s="125"/>
      <c r="S150" s="125"/>
    </row>
    <row r="151" spans="18:19" x14ac:dyDescent="0.2">
      <c r="R151" s="125"/>
      <c r="S151" s="125"/>
    </row>
    <row r="152" spans="18:19" x14ac:dyDescent="0.2">
      <c r="R152" s="125"/>
      <c r="S152" s="125"/>
    </row>
    <row r="153" spans="18:19" x14ac:dyDescent="0.2">
      <c r="R153" s="125"/>
      <c r="S153" s="125"/>
    </row>
    <row r="154" spans="18:19" x14ac:dyDescent="0.2">
      <c r="R154" s="125"/>
      <c r="S154" s="125"/>
    </row>
    <row r="155" spans="18:19" x14ac:dyDescent="0.2">
      <c r="R155" s="125"/>
      <c r="S155" s="125"/>
    </row>
    <row r="156" spans="18:19" x14ac:dyDescent="0.2">
      <c r="R156" s="125"/>
      <c r="S156" s="125"/>
    </row>
    <row r="157" spans="18:19" x14ac:dyDescent="0.2">
      <c r="R157" s="125"/>
      <c r="S157" s="125"/>
    </row>
    <row r="158" spans="18:19" x14ac:dyDescent="0.2">
      <c r="R158" s="125"/>
      <c r="S158" s="125"/>
    </row>
    <row r="159" spans="18:19" x14ac:dyDescent="0.2">
      <c r="R159" s="125"/>
      <c r="S159" s="125"/>
    </row>
    <row r="160" spans="18:19" x14ac:dyDescent="0.2">
      <c r="R160" s="125"/>
      <c r="S160" s="125"/>
    </row>
    <row r="161" spans="18:19" x14ac:dyDescent="0.2">
      <c r="R161" s="125"/>
      <c r="S161" s="125"/>
    </row>
    <row r="162" spans="18:19" x14ac:dyDescent="0.2">
      <c r="R162" s="125"/>
      <c r="S162" s="125"/>
    </row>
    <row r="163" spans="18:19" x14ac:dyDescent="0.2">
      <c r="R163" s="125"/>
      <c r="S163" s="125"/>
    </row>
    <row r="164" spans="18:19" x14ac:dyDescent="0.2">
      <c r="R164" s="125"/>
      <c r="S164" s="125"/>
    </row>
    <row r="165" spans="18:19" x14ac:dyDescent="0.2">
      <c r="R165" s="125"/>
      <c r="S165" s="125"/>
    </row>
    <row r="166" spans="18:19" x14ac:dyDescent="0.2">
      <c r="R166" s="125"/>
      <c r="S166" s="125"/>
    </row>
    <row r="167" spans="18:19" x14ac:dyDescent="0.2">
      <c r="R167" s="125"/>
      <c r="S167" s="125"/>
    </row>
    <row r="168" spans="18:19" x14ac:dyDescent="0.2">
      <c r="R168" s="125"/>
      <c r="S168" s="125"/>
    </row>
    <row r="169" spans="18:19" x14ac:dyDescent="0.2">
      <c r="R169" s="125"/>
      <c r="S169" s="125"/>
    </row>
    <row r="170" spans="18:19" x14ac:dyDescent="0.2">
      <c r="R170" s="125"/>
      <c r="S170" s="125"/>
    </row>
    <row r="171" spans="18:19" x14ac:dyDescent="0.2">
      <c r="R171" s="125"/>
      <c r="S171" s="125"/>
    </row>
    <row r="172" spans="18:19" x14ac:dyDescent="0.2">
      <c r="R172" s="125"/>
      <c r="S172" s="125"/>
    </row>
    <row r="173" spans="18:19" x14ac:dyDescent="0.2">
      <c r="R173" s="125"/>
      <c r="S173" s="125"/>
    </row>
    <row r="174" spans="18:19" x14ac:dyDescent="0.2">
      <c r="R174" s="125"/>
      <c r="S174" s="125"/>
    </row>
    <row r="175" spans="18:19" x14ac:dyDescent="0.2">
      <c r="R175" s="125"/>
      <c r="S175" s="125"/>
    </row>
    <row r="176" spans="18:19" x14ac:dyDescent="0.2">
      <c r="R176" s="125"/>
      <c r="S176" s="125"/>
    </row>
    <row r="177" spans="18:19" x14ac:dyDescent="0.2">
      <c r="R177" s="125"/>
      <c r="S177" s="125"/>
    </row>
    <row r="178" spans="18:19" x14ac:dyDescent="0.2">
      <c r="R178" s="125"/>
      <c r="S178" s="125"/>
    </row>
    <row r="179" spans="18:19" x14ac:dyDescent="0.2">
      <c r="R179" s="125"/>
      <c r="S179" s="125"/>
    </row>
    <row r="180" spans="18:19" x14ac:dyDescent="0.2">
      <c r="R180" s="125"/>
      <c r="S180" s="125"/>
    </row>
    <row r="181" spans="18:19" x14ac:dyDescent="0.2">
      <c r="R181" s="125"/>
      <c r="S181" s="125"/>
    </row>
    <row r="182" spans="18:19" x14ac:dyDescent="0.2">
      <c r="R182" s="125"/>
      <c r="S182" s="125"/>
    </row>
    <row r="183" spans="18:19" x14ac:dyDescent="0.2">
      <c r="R183" s="125"/>
      <c r="S183" s="125"/>
    </row>
    <row r="184" spans="18:19" x14ac:dyDescent="0.2">
      <c r="R184" s="125"/>
      <c r="S184" s="125"/>
    </row>
    <row r="185" spans="18:19" x14ac:dyDescent="0.2">
      <c r="R185" s="125"/>
      <c r="S185" s="125"/>
    </row>
    <row r="186" spans="18:19" x14ac:dyDescent="0.2">
      <c r="R186" s="125"/>
      <c r="S186" s="125"/>
    </row>
    <row r="187" spans="18:19" x14ac:dyDescent="0.2">
      <c r="R187" s="125"/>
      <c r="S187" s="125"/>
    </row>
    <row r="188" spans="18:19" x14ac:dyDescent="0.2">
      <c r="R188" s="125"/>
      <c r="S188" s="125"/>
    </row>
    <row r="189" spans="18:19" x14ac:dyDescent="0.2">
      <c r="R189" s="125"/>
      <c r="S189" s="125"/>
    </row>
    <row r="190" spans="18:19" x14ac:dyDescent="0.2">
      <c r="R190" s="125"/>
      <c r="S190" s="125"/>
    </row>
    <row r="191" spans="18:19" x14ac:dyDescent="0.2">
      <c r="R191" s="125"/>
      <c r="S191" s="125"/>
    </row>
    <row r="192" spans="18:19" x14ac:dyDescent="0.2">
      <c r="R192" s="125"/>
      <c r="S192" s="125"/>
    </row>
    <row r="193" spans="18:19" x14ac:dyDescent="0.2">
      <c r="R193" s="125"/>
      <c r="S193" s="125"/>
    </row>
    <row r="194" spans="18:19" x14ac:dyDescent="0.2">
      <c r="R194" s="125"/>
      <c r="S194" s="125"/>
    </row>
    <row r="195" spans="18:19" x14ac:dyDescent="0.2">
      <c r="R195" s="125"/>
      <c r="S195" s="125"/>
    </row>
    <row r="196" spans="18:19" x14ac:dyDescent="0.2">
      <c r="R196" s="125"/>
      <c r="S196" s="125"/>
    </row>
    <row r="197" spans="18:19" x14ac:dyDescent="0.2">
      <c r="R197" s="125"/>
      <c r="S197" s="125"/>
    </row>
    <row r="198" spans="18:19" x14ac:dyDescent="0.2">
      <c r="R198" s="125"/>
      <c r="S198" s="125"/>
    </row>
    <row r="199" spans="18:19" x14ac:dyDescent="0.2">
      <c r="R199" s="125"/>
      <c r="S199" s="125"/>
    </row>
    <row r="200" spans="18:19" x14ac:dyDescent="0.2">
      <c r="R200" s="125"/>
      <c r="S200" s="125"/>
    </row>
    <row r="201" spans="18:19" x14ac:dyDescent="0.2">
      <c r="R201" s="125"/>
      <c r="S201" s="125"/>
    </row>
    <row r="202" spans="18:19" x14ac:dyDescent="0.2">
      <c r="R202" s="125"/>
      <c r="S202" s="125"/>
    </row>
    <row r="203" spans="18:19" x14ac:dyDescent="0.2">
      <c r="R203" s="125"/>
      <c r="S203" s="125"/>
    </row>
    <row r="204" spans="18:19" x14ac:dyDescent="0.2">
      <c r="R204" s="125"/>
      <c r="S204" s="125"/>
    </row>
    <row r="205" spans="18:19" x14ac:dyDescent="0.2">
      <c r="R205" s="125"/>
      <c r="S205" s="125"/>
    </row>
    <row r="206" spans="18:19" x14ac:dyDescent="0.2">
      <c r="R206" s="125"/>
      <c r="S206" s="125"/>
    </row>
    <row r="207" spans="18:19" x14ac:dyDescent="0.2">
      <c r="R207" s="125"/>
      <c r="S207" s="125"/>
    </row>
    <row r="208" spans="18:19" x14ac:dyDescent="0.2">
      <c r="R208" s="125"/>
      <c r="S208" s="125"/>
    </row>
    <row r="209" spans="18:19" x14ac:dyDescent="0.2">
      <c r="R209" s="125"/>
      <c r="S209" s="125"/>
    </row>
    <row r="210" spans="18:19" x14ac:dyDescent="0.2">
      <c r="R210" s="125"/>
      <c r="S210" s="125"/>
    </row>
    <row r="211" spans="18:19" x14ac:dyDescent="0.2">
      <c r="R211" s="125"/>
      <c r="S211" s="125"/>
    </row>
    <row r="212" spans="18:19" x14ac:dyDescent="0.2">
      <c r="R212" s="125"/>
      <c r="S212" s="125"/>
    </row>
    <row r="213" spans="18:19" x14ac:dyDescent="0.2">
      <c r="R213" s="125"/>
      <c r="S213" s="125"/>
    </row>
    <row r="214" spans="18:19" x14ac:dyDescent="0.2">
      <c r="R214" s="125"/>
      <c r="S214" s="125"/>
    </row>
    <row r="215" spans="18:19" x14ac:dyDescent="0.2">
      <c r="R215" s="125"/>
      <c r="S215" s="125"/>
    </row>
    <row r="216" spans="18:19" x14ac:dyDescent="0.2">
      <c r="R216" s="125"/>
      <c r="S216" s="125"/>
    </row>
    <row r="217" spans="18:19" x14ac:dyDescent="0.2">
      <c r="R217" s="125"/>
      <c r="S217" s="125"/>
    </row>
    <row r="218" spans="18:19" x14ac:dyDescent="0.2">
      <c r="R218" s="125"/>
      <c r="S218" s="125"/>
    </row>
    <row r="219" spans="18:19" x14ac:dyDescent="0.2">
      <c r="R219" s="125"/>
      <c r="S219" s="125"/>
    </row>
    <row r="220" spans="18:19" x14ac:dyDescent="0.2">
      <c r="R220" s="125"/>
      <c r="S220" s="125"/>
    </row>
    <row r="221" spans="18:19" x14ac:dyDescent="0.2">
      <c r="R221" s="125"/>
      <c r="S221" s="125"/>
    </row>
    <row r="222" spans="18:19" x14ac:dyDescent="0.2">
      <c r="R222" s="125"/>
      <c r="S222" s="125"/>
    </row>
    <row r="223" spans="18:19" x14ac:dyDescent="0.2">
      <c r="R223" s="125"/>
      <c r="S223" s="125"/>
    </row>
    <row r="224" spans="18:19" x14ac:dyDescent="0.2">
      <c r="R224" s="125"/>
      <c r="S224" s="125"/>
    </row>
    <row r="225" spans="18:19" x14ac:dyDescent="0.2">
      <c r="R225" s="125"/>
      <c r="S225" s="125"/>
    </row>
    <row r="226" spans="18:19" x14ac:dyDescent="0.2">
      <c r="R226" s="125"/>
      <c r="S226" s="125"/>
    </row>
    <row r="227" spans="18:19" x14ac:dyDescent="0.2">
      <c r="R227" s="125"/>
      <c r="S227" s="125"/>
    </row>
    <row r="228" spans="18:19" x14ac:dyDescent="0.2">
      <c r="R228" s="125"/>
      <c r="S228" s="125"/>
    </row>
    <row r="229" spans="18:19" x14ac:dyDescent="0.2">
      <c r="R229" s="125"/>
      <c r="S229" s="125"/>
    </row>
    <row r="230" spans="18:19" x14ac:dyDescent="0.2">
      <c r="R230" s="125"/>
      <c r="S230" s="125"/>
    </row>
    <row r="231" spans="18:19" x14ac:dyDescent="0.2">
      <c r="R231" s="125"/>
      <c r="S231" s="125"/>
    </row>
    <row r="232" spans="18:19" x14ac:dyDescent="0.2">
      <c r="R232" s="125"/>
      <c r="S232" s="125"/>
    </row>
    <row r="233" spans="18:19" x14ac:dyDescent="0.2">
      <c r="R233" s="125"/>
      <c r="S233" s="125"/>
    </row>
    <row r="234" spans="18:19" x14ac:dyDescent="0.2">
      <c r="R234" s="125"/>
      <c r="S234" s="125"/>
    </row>
    <row r="235" spans="18:19" x14ac:dyDescent="0.2">
      <c r="R235" s="125"/>
      <c r="S235" s="125"/>
    </row>
    <row r="236" spans="18:19" x14ac:dyDescent="0.2">
      <c r="R236" s="125"/>
      <c r="S236" s="125"/>
    </row>
    <row r="237" spans="18:19" x14ac:dyDescent="0.2">
      <c r="R237" s="125"/>
      <c r="S237" s="125"/>
    </row>
    <row r="238" spans="18:19" x14ac:dyDescent="0.2">
      <c r="R238" s="125"/>
      <c r="S238" s="125"/>
    </row>
    <row r="239" spans="18:19" x14ac:dyDescent="0.2">
      <c r="R239" s="125"/>
      <c r="S239" s="125"/>
    </row>
    <row r="240" spans="18:19" x14ac:dyDescent="0.2">
      <c r="R240" s="125"/>
      <c r="S240" s="125"/>
    </row>
    <row r="241" spans="18:19" x14ac:dyDescent="0.2">
      <c r="R241" s="125"/>
      <c r="S241" s="125"/>
    </row>
    <row r="242" spans="18:19" x14ac:dyDescent="0.2">
      <c r="R242" s="125"/>
      <c r="S242" s="125"/>
    </row>
    <row r="243" spans="18:19" x14ac:dyDescent="0.2">
      <c r="R243" s="125"/>
      <c r="S243" s="125"/>
    </row>
    <row r="244" spans="18:19" x14ac:dyDescent="0.2">
      <c r="R244" s="125"/>
      <c r="S244" s="125"/>
    </row>
    <row r="245" spans="18:19" x14ac:dyDescent="0.2">
      <c r="R245" s="125"/>
      <c r="S245" s="125"/>
    </row>
    <row r="246" spans="18:19" x14ac:dyDescent="0.2">
      <c r="R246" s="125"/>
      <c r="S246" s="125"/>
    </row>
    <row r="247" spans="18:19" x14ac:dyDescent="0.2">
      <c r="R247" s="125"/>
      <c r="S247" s="125"/>
    </row>
    <row r="248" spans="18:19" x14ac:dyDescent="0.2">
      <c r="R248" s="125"/>
      <c r="S248" s="125"/>
    </row>
    <row r="249" spans="18:19" x14ac:dyDescent="0.2">
      <c r="R249" s="125"/>
      <c r="S249" s="125"/>
    </row>
    <row r="250" spans="18:19" x14ac:dyDescent="0.2">
      <c r="R250" s="125"/>
      <c r="S250" s="125"/>
    </row>
    <row r="251" spans="18:19" x14ac:dyDescent="0.2">
      <c r="R251" s="125"/>
      <c r="S251" s="125"/>
    </row>
    <row r="252" spans="18:19" x14ac:dyDescent="0.2">
      <c r="R252" s="125"/>
      <c r="S252" s="125"/>
    </row>
    <row r="253" spans="18:19" x14ac:dyDescent="0.2">
      <c r="R253" s="125"/>
      <c r="S253" s="125"/>
    </row>
    <row r="254" spans="18:19" x14ac:dyDescent="0.2">
      <c r="R254" s="125"/>
      <c r="S254" s="125"/>
    </row>
    <row r="255" spans="18:19" x14ac:dyDescent="0.2">
      <c r="R255" s="125"/>
      <c r="S255" s="125"/>
    </row>
    <row r="256" spans="18:19" x14ac:dyDescent="0.2">
      <c r="R256" s="125"/>
      <c r="S256" s="125"/>
    </row>
    <row r="257" spans="18:19" x14ac:dyDescent="0.2">
      <c r="R257" s="125"/>
      <c r="S257" s="125"/>
    </row>
    <row r="258" spans="18:19" x14ac:dyDescent="0.2">
      <c r="R258" s="125"/>
      <c r="S258" s="125"/>
    </row>
    <row r="259" spans="18:19" x14ac:dyDescent="0.2">
      <c r="R259" s="125"/>
      <c r="S259" s="125"/>
    </row>
    <row r="260" spans="18:19" x14ac:dyDescent="0.2">
      <c r="R260" s="125"/>
      <c r="S260" s="125"/>
    </row>
    <row r="261" spans="18:19" x14ac:dyDescent="0.2">
      <c r="R261" s="125"/>
      <c r="S261" s="125"/>
    </row>
    <row r="262" spans="18:19" x14ac:dyDescent="0.2">
      <c r="R262" s="125"/>
      <c r="S262" s="125"/>
    </row>
    <row r="263" spans="18:19" x14ac:dyDescent="0.2">
      <c r="R263" s="125"/>
      <c r="S263" s="125"/>
    </row>
    <row r="264" spans="18:19" x14ac:dyDescent="0.2">
      <c r="R264" s="125"/>
      <c r="S264" s="125"/>
    </row>
    <row r="265" spans="18:19" x14ac:dyDescent="0.2">
      <c r="R265" s="125"/>
      <c r="S265" s="125"/>
    </row>
    <row r="266" spans="18:19" x14ac:dyDescent="0.2">
      <c r="R266" s="125"/>
      <c r="S266" s="125"/>
    </row>
    <row r="267" spans="18:19" x14ac:dyDescent="0.2">
      <c r="R267" s="125"/>
      <c r="S267" s="125"/>
    </row>
    <row r="268" spans="18:19" x14ac:dyDescent="0.2">
      <c r="R268" s="125"/>
      <c r="S268" s="125"/>
    </row>
    <row r="269" spans="18:19" x14ac:dyDescent="0.2">
      <c r="R269" s="125"/>
      <c r="S269" s="125"/>
    </row>
    <row r="270" spans="18:19" x14ac:dyDescent="0.2">
      <c r="R270" s="125"/>
      <c r="S270" s="125"/>
    </row>
    <row r="271" spans="18:19" x14ac:dyDescent="0.2">
      <c r="R271" s="125"/>
      <c r="S271" s="125"/>
    </row>
    <row r="272" spans="18:19" x14ac:dyDescent="0.2">
      <c r="R272" s="125"/>
      <c r="S272" s="125"/>
    </row>
    <row r="273" spans="18:19" x14ac:dyDescent="0.2">
      <c r="R273" s="125"/>
      <c r="S273" s="125"/>
    </row>
    <row r="274" spans="18:19" x14ac:dyDescent="0.2">
      <c r="R274" s="125"/>
      <c r="S274" s="125"/>
    </row>
    <row r="275" spans="18:19" x14ac:dyDescent="0.2">
      <c r="R275" s="125"/>
      <c r="S275" s="125"/>
    </row>
  </sheetData>
  <mergeCells count="35"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SERIE III - Clase A (Badlar)</vt:lpstr>
      <vt:lpstr>SERIE III - Clase B (DL)</vt:lpstr>
      <vt:lpstr>'SERIE III - Clase A (Badlar)'!Área_de_impresión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2023-08-08T19:18:11Z</dcterms:created>
  <dcterms:modified xsi:type="dcterms:W3CDTF">2023-08-08T19:59:36Z</dcterms:modified>
</cp:coreProperties>
</file>