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05" windowWidth="19425" windowHeight="10425"/>
  </bookViews>
  <sheets>
    <sheet name="Calculadora" sheetId="4" r:id="rId1"/>
    <sheet name="VDF A" sheetId="5" state="hidden" r:id="rId2"/>
    <sheet name="VDF B" sheetId="6" state="hidden" r:id="rId3"/>
    <sheet name="Hoja4" sheetId="8" state="hidden" r:id="rId4"/>
  </sheets>
  <externalReferences>
    <externalReference r:id="rId5"/>
    <externalReference r:id="rId6"/>
    <externalReference r:id="rId7"/>
  </externalReferences>
  <definedNames>
    <definedName name="a">#REF!</definedName>
    <definedName name="aa"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aaa" hidden="1">{"Estado de Cobranzas pag 1",#N/A,FALSE,"RESUMEN";"Estado de Cobranzas pag 2",#N/A,FALSE,"RESUMEN";"Estado de Cobranzas pag 3",#N/A,FALSE,"RESUMEN"}</definedName>
    <definedName name="akjd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la" hidden="1">{"Estado de Cobranzas pag 1",#N/A,FALSE,"RESUMEN";"Estado de Cobranzas pag 2",#N/A,FALSE,"RESUMEN";"Estado de Cobranzas pag 3",#N/A,FALSE,"RESUMEN"}</definedName>
    <definedName name="ALL">#REF!</definedName>
    <definedName name="at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TRASO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awawaee" hidden="1">{"Estado de Cobranzas pag 1",#N/A,FALSE,"RESUMEN";"Estado de Cobranzas pag 2",#N/A,FALSE,"RESUMEN";"Estado de Cobranzas pag 3",#N/A,FALSE,"RESUMEN"}</definedName>
    <definedName name="awywyw"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BANKS">#REF!</definedName>
    <definedName name="_xlnm.Database">#REF!</definedName>
    <definedName name="bb"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b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nnb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o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bonos_suplement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c" hidden="1">{"Estado de Cobranzas pag 1",#N/A,FALSE,"RESUMEN";"Estado de Cobranzas pag 2",#N/A,FALSE,"RESUMEN";"Estado de Cobranzas pag 3",#N/A,FALSE,"RESUMEN"}</definedName>
    <definedName name="cfccfcfc"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xcxc"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cxzcxz"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ATOS">[1]BASE!$B$5:$HF$68</definedName>
    <definedName name="datosh">[1]BASE!$A$5:$HF$68</definedName>
    <definedName name="dd">#REF!</definedName>
    <definedName name="dd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FSAD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drdrdrr" hidden="1">{#N/A,#N/A,FALSE,"INDICE";#N/A,#N/A,FALSE,"Anexo I";#N/A,#N/A,FALSE,"Anexo II";#N/A,#N/A,FALSE,"Anexo II descr";#N/A,#N/A,FALSE,"Anexo III";#N/A,#N/A,FALSE,"Anexo III descr"}</definedName>
    <definedName name="dsadsad" hidden="1">{#N/A,#N/A,FALSE,"INDICE";#N/A,#N/A,FALSE,"Anexo I";#N/A,#N/A,FALSE,"Anexo II";#N/A,#N/A,FALSE,"Anexo II descr";#N/A,#N/A,FALSE,"Anexo III";#N/A,#N/A,FALSE,"Anexo III descr"}</definedName>
    <definedName name="dsdsds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eeeeeeeee" hidden="1">{#N/A,#N/A,FALSE,"INDICE";#N/A,#N/A,FALSE,"Anexo I";#N/A,#N/A,FALSE,"Anexo II";#N/A,#N/A,FALSE,"Anexo II descr";#N/A,#N/A,FALSE,"Anexo III";#N/A,#N/A,FALSE,"Anexo III descr"}</definedName>
    <definedName name="ewewewew"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ewqeq"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ewqewq" hidden="1">{"Estado de Cobranzas pag 1",#N/A,FALSE,"RESUMEN";"Estado de Cobranzas pag 2",#N/A,FALSE,"RESUMEN";"Estado de Cobranzas pag 3",#N/A,FALSE,"RESUMEN"}</definedName>
    <definedName name="EXHIBIT_1" localSheetId="2">#REF!</definedName>
    <definedName name="EXHIBIT_1">#REF!</definedName>
    <definedName name="EXHIBIT_2" localSheetId="2">#REF!</definedName>
    <definedName name="EXHIBIT_2">#REF!</definedName>
    <definedName name="fdfdfdf"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fdsfd"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FREGRT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a"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abry" hidden="1">{"Estado de Cobranzas pag 1",#N/A,FALSE,"RESUMEN";"Estado de Cobranzas pag 2",#N/A,FALSE,"RESUMEN";"Estado de Cobranzas pag 3",#N/A,FALSE,"RESUMEN"}</definedName>
    <definedName name="GBRTG" hidden="1">{"Estado de Cobranzas pag 1",#N/A,FALSE,"RESUMEN";"Estado de Cobranzas pag 2",#N/A,FALSE,"RESUMEN";"Estado de Cobranzas pag 3",#N/A,FALSE,"RESUMEN"}</definedName>
    <definedName name="gfhy"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G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GGGGGGGG" hidden="1">{"Estado de Cobranzas pag 1",#N/A,FALSE,"RESUMEN";"Estado de Cobranzas pag 2",#N/A,FALSE,"RESUMEN";"Estado de Cobranzas pag 3",#N/A,FALSE,"RESUMEN"}</definedName>
    <definedName name="ghghfn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graf" hidden="1">{"Gráfico s i pag 1",#N/A,FALSE,"Distrib Cobros s i";"Gráfico s i pag 2",#N/A,FALSE,"Distrib Cobros s i";"Gráfico s ii pag 1",#N/A,FALSE,"Distrib Cobros s ii";"Gráfico s ii pag 2",#N/A,FALSE,"Distrib Cobros s ii"}</definedName>
    <definedName name="hgfhg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gfhgfhg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ghghg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hjjkk"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hyfnhf" hidden="1">{"Estado de Cobranzas pag 1",#N/A,FALSE,"RESUMEN";"Estado de Cobranzas pag 2",#N/A,FALSE,"RESUMEN";"Estado de Cobranzas pag 3",#N/A,FALSE,"RESUMEN"}</definedName>
    <definedName name="hyhh" hidden="1">{#N/A,#N/A,FALSE,"INDICE";#N/A,#N/A,FALSE,"Anexo I";#N/A,#N/A,FALSE,"Anexo II";#N/A,#N/A,FALSE,"Anexo II descr";#N/A,#N/A,FALSE,"Anexo III";#N/A,#N/A,FALSE,"Anexo III descr"}</definedName>
    <definedName name="hyrhy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i"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iiiuui" hidden="1">{"Gráfico s i pag 1",#N/A,FALSE,"Distrib Cobros s i";"Gráfico s i pag 2",#N/A,FALSE,"Distrib Cobros s i";"Gráfico s ii pag 1",#N/A,FALSE,"Distrib Cobros s ii";"Gráfico s ii pag 2",#N/A,FALSE,"Distrib Cobros s ii"}</definedName>
    <definedName name="in" hidden="1">{#N/A,#N/A,FALSE,"INDICE";#N/A,#N/A,FALSE,"Anexo I";#N/A,#N/A,FALSE,"Anexo II";#N/A,#N/A,FALSE,"Anexo II descr";#N/A,#N/A,FALSE,"Anexo III";#N/A,#N/A,FALSE,"Anexo III descr"}</definedName>
    <definedName name="j"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jhgjhg" hidden="1">{"Estado de Cobranzas pag 1",#N/A,FALSE,"RESUMEN";"Estado de Cobranzas pag 2",#N/A,FALSE,"RESUMEN";"Estado de Cobranzas pag 3",#N/A,FALSE,"RESUMEN"}</definedName>
    <definedName name="jhjh" hidden="1">{#N/A,#N/A,FALSE,"INDICE";#N/A,#N/A,FALSE,"Anexo I";#N/A,#N/A,FALSE,"Anexo II";#N/A,#N/A,FALSE,"Anexo II descr";#N/A,#N/A,FALSE,"Anexo III";#N/A,#N/A,FALSE,"Anexo III descr"}</definedName>
    <definedName name="jjj" hidden="1">{"Gráfico s i pag 1",#N/A,FALSE,"Distrib Cobros s i";"Gráfico s i pag 2",#N/A,FALSE,"Distrib Cobros s i";"Gráfico s ii pag 1",#N/A,FALSE,"Distrib Cobros s ii";"Gráfico s ii pag 2",#N/A,FALSE,"Distrib Cobros s ii"}</definedName>
    <definedName name="jjjjj"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jyrr"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kjkjkj"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jkjkjkjkj"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jkjkjkjkjkj" hidden="1">{"Estado de Cobranzas pag 1",#N/A,FALSE,"RESUMEN";"Estado de Cobranzas pag 2",#N/A,FALSE,"RESUMEN";"Estado de Cobranzas pag 3",#N/A,FALSE,"RESUMEN"}</definedName>
    <definedName name="kkiii"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klkl"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L"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lklklk" hidden="1">{#N/A,#N/A,FALSE,"INDICE";#N/A,#N/A,FALSE,"Anexo I";#N/A,#N/A,FALSE,"Anexo II";#N/A,#N/A,FALSE,"Anexo II descr";#N/A,#N/A,FALSE,"Anexo III";#N/A,#N/A,FALSE,"Anexo III descr"}</definedName>
    <definedName name="lklklklkl" hidden="1">{"Estado de Cobranzas pag 1",#N/A,FALSE,"RESUMEN";"Estado de Cobranzas pag 2",#N/A,FALSE,"RESUMEN";"Estado de Cobranzas pag 3",#N/A,FALSE,"RESUMEN"}</definedName>
    <definedName name="lklklklklkl"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ll"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lm"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Marcelo"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mcs"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mmm"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ndnia" hidden="1">{#N/A,#N/A,FALSE,"INDICE";#N/A,#N/A,FALSE,"Anexo I";#N/A,#N/A,FALSE,"Anexo II";#N/A,#N/A,FALSE,"Anexo II descr";#N/A,#N/A,FALSE,"Anexo III";#N/A,#N/A,FALSE,"Anexo III descr"}</definedName>
    <definedName name="nyrtnyrtyt" hidden="1">{"Gráfico s i pag 1",#N/A,FALSE,"Distrib Cobros s i";"Gráfico s i pag 2",#N/A,FALSE,"Distrib Cobros s i";"Gráfico s ii pag 1",#N/A,FALSE,"Distrib Cobros s ii";"Gráfico s ii pag 2",#N/A,FALSE,"Distrib Cobros s ii"}</definedName>
    <definedName name="oioioi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oioioioio"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pp"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PTF"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qqqqqqqqq" hidden="1">{"Estado de Cobranzas pag 1",#N/A,FALSE,"RESUMEN";"Estado de Cobranzas pag 2",#N/A,FALSE,"RESUMEN";"Estado de Cobranzas pag 3",#N/A,FALSE,"RESUMEN"}</definedName>
    <definedName name="qqqqqqqqqqqqqqq" hidden="1">{"Gráfico s i pag 1",#N/A,FALSE,"Distrib Cobros s i";"Gráfico s i pag 2",#N/A,FALSE,"Distrib Cobros s i";"Gráfico s ii pag 1",#N/A,FALSE,"Distrib Cobros s ii";"Gráfico s ii pag 2",#N/A,FALSE,"Distrib Cobros s ii"}</definedName>
    <definedName name="re"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r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rtgrn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asasas" hidden="1">{"Gráfico s i pag 1",#N/A,FALSE,"Distrib Cobros s i";"Gráfico s i pag 2",#N/A,FALSE,"Distrib Cobros s i";"Gráfico s ii pag 1",#N/A,FALSE,"Distrib Cobros s ii";"Gráfico s ii pag 2",#N/A,FALSE,"Distrib Cobros s ii"}</definedName>
    <definedName name="seguros">'[2]Dist. seguros total'!$A$3:$O$107</definedName>
    <definedName name="seses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sucseguros">'[2]Dist. seguros total'!$A$3:$A$107</definedName>
    <definedName name="sum">#REF!</definedName>
    <definedName name="szszsz"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t"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a" hidden="1">{"Estado de Cobranzas pag 1",#N/A,FALSE,"RESUMEN";"Estado de Cobranzas pag 2",#N/A,FALSE,"RESUMEN";"Estado de Cobranzas pag 3",#N/A,FALSE,"RESUMEN"}</definedName>
    <definedName name="TABLE_A">#REF!</definedName>
    <definedName name="TABLE_B">#REF!</definedName>
    <definedName name="TABLE_C" localSheetId="2">#REF!</definedName>
    <definedName name="TABLE_C">#REF!</definedName>
    <definedName name="TAXES">#N/A</definedName>
    <definedName name="teterhtr"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tjutmhg"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retre"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tt" hidden="1">{#N/A,#N/A,FALSE,"INDICE";#N/A,#N/A,FALSE,"Anexo I";#N/A,#N/A,FALSE,"Anexo II";#N/A,#N/A,FALSE,"Anexo II descr";#N/A,#N/A,FALSE,"Anexo III";#N/A,#N/A,FALSE,"Anexo III descr"}</definedName>
    <definedName name="ttthh"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tttt" hidden="1">{"Estado de Cobranzas pag 1",#N/A,FALSE,"RESUMEN";"Estado de Cobranzas pag 2",#N/A,FALSE,"RESUMEN";"Estado de Cobranzas pag 3",#N/A,FALSE,"RESUMEN"}</definedName>
    <definedName name="u" hidden="1">{"Estado de Cobranzas pag 1",#N/A,FALSE,"RESUMEN";"Estado de Cobranzas pag 2",#N/A,FALSE,"RESUMEN";"Estado de Cobranzas pag 3",#N/A,FALSE,"RESUMEN"}</definedName>
    <definedName name="u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gtr"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gvgvgcg" hidden="1">{"Gráfico s i pag 1",#N/A,FALSE,"Distrib Cobros s i";"Gráfico s i pag 2",#N/A,FALSE,"Distrib Cobros s i";"Gráfico s ii pag 1",#N/A,FALSE,"Distrib Cobros s ii";"Gráfico s ii pag 2",#N/A,FALSE,"Distrib Cobros s ii"}</definedName>
    <definedName name="VIEW_1">#REF!</definedName>
    <definedName name="VIEW_2">#REF!</definedName>
    <definedName name="VIEW_3">#REF!</definedName>
    <definedName name="VIEW_4">#REF!</definedName>
    <definedName name="vnvnbvn"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vvbvb"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wqewq" hidden="1">{"Estado de Cobranzas pag 1",#N/A,FALSE,"RESUMEN";"Estado de Cobranzas pag 2",#N/A,FALSE,"RESUMEN";"Estado de Cobranzas pag 3",#N/A,FALSE,"RESUMEN"}</definedName>
    <definedName name="wqwq"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wqwqwqwq"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wrn.AQC."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wrn.AQC._.Mensual." hidden="1">{"prom_mutu",#N/A,FALSE,"graf_prom_coloc";"prom_colu",#N/A,FALSE,"graf_prom_coloc"}</definedName>
    <definedName name="wrn.ESTRATIFICACIONES."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wrn.Gráficos." hidden="1">{"Gráfico s i pag 1",#N/A,FALSE,"Distrib Cobros s i";"Gráfico s i pag 2",#N/A,FALSE,"Distrib Cobros s i";"Gráfico s ii pag 1",#N/A,FALSE,"Distrib Cobros s ii";"Gráfico s ii pag 2",#N/A,FALSE,"Distrib Cobros s ii"}</definedName>
    <definedName name="wrn.Indices._.y._.Separadores." hidden="1">{#N/A,#N/A,FALSE,"INDICE";#N/A,#N/A,FALSE,"Anexo I";#N/A,#N/A,FALSE,"Anexo II";#N/A,#N/A,FALSE,"Anexo II descr";#N/A,#N/A,FALSE,"Anexo III";#N/A,#N/A,FALSE,"Anexo III descr"}</definedName>
    <definedName name="wrn.Informe._.Tablasy._.y._.Cuadros." hidden="1">{"Estado de Cobranzas pag 1",#N/A,FALSE,"RESUMEN";"Estado de Cobranzas pag 2",#N/A,FALSE,"RESUMEN";"Estado de Cobranzas pag 3",#N/A,FALSE,"RESUMEN"}</definedName>
    <definedName name="wrn.reporte."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wwwwwww"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xdxdxdxd" hidden="1">{"prom_mutu",#N/A,FALSE,"graf_prom_coloc";"prom_colu",#N/A,FALSE,"graf_prom_coloc"}</definedName>
    <definedName name="xzxzxz"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xzxzxzx"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rtyt"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ryr" hidden="1">{"prom_mutu",#N/A,FALSE,"graf_prom_coloc";"prom_colu",#N/A,FALSE,"graf_prom_coloc"}</definedName>
    <definedName name="yryryrut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tnyt" hidden="1">{#N/A,#N/A,FALSE,"INDICE";#N/A,#N/A,FALSE,"Anexo I";#N/A,#N/A,FALSE,"Anexo II";#N/A,#N/A,FALSE,"Anexo II descr";#N/A,#N/A,FALSE,"Anexo III";#N/A,#N/A,FALSE,"Anexo III descr"}</definedName>
    <definedName name="ytryryr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trytr"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ytyryr" hidden="1">{#N/A,#N/A,TRUE,"Portada";#N/A,#N/A,TRUE,"Resumen";"Grafico de Colocaciones",#N/A,TRUE,"Colocac";"Grafico Coloc rel con Tasa",#N/A,TRUE,"Coloc Tasas";"Grafico Coloc por Plazo",#N/A,TRUE,"Coloc Plazos";#N/A,#N/A,TRUE,"Coloc x plazo (Caps)";#N/A,#N/A,TRUE,"Coloc x plazo (Caps) Garba";#N/A,#N/A,TRUE,"Coloc x plazo (Caps) Compu";#N/A,#N/A,TRUE,"Compras";"Gráfico Compras 1",#N/A,TRUE,"Compras_gr1";"Grafico Compras 2",#N/A,TRUE,"Compras_gr2";"Grafico Compras 3",#N/A,TRUE,"Compras_gr3";#N/A,#N/A,TRUE,"Atrasos";#N/A,#N/A,TRUE,"Atr_ptf";#N/A,#N/A,TRUE,"Atr Rel LPD";#N/A,#N/A,TRUE,"Mora x Casa";#N/A,#N/A,TRUE,"Mora x Segmento";#N/A,#N/A,TRUE,"Incob";#N/A,#N/A,TRUE,"Incob_res";#N/A,#N/A,TRUE,"Incob_suc1";#N/A,#N/A,TRUE,"Incob_seg1";#N/A,#N/A,TRUE,"Flujos";#N/A,#N/A,TRUE,"Flujo S Mes de Pago";#N/A,#N/A,TRUE,"Cob_MesOrig";#N/A,#N/A,TRUE,"Evoluc Mora";#N/A,#N/A,TRUE,"Mora_suc";#N/A,#N/A,TRUE,"Mora_seg"}</definedName>
    <definedName name="ytytyrty" hidden="1">{#N/A,#N/A,TRUE,"A1";#N/A,#N/A,TRUE,"A1-B";#N/A,#N/A,TRUE,"A2";#N/A,#N/A,TRUE,"B1";#N/A,#N/A,TRUE,"B2";#N/A,#N/A,TRUE,"B3";#N/A,#N/A,TRUE,"B4";#N/A,#N/A,TRUE,"B5";#N/A,#N/A,TRUE,"B6";#N/A,#N/A,TRUE,"B7";#N/A,#N/A,TRUE,"B8";#N/A,#N/A,TRUE,"B9";#N/A,#N/A,TRUE,"C1";#N/A,#N/A,TRUE,"C2";#N/A,#N/A,TRUE,"C5";#N/A,#N/A,TRUE,"C6";#N/A,#N/A,TRUE,"C7";#N/A,#N/A,TRUE,"C8";#N/A,#N/A,TRUE,"C9";#N/A,#N/A,TRUE,"C10";#N/A,#N/A,TRUE,"C11";#N/A,#N/A,TRUE,"C13";#N/A,#N/A,TRUE,"C14";#N/A,#N/A,TRUE,"D1";#N/A,#N/A,TRUE,"D2";#N/A,#N/A,TRUE,"D3";#N/A,#N/A,TRUE,"D4";#N/A,#N/A,TRUE,"D5";#N/A,#N/A,TRUE,"D6";#N/A,#N/A,TRUE,"D7";#N/A,#N/A,TRUE,"E1";#N/A,#N/A,TRUE,"E2";#N/A,#N/A,TRUE,"F1";#N/A,#N/A,TRUE,"G1";#N/A,#N/A,TRUE,"H1";#N/A,#N/A,TRUE,"I1";#N/A,#N/A,TRUE,"I2";#N/A,#N/A,TRUE,"J1";#N/A,#N/A,TRUE,"K1"}</definedName>
    <definedName name="ytytytyt" hidden="1">{"Gráfico s i pag 1",#N/A,FALSE,"Distrib Cobros s i";"Gráfico s i pag 2",#N/A,FALSE,"Distrib Cobros s i";"Gráfico s ii pag 1",#N/A,FALSE,"Distrib Cobros s ii";"Gráfico s ii pag 2",#N/A,FALSE,"Distrib Cobros s ii"}</definedName>
    <definedName name="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y" hidden="1">{"bancard",#N/A,FALSE,"ATRASO AL 31-7";"bancard",#N/A,FALSE,"X MONTO DEUDA";"cart total",#N/A,FALSE,"X MONTO DEUDA";"credipaz",#N/A,FALSE,"X MONTO DEUDA";"credipaz",#N/A,FALSE,"X CAP ORIG";"crediventas",#N/A,FALSE,"X CAP ORIG";"total",#N/A,FALSE,"X CAP ORIG";"bancard",#N/A,FALSE,"X CANT CUO";"credipaz",#N/A,FALSE,"X MONTO CUOT";"cart total",#N/A,FALSE,"X CANT CUO";"credipaz",#N/A,FALSE,"X CANT CUO";"bancard",#N/A,FALSE,"X MONTO CUOT";"total",#N/A,FALSE,"X MONTO CUOT";"credipaz",#N/A,FALSE,"X  T.D.M.";"bancard",#N/A,FALSE,"X  T.D.M.";"total",#N/A,FALSE,"X  T.D.M.";"bancard",#N/A,FALSE,"ANTIG";"credipaz",#N/A,FALSE,"ANTIG";"total",#N/A,FALSE,"ANTIG";"bancard",#N/A,FALSE,"VIDA REM";"credipaz",#N/A,FALSE,"VIDA REM";"total",#N/A,FALSE,"VIDA REM";"credipaz",#N/A,FALSE,"ATRASO AL 31-7";"total",#N/A,FALSE,"ATRASO AL 31-7";"bancard",#N/A,FALSE,"ATRASOS S HIST";"credipaz",#N/A,FALSE,"ATRASOS S HIST";"total",#N/A,FALSE,"ATRASOS S HIST"}</definedName>
    <definedName name="yyyyyy" hidden="1">{"Estado de Cobranzas pag 1",#N/A,FALSE,"RESUMEN";"Estado de Cobranzas pag 2",#N/A,FALSE,"RESUMEN";"Estado de Cobranzas pag 3",#N/A,FALSE,"RESUMEN"}</definedName>
    <definedName name="yyyyyyy" hidden="1">{"Estado de Cobranzas pag 1",#N/A,FALSE,"RESUMEN";"Estado de Cobranzas pag 2",#N/A,FALSE,"RESUMEN";"Estado de Cobranzas pag 3",#N/A,FALSE,"RESUMEN"}</definedName>
    <definedName name="z">'[3]Dist. seguros total'!$A$3:$A$107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6" l="1"/>
  <c r="D55" i="6"/>
  <c r="E55" i="6"/>
  <c r="H55" i="6"/>
  <c r="B55" i="6" s="1"/>
  <c r="B56" i="6"/>
  <c r="C56" i="6"/>
  <c r="D56" i="6"/>
  <c r="E56" i="6"/>
  <c r="H56" i="6"/>
  <c r="H20" i="6"/>
  <c r="H21" i="6"/>
  <c r="H22" i="6"/>
  <c r="H23" i="6"/>
  <c r="B23" i="6" s="1"/>
  <c r="H24" i="6"/>
  <c r="H25" i="6"/>
  <c r="H26" i="6"/>
  <c r="H27" i="6"/>
  <c r="B27" i="6" s="1"/>
  <c r="H28" i="6"/>
  <c r="H29" i="6"/>
  <c r="H30" i="6"/>
  <c r="H31" i="6"/>
  <c r="B31" i="6" s="1"/>
  <c r="H32" i="6"/>
  <c r="H33" i="6"/>
  <c r="H34" i="6"/>
  <c r="H35" i="6"/>
  <c r="B35" i="6" s="1"/>
  <c r="H36" i="6"/>
  <c r="H37" i="6"/>
  <c r="H38" i="6"/>
  <c r="H39" i="6"/>
  <c r="B39" i="6" s="1"/>
  <c r="H40" i="6"/>
  <c r="H41" i="6"/>
  <c r="H42" i="6"/>
  <c r="H43" i="6"/>
  <c r="B43" i="6" s="1"/>
  <c r="H44" i="6"/>
  <c r="H45" i="6"/>
  <c r="H46" i="6"/>
  <c r="H47" i="6"/>
  <c r="B47" i="6" s="1"/>
  <c r="H48" i="6"/>
  <c r="H49" i="6"/>
  <c r="H50" i="6"/>
  <c r="H51" i="6"/>
  <c r="B51" i="6" s="1"/>
  <c r="H52" i="6"/>
  <c r="H53" i="6"/>
  <c r="H54" i="6"/>
  <c r="H57" i="6"/>
  <c r="H19" i="6"/>
  <c r="B19" i="6"/>
  <c r="B20" i="6"/>
  <c r="B21" i="6"/>
  <c r="B22" i="6"/>
  <c r="B24" i="6"/>
  <c r="B25" i="6"/>
  <c r="B26" i="6"/>
  <c r="B28" i="6"/>
  <c r="B29" i="6"/>
  <c r="B30" i="6"/>
  <c r="B32" i="6"/>
  <c r="B33" i="6"/>
  <c r="B34" i="6"/>
  <c r="B36" i="6"/>
  <c r="B37" i="6"/>
  <c r="B38" i="6"/>
  <c r="B40" i="6"/>
  <c r="B41" i="6"/>
  <c r="B42" i="6"/>
  <c r="B44" i="6"/>
  <c r="B45" i="6"/>
  <c r="B46" i="6"/>
  <c r="B48" i="6"/>
  <c r="B49" i="6"/>
  <c r="B50" i="6"/>
  <c r="B52" i="6"/>
  <c r="B53" i="6"/>
  <c r="B54" i="6"/>
  <c r="B18" i="6"/>
  <c r="I9" i="6"/>
  <c r="I8" i="6"/>
  <c r="I9" i="5"/>
  <c r="I8"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19" i="5"/>
  <c r="K40" i="4"/>
  <c r="K41" i="4"/>
  <c r="J40" i="4"/>
  <c r="J41" i="4" s="1"/>
  <c r="I40" i="4"/>
  <c r="I41" i="4"/>
  <c r="C23" i="4"/>
  <c r="D20" i="4"/>
  <c r="D23" i="4" s="1"/>
  <c r="K39" i="4" l="1"/>
  <c r="I39" i="4"/>
  <c r="L27" i="4"/>
  <c r="L28" i="4"/>
  <c r="K20" i="4"/>
  <c r="I26" i="4"/>
  <c r="I25" i="4"/>
  <c r="K26" i="4"/>
  <c r="L39" i="4" l="1"/>
  <c r="D31" i="4"/>
  <c r="K25" i="4" l="1"/>
  <c r="D19" i="5" l="1"/>
  <c r="E19" i="5" s="1"/>
  <c r="D19" i="6" l="1"/>
  <c r="E19" i="6" s="1"/>
  <c r="O9" i="5" l="1"/>
  <c r="O8" i="6" s="1"/>
  <c r="H32" i="4"/>
  <c r="G32" i="4"/>
  <c r="O9" i="6" l="1"/>
  <c r="C19" i="6" l="1"/>
  <c r="J19" i="4" l="1"/>
  <c r="J20" i="4" s="1"/>
  <c r="J21" i="4" s="1"/>
  <c r="J22" i="4" s="1"/>
  <c r="J23" i="4" s="1"/>
  <c r="J24" i="4" s="1"/>
  <c r="J25" i="4" s="1"/>
  <c r="J26" i="4" s="1"/>
  <c r="I20" i="4"/>
  <c r="I21" i="4"/>
  <c r="K21" i="4"/>
  <c r="I22" i="4"/>
  <c r="K22" i="4"/>
  <c r="I23" i="4"/>
  <c r="K23" i="4"/>
  <c r="I24" i="4"/>
  <c r="K24" i="4"/>
  <c r="L41" i="4"/>
  <c r="I32" i="4" l="1"/>
  <c r="L20" i="4"/>
  <c r="L23" i="4"/>
  <c r="L26" i="4"/>
  <c r="L24" i="4"/>
  <c r="L21" i="4"/>
  <c r="L25" i="4"/>
  <c r="L22" i="4"/>
  <c r="L33" i="4" l="1"/>
  <c r="M22" i="4" s="1"/>
  <c r="M27" i="4" l="1"/>
  <c r="M28" i="4"/>
  <c r="M23" i="4"/>
  <c r="M20" i="4"/>
  <c r="M26" i="4"/>
  <c r="M25" i="4"/>
  <c r="M21" i="4"/>
  <c r="C28" i="4"/>
  <c r="T18" i="5" s="1"/>
  <c r="M24" i="4"/>
  <c r="M33" i="4" l="1"/>
  <c r="C24" i="4" s="1"/>
  <c r="D12" i="5"/>
  <c r="D21" i="6" l="1"/>
  <c r="D22" i="6"/>
  <c r="D23" i="6"/>
  <c r="D24" i="6"/>
  <c r="D25" i="6"/>
  <c r="D26" i="6"/>
  <c r="E26" i="6" s="1"/>
  <c r="D27" i="6"/>
  <c r="E27" i="6" s="1"/>
  <c r="D28" i="6"/>
  <c r="D29" i="6"/>
  <c r="D30" i="6"/>
  <c r="D31" i="6"/>
  <c r="D32" i="6"/>
  <c r="D33" i="6"/>
  <c r="D34" i="6"/>
  <c r="E34" i="6" s="1"/>
  <c r="D35" i="6"/>
  <c r="E35" i="6" s="1"/>
  <c r="D36" i="6"/>
  <c r="D37" i="6"/>
  <c r="D38" i="6"/>
  <c r="D39" i="6"/>
  <c r="D40" i="6"/>
  <c r="D41" i="6"/>
  <c r="D42" i="6"/>
  <c r="E42" i="6" s="1"/>
  <c r="D43" i="6"/>
  <c r="E43" i="6" s="1"/>
  <c r="D44" i="6"/>
  <c r="D45" i="6"/>
  <c r="D46" i="6"/>
  <c r="D47" i="6"/>
  <c r="D48" i="6"/>
  <c r="D49" i="6"/>
  <c r="D50" i="6"/>
  <c r="E50" i="6" s="1"/>
  <c r="D51" i="6"/>
  <c r="E51" i="6" s="1"/>
  <c r="D52" i="6"/>
  <c r="D53" i="6"/>
  <c r="D54" i="6"/>
  <c r="D20" i="6"/>
  <c r="I12" i="5"/>
  <c r="I12" i="6" s="1"/>
  <c r="H18" i="6" s="1"/>
  <c r="C51" i="6"/>
  <c r="C52" i="6"/>
  <c r="D31" i="5"/>
  <c r="D32" i="5"/>
  <c r="D33" i="5"/>
  <c r="D34" i="5"/>
  <c r="E34" i="5" s="1"/>
  <c r="D35" i="5"/>
  <c r="D36" i="5"/>
  <c r="D37" i="5"/>
  <c r="D38" i="5"/>
  <c r="D39" i="5"/>
  <c r="D40" i="5"/>
  <c r="D41" i="5"/>
  <c r="D42" i="5"/>
  <c r="D43" i="5"/>
  <c r="D44" i="5"/>
  <c r="D45" i="5"/>
  <c r="D46" i="5"/>
  <c r="D47" i="5"/>
  <c r="D48" i="5"/>
  <c r="D49" i="5"/>
  <c r="D50" i="5"/>
  <c r="D51" i="5"/>
  <c r="E51" i="5" s="1"/>
  <c r="D52" i="5"/>
  <c r="E52" i="5" s="1"/>
  <c r="D53" i="5"/>
  <c r="D54" i="5"/>
  <c r="D55" i="5"/>
  <c r="D56" i="5"/>
  <c r="J38" i="4"/>
  <c r="J39" i="4" s="1"/>
  <c r="E33" i="5"/>
  <c r="E40" i="5"/>
  <c r="E38" i="5"/>
  <c r="E39" i="5"/>
  <c r="A57" i="5"/>
  <c r="R17" i="6"/>
  <c r="I5" i="6"/>
  <c r="L18" i="6" s="1"/>
  <c r="R17" i="5"/>
  <c r="I5" i="5"/>
  <c r="E54" i="6"/>
  <c r="E53" i="6"/>
  <c r="E52" i="6"/>
  <c r="E49" i="6"/>
  <c r="E48" i="6"/>
  <c r="E47" i="6"/>
  <c r="E46" i="6"/>
  <c r="E45" i="6"/>
  <c r="E44" i="6"/>
  <c r="E41" i="6"/>
  <c r="E40" i="6"/>
  <c r="E39" i="6"/>
  <c r="E38" i="6"/>
  <c r="E37" i="6"/>
  <c r="E36" i="6"/>
  <c r="E33" i="6"/>
  <c r="E32" i="6"/>
  <c r="E31" i="6"/>
  <c r="E30" i="6"/>
  <c r="E29" i="6"/>
  <c r="E28" i="6"/>
  <c r="E25" i="6"/>
  <c r="E24" i="6"/>
  <c r="E23" i="6"/>
  <c r="L10" i="6" s="1"/>
  <c r="E22" i="6"/>
  <c r="E21" i="6"/>
  <c r="E20" i="6"/>
  <c r="E56" i="5"/>
  <c r="E55" i="5"/>
  <c r="E48" i="5"/>
  <c r="E47" i="5"/>
  <c r="E44" i="5"/>
  <c r="E43" i="5"/>
  <c r="C39" i="6"/>
  <c r="D30" i="5"/>
  <c r="D29" i="5"/>
  <c r="D28" i="5"/>
  <c r="D27" i="5"/>
  <c r="C27" i="6"/>
  <c r="D26" i="5"/>
  <c r="D25" i="5"/>
  <c r="E25" i="5" s="1"/>
  <c r="D24" i="5"/>
  <c r="D23" i="5"/>
  <c r="D22" i="5"/>
  <c r="E22" i="5" s="1"/>
  <c r="L10" i="5" s="1"/>
  <c r="D21" i="5"/>
  <c r="D20" i="5"/>
  <c r="E20" i="5" s="1"/>
  <c r="E21" i="5"/>
  <c r="E28" i="5"/>
  <c r="E23" i="5"/>
  <c r="E24" i="5"/>
  <c r="E27" i="5"/>
  <c r="C22" i="6"/>
  <c r="C25" i="6"/>
  <c r="C26" i="6"/>
  <c r="C30" i="6"/>
  <c r="C31" i="6"/>
  <c r="C33" i="6"/>
  <c r="C34" i="6"/>
  <c r="C37" i="6"/>
  <c r="C38" i="6"/>
  <c r="C41" i="6"/>
  <c r="C42" i="6"/>
  <c r="C45" i="6"/>
  <c r="C46" i="6"/>
  <c r="C49" i="6"/>
  <c r="C50" i="6"/>
  <c r="C53" i="6"/>
  <c r="C54" i="6"/>
  <c r="C23" i="6"/>
  <c r="C24" i="6"/>
  <c r="C28" i="6"/>
  <c r="C29" i="6"/>
  <c r="C32" i="6"/>
  <c r="C35" i="6"/>
  <c r="C36" i="6"/>
  <c r="C40" i="6"/>
  <c r="C43" i="6"/>
  <c r="C44" i="6"/>
  <c r="C47" i="6"/>
  <c r="C48" i="6"/>
  <c r="C21" i="6"/>
  <c r="C20" i="6"/>
  <c r="H45" i="4"/>
  <c r="G45" i="4"/>
  <c r="AN18" i="5" l="1"/>
  <c r="AY18" i="5"/>
  <c r="L18" i="5"/>
  <c r="AX18" i="6"/>
  <c r="AU19" i="6" s="1"/>
  <c r="AM18" i="6"/>
  <c r="AJ19" i="6" s="1"/>
  <c r="AI19" i="6" s="1"/>
  <c r="F19" i="6"/>
  <c r="I45" i="4"/>
  <c r="L40" i="4"/>
  <c r="E29" i="5"/>
  <c r="E41" i="5"/>
  <c r="E45" i="5"/>
  <c r="E49" i="5"/>
  <c r="E53" i="5"/>
  <c r="E31" i="5"/>
  <c r="E32" i="5"/>
  <c r="E37" i="5"/>
  <c r="E30" i="5"/>
  <c r="E26" i="5"/>
  <c r="E42" i="5"/>
  <c r="E46" i="5"/>
  <c r="E50" i="5"/>
  <c r="E54" i="5"/>
  <c r="E35" i="5"/>
  <c r="E36" i="5"/>
  <c r="H18" i="5"/>
  <c r="B18" i="5" s="1"/>
  <c r="L45" i="4" l="1"/>
  <c r="M40" i="4" s="1"/>
  <c r="AX18" i="5"/>
  <c r="AU19" i="5" s="1"/>
  <c r="F19" i="5"/>
  <c r="J19" i="5" s="1"/>
  <c r="AT19" i="6"/>
  <c r="AM18" i="5"/>
  <c r="AJ19" i="5" s="1"/>
  <c r="I19" i="5" l="1"/>
  <c r="L19" i="5" s="1"/>
  <c r="G19" i="5"/>
  <c r="M41" i="4"/>
  <c r="D28" i="4"/>
  <c r="T18" i="6" s="1"/>
  <c r="M39" i="4"/>
  <c r="M45" i="4" l="1"/>
  <c r="D24" i="4" s="1"/>
  <c r="F20" i="5"/>
  <c r="J20" i="5" s="1"/>
  <c r="I20" i="5" s="1"/>
  <c r="L20" i="5" s="1"/>
  <c r="K19" i="5"/>
  <c r="AQ19" i="5" s="1"/>
  <c r="AR19" i="5" s="1"/>
  <c r="AY18" i="6"/>
  <c r="AN18" i="6"/>
  <c r="AW19" i="5" l="1"/>
  <c r="G20" i="5"/>
  <c r="AF19" i="5"/>
  <c r="AG19" i="5" s="1"/>
  <c r="AL19" i="5" s="1"/>
  <c r="AI19" i="5" s="1"/>
  <c r="A19" i="6"/>
  <c r="J19" i="6" s="1"/>
  <c r="I19" i="6" s="1"/>
  <c r="AK19" i="5" l="1"/>
  <c r="AN19" i="5"/>
  <c r="AM19" i="5"/>
  <c r="L19" i="6"/>
  <c r="AT19" i="5"/>
  <c r="AV19" i="5"/>
  <c r="K19" i="6"/>
  <c r="G19" i="6"/>
  <c r="AX19" i="5" l="1"/>
  <c r="AU20" i="5" s="1"/>
  <c r="AY19" i="5"/>
  <c r="F20" i="6"/>
  <c r="AQ19" i="6"/>
  <c r="AR19" i="6" s="1"/>
  <c r="AF19" i="6"/>
  <c r="AJ20" i="5"/>
  <c r="K20" i="5"/>
  <c r="AD19" i="6" l="1"/>
  <c r="AV19" i="6" s="1"/>
  <c r="AW19" i="6" s="1"/>
  <c r="AX19" i="6" s="1"/>
  <c r="AF20" i="5"/>
  <c r="AG20" i="5" s="1"/>
  <c r="AL20" i="5" s="1"/>
  <c r="AQ20" i="5"/>
  <c r="AR20" i="5" s="1"/>
  <c r="A20" i="6"/>
  <c r="F21" i="5"/>
  <c r="J21" i="5" s="1"/>
  <c r="G21" i="5" s="1"/>
  <c r="I21" i="5" l="1"/>
  <c r="L21" i="5" s="1"/>
  <c r="AK19" i="6"/>
  <c r="AL19" i="6" s="1"/>
  <c r="AM19" i="6" s="1"/>
  <c r="AU20" i="6" s="1"/>
  <c r="AI20" i="5"/>
  <c r="AK20" i="5"/>
  <c r="J20" i="6"/>
  <c r="AW20" i="5"/>
  <c r="AT20" i="5" s="1"/>
  <c r="AY19" i="6"/>
  <c r="AJ20" i="6" l="1"/>
  <c r="AL14" i="6"/>
  <c r="AN19" i="6"/>
  <c r="AY20" i="5"/>
  <c r="AX20" i="5"/>
  <c r="G20" i="6"/>
  <c r="AV20" i="5"/>
  <c r="K21" i="5"/>
  <c r="I20" i="6"/>
  <c r="AN20" i="5"/>
  <c r="AM20" i="5"/>
  <c r="AD20" i="6" l="1"/>
  <c r="AK20" i="6" s="1"/>
  <c r="AI20" i="6" s="1"/>
  <c r="A21" i="6"/>
  <c r="AQ21" i="5"/>
  <c r="AR21" i="5" s="1"/>
  <c r="AF21" i="5"/>
  <c r="AG21" i="5" s="1"/>
  <c r="AU21" i="5"/>
  <c r="AJ21" i="5"/>
  <c r="L20" i="6"/>
  <c r="K20" i="6"/>
  <c r="AV20" i="6" l="1"/>
  <c r="AT20" i="6" s="1"/>
  <c r="AL20" i="6"/>
  <c r="AM20" i="6" s="1"/>
  <c r="AL15" i="6" s="1"/>
  <c r="AM15" i="6" s="1"/>
  <c r="AL16" i="6" s="1"/>
  <c r="AQ20" i="6"/>
  <c r="AR20" i="6" s="1"/>
  <c r="AF20" i="6"/>
  <c r="AL21" i="5"/>
  <c r="AI21" i="5" s="1"/>
  <c r="F21" i="6"/>
  <c r="AW21" i="5"/>
  <c r="AT21" i="5" s="1"/>
  <c r="F22" i="5"/>
  <c r="J22" i="5" l="1"/>
  <c r="G22" i="5" s="1"/>
  <c r="AU21" i="6"/>
  <c r="AJ21" i="6"/>
  <c r="AN20" i="6"/>
  <c r="AW20" i="6"/>
  <c r="AX20" i="6" s="1"/>
  <c r="AV21" i="5"/>
  <c r="AK21" i="5"/>
  <c r="AY21" i="5"/>
  <c r="AX21" i="5"/>
  <c r="J21" i="6"/>
  <c r="AN21" i="5"/>
  <c r="AM21" i="5"/>
  <c r="I22" i="5" l="1"/>
  <c r="L22" i="5" s="1"/>
  <c r="F23" i="5" s="1"/>
  <c r="AD21" i="6"/>
  <c r="AK21" i="6" s="1"/>
  <c r="AI21" i="6" s="1"/>
  <c r="AY20" i="6"/>
  <c r="I21" i="6"/>
  <c r="AU22" i="5"/>
  <c r="AJ22" i="5"/>
  <c r="G21" i="6"/>
  <c r="K22" i="5" l="1"/>
  <c r="A22" i="6" s="1"/>
  <c r="J23" i="5"/>
  <c r="G23" i="5" s="1"/>
  <c r="AV21" i="6"/>
  <c r="AT21" i="6" s="1"/>
  <c r="AL21" i="6"/>
  <c r="AM21" i="6" s="1"/>
  <c r="AU22" i="6" s="1"/>
  <c r="L21" i="6"/>
  <c r="K21" i="6"/>
  <c r="AF22" i="5" l="1"/>
  <c r="AG22" i="5" s="1"/>
  <c r="AL22" i="5" s="1"/>
  <c r="AK22" i="5" s="1"/>
  <c r="AQ22" i="5"/>
  <c r="AR22" i="5" s="1"/>
  <c r="AW22" i="5" s="1"/>
  <c r="AV22" i="5" s="1"/>
  <c r="I23" i="5"/>
  <c r="K23" i="5" s="1"/>
  <c r="A23" i="6" s="1"/>
  <c r="AW21" i="6"/>
  <c r="AX21" i="6" s="1"/>
  <c r="AN21" i="6"/>
  <c r="AJ22" i="6"/>
  <c r="F22" i="6"/>
  <c r="AF21" i="6"/>
  <c r="AQ21" i="6"/>
  <c r="AR21" i="6" s="1"/>
  <c r="AI22" i="5" l="1"/>
  <c r="AM22" i="5" s="1"/>
  <c r="AJ23" i="5" s="1"/>
  <c r="AT22" i="5"/>
  <c r="AX22" i="5" s="1"/>
  <c r="AU23" i="5" s="1"/>
  <c r="L23" i="5"/>
  <c r="AY21" i="6"/>
  <c r="AF23" i="5"/>
  <c r="AG23" i="5" s="1"/>
  <c r="AQ23" i="5"/>
  <c r="AR23" i="5" s="1"/>
  <c r="J22" i="6"/>
  <c r="G22" i="6" s="1"/>
  <c r="AL23" i="5" l="1"/>
  <c r="AK23" i="5" s="1"/>
  <c r="AN22" i="5"/>
  <c r="AY22" i="5"/>
  <c r="AD22" i="6" s="1"/>
  <c r="AV22" i="6" s="1"/>
  <c r="AT22" i="6" s="1"/>
  <c r="F24" i="5"/>
  <c r="AW23" i="5"/>
  <c r="AV23" i="5" s="1"/>
  <c r="I22" i="6"/>
  <c r="K22" i="6" s="1"/>
  <c r="AI23" i="5" l="1"/>
  <c r="J24" i="5"/>
  <c r="AW22" i="6"/>
  <c r="AX22" i="6" s="1"/>
  <c r="AK22" i="6"/>
  <c r="AL22" i="6" s="1"/>
  <c r="AM22" i="6" s="1"/>
  <c r="AJ23" i="6" s="1"/>
  <c r="AT23" i="5"/>
  <c r="AX23" i="5" s="1"/>
  <c r="AM23" i="5"/>
  <c r="AN23" i="5"/>
  <c r="AQ22" i="6"/>
  <c r="AR22" i="6" s="1"/>
  <c r="AF22" i="6"/>
  <c r="L22" i="6"/>
  <c r="G24" i="5" l="1"/>
  <c r="I24" i="5"/>
  <c r="L24" i="5" s="1"/>
  <c r="AY22" i="6"/>
  <c r="AI22" i="6"/>
  <c r="AN22" i="6"/>
  <c r="AU23" i="6"/>
  <c r="AY23" i="5"/>
  <c r="AU24" i="5"/>
  <c r="AJ24" i="5"/>
  <c r="F23" i="6"/>
  <c r="K24" i="5" l="1"/>
  <c r="AQ24" i="5" s="1"/>
  <c r="AR24" i="5" s="1"/>
  <c r="F25" i="5"/>
  <c r="J25" i="5" s="1"/>
  <c r="A24" i="6"/>
  <c r="AD23" i="6"/>
  <c r="AK23" i="6" s="1"/>
  <c r="AI23" i="6" s="1"/>
  <c r="AW24" i="5"/>
  <c r="AV24" i="5" s="1"/>
  <c r="J23" i="6"/>
  <c r="AF24" i="5" l="1"/>
  <c r="AG24" i="5" s="1"/>
  <c r="AL24" i="5" s="1"/>
  <c r="AK24" i="5" s="1"/>
  <c r="I25" i="5"/>
  <c r="L25" i="5" s="1"/>
  <c r="G25" i="5"/>
  <c r="AV23" i="6"/>
  <c r="AT23" i="6" s="1"/>
  <c r="AL23" i="6"/>
  <c r="AM23" i="6" s="1"/>
  <c r="AJ24" i="6" s="1"/>
  <c r="AT24" i="5"/>
  <c r="AX24" i="5" s="1"/>
  <c r="AI24" i="5"/>
  <c r="AM24" i="5" s="1"/>
  <c r="G23" i="6"/>
  <c r="I23" i="6"/>
  <c r="F26" i="5" l="1"/>
  <c r="J26" i="5" s="1"/>
  <c r="K25" i="5"/>
  <c r="L23" i="6"/>
  <c r="F24" i="6" s="1"/>
  <c r="AN23" i="6"/>
  <c r="AU24" i="6"/>
  <c r="AW23" i="6"/>
  <c r="AX23" i="6" s="1"/>
  <c r="AJ25" i="5"/>
  <c r="AU25" i="5"/>
  <c r="AN24" i="5"/>
  <c r="AY24" i="5"/>
  <c r="AD24" i="6" s="1"/>
  <c r="K23" i="6"/>
  <c r="AQ23" i="6" s="1"/>
  <c r="AR23" i="6" s="1"/>
  <c r="J24" i="6"/>
  <c r="G26" i="5" l="1"/>
  <c r="I26" i="5"/>
  <c r="L26" i="5" s="1"/>
  <c r="AF25" i="5"/>
  <c r="AG25" i="5" s="1"/>
  <c r="AL25" i="5" s="1"/>
  <c r="AQ25" i="5"/>
  <c r="AR25" i="5" s="1"/>
  <c r="AW25" i="5" s="1"/>
  <c r="A25" i="6"/>
  <c r="AV24" i="6"/>
  <c r="AY23" i="6"/>
  <c r="AF23" i="6"/>
  <c r="I24" i="6"/>
  <c r="G24" i="6"/>
  <c r="F27" i="5" l="1"/>
  <c r="J27" i="5" s="1"/>
  <c r="K26" i="5"/>
  <c r="L24" i="6"/>
  <c r="F25" i="6" s="1"/>
  <c r="J25" i="6" s="1"/>
  <c r="AK24" i="6"/>
  <c r="AI24" i="6" s="1"/>
  <c r="AI25" i="5"/>
  <c r="AM25" i="5" s="1"/>
  <c r="AT24" i="6"/>
  <c r="AW24" i="6"/>
  <c r="AT25" i="5"/>
  <c r="AX25" i="5" s="1"/>
  <c r="AV25" i="5"/>
  <c r="AK25" i="5"/>
  <c r="K24" i="6"/>
  <c r="AQ26" i="5" l="1"/>
  <c r="AR26" i="5" s="1"/>
  <c r="AF26" i="5"/>
  <c r="AG26" i="5" s="1"/>
  <c r="A26" i="6"/>
  <c r="G27" i="5"/>
  <c r="I27" i="5"/>
  <c r="L27" i="5" s="1"/>
  <c r="I25" i="6"/>
  <c r="K25" i="6" s="1"/>
  <c r="AL24" i="6"/>
  <c r="AN24" i="6" s="1"/>
  <c r="AY25" i="5"/>
  <c r="G25" i="6"/>
  <c r="AJ26" i="5"/>
  <c r="AL26" i="5" s="1"/>
  <c r="AK26" i="5" s="1"/>
  <c r="AN25" i="5"/>
  <c r="AX24" i="6"/>
  <c r="AY24" i="6"/>
  <c r="AU26" i="5"/>
  <c r="AT26" i="5" s="1"/>
  <c r="AF24" i="6"/>
  <c r="AQ24" i="6"/>
  <c r="AR24" i="6" s="1"/>
  <c r="K27" i="5" l="1"/>
  <c r="AQ27" i="5" s="1"/>
  <c r="AR27" i="5" s="1"/>
  <c r="F28" i="5"/>
  <c r="J28" i="5" s="1"/>
  <c r="G28" i="5" s="1"/>
  <c r="L25" i="6"/>
  <c r="F26" i="6" s="1"/>
  <c r="J26" i="6" s="1"/>
  <c r="G26" i="6" s="1"/>
  <c r="AM24" i="6"/>
  <c r="AU25" i="6" s="1"/>
  <c r="AD25" i="6"/>
  <c r="AI26" i="5"/>
  <c r="AM26" i="5" s="1"/>
  <c r="AW26" i="5"/>
  <c r="AV26" i="5" s="1"/>
  <c r="AY26" i="5"/>
  <c r="AD26" i="6" s="1"/>
  <c r="AX26" i="5"/>
  <c r="AF25" i="6"/>
  <c r="AQ25" i="6"/>
  <c r="AR25" i="6" s="1"/>
  <c r="A27" i="6" l="1"/>
  <c r="AF27" i="5"/>
  <c r="AG27" i="5" s="1"/>
  <c r="I28" i="5"/>
  <c r="L28" i="5" s="1"/>
  <c r="F29" i="5" s="1"/>
  <c r="J29" i="5" s="1"/>
  <c r="AJ25" i="6"/>
  <c r="AK25" i="6" s="1"/>
  <c r="AV25" i="6"/>
  <c r="AW25" i="6" s="1"/>
  <c r="AY25" i="6" s="1"/>
  <c r="AN26" i="5"/>
  <c r="I26" i="6"/>
  <c r="AJ27" i="5"/>
  <c r="AU27" i="5"/>
  <c r="AW27" i="5" s="1"/>
  <c r="AV27" i="5" s="1"/>
  <c r="AL27" i="5" l="1"/>
  <c r="AK27" i="5" s="1"/>
  <c r="K28" i="5"/>
  <c r="A28" i="6" s="1"/>
  <c r="AI25" i="6"/>
  <c r="AT25" i="6"/>
  <c r="G29" i="5"/>
  <c r="I29" i="5"/>
  <c r="L29" i="5" s="1"/>
  <c r="L26" i="6"/>
  <c r="F27" i="6" s="1"/>
  <c r="J27" i="6" s="1"/>
  <c r="G27" i="6" s="1"/>
  <c r="K26" i="6"/>
  <c r="AQ26" i="6" s="1"/>
  <c r="AR26" i="6" s="1"/>
  <c r="AI27" i="5"/>
  <c r="AN27" i="5" s="1"/>
  <c r="AT27" i="5"/>
  <c r="AY27" i="5" s="1"/>
  <c r="AL25" i="6"/>
  <c r="AM25" i="6" s="1"/>
  <c r="AU26" i="6" s="1"/>
  <c r="AX25" i="6"/>
  <c r="AQ28" i="5" l="1"/>
  <c r="AR28" i="5" s="1"/>
  <c r="AF28" i="5"/>
  <c r="AG28" i="5" s="1"/>
  <c r="F30" i="5"/>
  <c r="J30" i="5" s="1"/>
  <c r="G30" i="5" s="1"/>
  <c r="K29" i="5"/>
  <c r="AD27" i="6"/>
  <c r="AF26" i="6"/>
  <c r="AM27" i="5"/>
  <c r="AJ28" i="5" s="1"/>
  <c r="AX27" i="5"/>
  <c r="AU28" i="5" s="1"/>
  <c r="AW28" i="5" s="1"/>
  <c r="AV28" i="5" s="1"/>
  <c r="AJ26" i="6"/>
  <c r="AK26" i="6" s="1"/>
  <c r="AN25" i="6"/>
  <c r="I27" i="6"/>
  <c r="AL28" i="5" l="1"/>
  <c r="AK28" i="5" s="1"/>
  <c r="A29" i="6"/>
  <c r="AQ29" i="5"/>
  <c r="AR29" i="5" s="1"/>
  <c r="AF29" i="5"/>
  <c r="AG29" i="5" s="1"/>
  <c r="I30" i="5"/>
  <c r="L27" i="6"/>
  <c r="F28" i="6" s="1"/>
  <c r="AI28" i="5"/>
  <c r="AN28" i="5" s="1"/>
  <c r="AT28" i="5"/>
  <c r="AY28" i="5" s="1"/>
  <c r="AD28" i="6" s="1"/>
  <c r="AI26" i="6"/>
  <c r="AV26" i="6"/>
  <c r="AT26" i="6" s="1"/>
  <c r="AL26" i="6"/>
  <c r="AM26" i="6" s="1"/>
  <c r="K27" i="6"/>
  <c r="K30" i="5" l="1"/>
  <c r="L30" i="5"/>
  <c r="AJ27" i="6"/>
  <c r="AK27" i="6" s="1"/>
  <c r="AU27" i="6"/>
  <c r="AV27" i="6" s="1"/>
  <c r="AM28" i="5"/>
  <c r="AJ29" i="5" s="1"/>
  <c r="AL29" i="5" s="1"/>
  <c r="AK29" i="5" s="1"/>
  <c r="AX28" i="5"/>
  <c r="AU29" i="5" s="1"/>
  <c r="AW29" i="5" s="1"/>
  <c r="AV29" i="5" s="1"/>
  <c r="AW26" i="6"/>
  <c r="AX26" i="6" s="1"/>
  <c r="AN26" i="6"/>
  <c r="AF27" i="6"/>
  <c r="AQ27" i="6"/>
  <c r="AR27" i="6" s="1"/>
  <c r="J28" i="6"/>
  <c r="G28" i="6" s="1"/>
  <c r="F31" i="5" l="1"/>
  <c r="AF30" i="5"/>
  <c r="AG30" i="5" s="1"/>
  <c r="AQ30" i="5"/>
  <c r="AR30" i="5" s="1"/>
  <c r="A30" i="6"/>
  <c r="AI27" i="6"/>
  <c r="AT27" i="6"/>
  <c r="AW27" i="6"/>
  <c r="AX27" i="6" s="1"/>
  <c r="AL27" i="6"/>
  <c r="AM27" i="6" s="1"/>
  <c r="AI29" i="5"/>
  <c r="AN29" i="5" s="1"/>
  <c r="AY26" i="6"/>
  <c r="AT29" i="5"/>
  <c r="I28" i="6"/>
  <c r="L28" i="6" s="1"/>
  <c r="J31" i="5" l="1"/>
  <c r="G31" i="5" s="1"/>
  <c r="AN27" i="6"/>
  <c r="AJ28" i="6"/>
  <c r="AU28" i="6"/>
  <c r="AV28" i="6" s="1"/>
  <c r="AY27" i="6"/>
  <c r="AM29" i="5"/>
  <c r="AJ30" i="5" s="1"/>
  <c r="AI30" i="5" s="1"/>
  <c r="AN30" i="5" s="1"/>
  <c r="AY29" i="5"/>
  <c r="AD29" i="6" s="1"/>
  <c r="AX29" i="5"/>
  <c r="F29" i="6"/>
  <c r="K28" i="6"/>
  <c r="I31" i="5" l="1"/>
  <c r="L31" i="5" s="1"/>
  <c r="AW28" i="6"/>
  <c r="AX28" i="6" s="1"/>
  <c r="AK28" i="6"/>
  <c r="AT28" i="6"/>
  <c r="AL30" i="5"/>
  <c r="AK30" i="5" s="1"/>
  <c r="AM30" i="5"/>
  <c r="AJ31" i="5" s="1"/>
  <c r="AU30" i="5"/>
  <c r="AW30" i="5" s="1"/>
  <c r="AV30" i="5" s="1"/>
  <c r="AQ28" i="6"/>
  <c r="AR28" i="6" s="1"/>
  <c r="AF28" i="6"/>
  <c r="J29" i="6"/>
  <c r="G29" i="6" s="1"/>
  <c r="F32" i="5" l="1"/>
  <c r="J32" i="5" s="1"/>
  <c r="K31" i="5"/>
  <c r="AY28" i="6"/>
  <c r="AL28" i="6"/>
  <c r="AM28" i="6" s="1"/>
  <c r="AI28" i="6"/>
  <c r="AT30" i="5"/>
  <c r="AY30" i="5" s="1"/>
  <c r="AD30" i="6" s="1"/>
  <c r="AI31" i="5"/>
  <c r="I29" i="6"/>
  <c r="L29" i="6" s="1"/>
  <c r="A31" i="6" l="1"/>
  <c r="AF31" i="5"/>
  <c r="AG31" i="5" s="1"/>
  <c r="AL31" i="5" s="1"/>
  <c r="AK31" i="5" s="1"/>
  <c r="AQ31" i="5"/>
  <c r="AR31" i="5" s="1"/>
  <c r="G32" i="5"/>
  <c r="I32" i="5"/>
  <c r="L32" i="5" s="1"/>
  <c r="AU29" i="6"/>
  <c r="AV29" i="6" s="1"/>
  <c r="AJ29" i="6"/>
  <c r="AK29" i="6" s="1"/>
  <c r="AN28" i="6"/>
  <c r="AX30" i="5"/>
  <c r="AU31" i="5" s="1"/>
  <c r="AN31" i="5"/>
  <c r="AM31" i="5"/>
  <c r="F30" i="6"/>
  <c r="K29" i="6"/>
  <c r="AW31" i="5" l="1"/>
  <c r="AV31" i="5" s="1"/>
  <c r="F33" i="5"/>
  <c r="J33" i="5" s="1"/>
  <c r="K32" i="5"/>
  <c r="AI29" i="6"/>
  <c r="AL29" i="6"/>
  <c r="AM29" i="6" s="1"/>
  <c r="AT29" i="6"/>
  <c r="AW29" i="6"/>
  <c r="AX29" i="6" s="1"/>
  <c r="AJ32" i="5"/>
  <c r="AT31" i="5"/>
  <c r="AF29" i="6"/>
  <c r="AQ29" i="6"/>
  <c r="AR29" i="6" s="1"/>
  <c r="J30" i="6"/>
  <c r="G30" i="6" s="1"/>
  <c r="G33" i="5" l="1"/>
  <c r="I33" i="5"/>
  <c r="L33" i="5" s="1"/>
  <c r="AQ32" i="5"/>
  <c r="AR32" i="5" s="1"/>
  <c r="AF32" i="5"/>
  <c r="AG32" i="5" s="1"/>
  <c r="AL32" i="5" s="1"/>
  <c r="AK32" i="5" s="1"/>
  <c r="A32" i="6"/>
  <c r="AJ30" i="6"/>
  <c r="AU30" i="6"/>
  <c r="AV30" i="6" s="1"/>
  <c r="AN29" i="6"/>
  <c r="AY29" i="6"/>
  <c r="AI32" i="5"/>
  <c r="AY31" i="5"/>
  <c r="AD31" i="6" s="1"/>
  <c r="AX31" i="5"/>
  <c r="I30" i="6"/>
  <c r="L30" i="6" s="1"/>
  <c r="F34" i="5" l="1"/>
  <c r="J34" i="5" s="1"/>
  <c r="G34" i="5" s="1"/>
  <c r="K33" i="5"/>
  <c r="AT30" i="6"/>
  <c r="AW30" i="6"/>
  <c r="AK30" i="6"/>
  <c r="AI30" i="6" s="1"/>
  <c r="AN32" i="5"/>
  <c r="AM32" i="5"/>
  <c r="AU32" i="5"/>
  <c r="AW32" i="5" s="1"/>
  <c r="AV32" i="5" s="1"/>
  <c r="F31" i="6"/>
  <c r="K30" i="6"/>
  <c r="AF33" i="5" l="1"/>
  <c r="AG33" i="5" s="1"/>
  <c r="A33" i="6"/>
  <c r="AQ33" i="5"/>
  <c r="AR33" i="5" s="1"/>
  <c r="I34" i="5"/>
  <c r="L34" i="5" s="1"/>
  <c r="F35" i="5" s="1"/>
  <c r="J35" i="5" s="1"/>
  <c r="AY30" i="6"/>
  <c r="AX30" i="6"/>
  <c r="AL30" i="6"/>
  <c r="AM30" i="6" s="1"/>
  <c r="AJ33" i="5"/>
  <c r="AL33" i="5" s="1"/>
  <c r="AK33" i="5" s="1"/>
  <c r="AT32" i="5"/>
  <c r="AF30" i="6"/>
  <c r="AQ30" i="6"/>
  <c r="AR30" i="6" s="1"/>
  <c r="J31" i="6"/>
  <c r="G31" i="6" s="1"/>
  <c r="K34" i="5" l="1"/>
  <c r="A34" i="6" s="1"/>
  <c r="I35" i="5"/>
  <c r="L35" i="5" s="1"/>
  <c r="G35" i="5"/>
  <c r="AN30" i="6"/>
  <c r="AJ31" i="6"/>
  <c r="AU31" i="6"/>
  <c r="AI33" i="5"/>
  <c r="AX32" i="5"/>
  <c r="AY32" i="5"/>
  <c r="AD32" i="6" s="1"/>
  <c r="I31" i="6"/>
  <c r="L31" i="6" s="1"/>
  <c r="AQ34" i="5" l="1"/>
  <c r="AR34" i="5" s="1"/>
  <c r="AF34" i="5"/>
  <c r="AG34" i="5" s="1"/>
  <c r="K35" i="5"/>
  <c r="AQ35" i="5" s="1"/>
  <c r="AR35" i="5" s="1"/>
  <c r="F36" i="5"/>
  <c r="J36" i="5" s="1"/>
  <c r="I36" i="5" s="1"/>
  <c r="AV31" i="6"/>
  <c r="AW31" i="6" s="1"/>
  <c r="AK31" i="6"/>
  <c r="AU33" i="5"/>
  <c r="AW33" i="5" s="1"/>
  <c r="AV33" i="5" s="1"/>
  <c r="AN33" i="5"/>
  <c r="AM33" i="5"/>
  <c r="F32" i="6"/>
  <c r="K31" i="6"/>
  <c r="A35" i="6" l="1"/>
  <c r="AF35" i="5"/>
  <c r="AG35" i="5" s="1"/>
  <c r="G36" i="5"/>
  <c r="L36" i="5"/>
  <c r="K36" i="5"/>
  <c r="AT31" i="6"/>
  <c r="AL31" i="6"/>
  <c r="AM31" i="6" s="1"/>
  <c r="AI31" i="6"/>
  <c r="AY31" i="6"/>
  <c r="AX31" i="6"/>
  <c r="AT33" i="5"/>
  <c r="AJ34" i="5"/>
  <c r="AL34" i="5" s="1"/>
  <c r="AK34" i="5" s="1"/>
  <c r="AQ31" i="6"/>
  <c r="AR31" i="6" s="1"/>
  <c r="AF31" i="6"/>
  <c r="J32" i="6"/>
  <c r="G32" i="6" s="1"/>
  <c r="F37" i="5" l="1"/>
  <c r="J37" i="5" s="1"/>
  <c r="I37" i="5" s="1"/>
  <c r="A36" i="6"/>
  <c r="AF36" i="5"/>
  <c r="AG36" i="5" s="1"/>
  <c r="AQ36" i="5"/>
  <c r="AR36" i="5" s="1"/>
  <c r="AJ32" i="6"/>
  <c r="AK32" i="6" s="1"/>
  <c r="AU32" i="6"/>
  <c r="AN31" i="6"/>
  <c r="AI34" i="5"/>
  <c r="AX33" i="5"/>
  <c r="AY33" i="5"/>
  <c r="AD33" i="6" s="1"/>
  <c r="I32" i="6"/>
  <c r="L32" i="6" s="1"/>
  <c r="G37" i="5" l="1"/>
  <c r="K37" i="5"/>
  <c r="AF37" i="5" s="1"/>
  <c r="AG37" i="5" s="1"/>
  <c r="L37" i="5"/>
  <c r="AQ37" i="5"/>
  <c r="AR37" i="5" s="1"/>
  <c r="AL32" i="6"/>
  <c r="AM32" i="6" s="1"/>
  <c r="AV32" i="6"/>
  <c r="AW32" i="6" s="1"/>
  <c r="AI32" i="6"/>
  <c r="AU34" i="5"/>
  <c r="AW34" i="5" s="1"/>
  <c r="AV34" i="5" s="1"/>
  <c r="AM34" i="5"/>
  <c r="AN34" i="5"/>
  <c r="F33" i="6"/>
  <c r="K32" i="6"/>
  <c r="A37" i="6" l="1"/>
  <c r="F38" i="5"/>
  <c r="AT32" i="6"/>
  <c r="AY32" i="6"/>
  <c r="AX32" i="6"/>
  <c r="AJ33" i="6"/>
  <c r="AU33" i="6"/>
  <c r="AV33" i="6" s="1"/>
  <c r="AN32" i="6"/>
  <c r="AJ35" i="5"/>
  <c r="AL35" i="5" s="1"/>
  <c r="AK35" i="5" s="1"/>
  <c r="AT34" i="5"/>
  <c r="AF32" i="6"/>
  <c r="AQ32" i="6"/>
  <c r="AR32" i="6" s="1"/>
  <c r="J33" i="6"/>
  <c r="G33" i="6" s="1"/>
  <c r="J38" i="5" l="1"/>
  <c r="AK33" i="6"/>
  <c r="AW33" i="6"/>
  <c r="AY33" i="6" s="1"/>
  <c r="AT33" i="6"/>
  <c r="AX34" i="5"/>
  <c r="AY34" i="5"/>
  <c r="AD34" i="6" s="1"/>
  <c r="AI35" i="5"/>
  <c r="I33" i="6"/>
  <c r="L33" i="6" s="1"/>
  <c r="I38" i="5" l="1"/>
  <c r="L38" i="5" s="1"/>
  <c r="G38" i="5"/>
  <c r="AX33" i="6"/>
  <c r="AL33" i="6"/>
  <c r="AM33" i="6" s="1"/>
  <c r="AI33" i="6"/>
  <c r="AN35" i="5"/>
  <c r="AM35" i="5"/>
  <c r="AU35" i="5"/>
  <c r="AW35" i="5" s="1"/>
  <c r="AV35" i="5" s="1"/>
  <c r="F34" i="6"/>
  <c r="K33" i="6"/>
  <c r="F39" i="5" l="1"/>
  <c r="J39" i="5" s="1"/>
  <c r="K38" i="5"/>
  <c r="AJ34" i="6"/>
  <c r="AU34" i="6"/>
  <c r="AV34" i="6" s="1"/>
  <c r="AN33" i="6"/>
  <c r="AT35" i="5"/>
  <c r="AJ36" i="5"/>
  <c r="AI36" i="5" s="1"/>
  <c r="AQ33" i="6"/>
  <c r="AR33" i="6" s="1"/>
  <c r="AF33" i="6"/>
  <c r="J34" i="6"/>
  <c r="G34" i="6" s="1"/>
  <c r="AQ38" i="5" l="1"/>
  <c r="AR38" i="5" s="1"/>
  <c r="AF38" i="5"/>
  <c r="AG38" i="5" s="1"/>
  <c r="A38" i="6"/>
  <c r="I39" i="5"/>
  <c r="L39" i="5" s="1"/>
  <c r="G39" i="5"/>
  <c r="AK34" i="6"/>
  <c r="AL34" i="6" s="1"/>
  <c r="AM34" i="6" s="1"/>
  <c r="AU35" i="6" s="1"/>
  <c r="AT34" i="6"/>
  <c r="AW34" i="6"/>
  <c r="AN36" i="5"/>
  <c r="AM36" i="5"/>
  <c r="AY35" i="5"/>
  <c r="AD35" i="6" s="1"/>
  <c r="AX35" i="5"/>
  <c r="I34" i="6"/>
  <c r="L34" i="6" s="1"/>
  <c r="F40" i="5" l="1"/>
  <c r="J40" i="5" s="1"/>
  <c r="K39" i="5"/>
  <c r="AJ35" i="6"/>
  <c r="AI34" i="6"/>
  <c r="AN34" i="6"/>
  <c r="AY34" i="6"/>
  <c r="AX34" i="6"/>
  <c r="AV35" i="6"/>
  <c r="AT35" i="6" s="1"/>
  <c r="AU36" i="5"/>
  <c r="AT36" i="5" s="1"/>
  <c r="AJ37" i="5"/>
  <c r="AI37" i="5" s="1"/>
  <c r="F35" i="6"/>
  <c r="K34" i="6"/>
  <c r="AQ39" i="5" l="1"/>
  <c r="AR39" i="5" s="1"/>
  <c r="AF39" i="5"/>
  <c r="AG39" i="5" s="1"/>
  <c r="A39" i="6"/>
  <c r="G40" i="5"/>
  <c r="I40" i="5"/>
  <c r="L40" i="5" s="1"/>
  <c r="AK35" i="6"/>
  <c r="AL35" i="6" s="1"/>
  <c r="AM35" i="6" s="1"/>
  <c r="AW35" i="6"/>
  <c r="AY35" i="6" s="1"/>
  <c r="AM37" i="5"/>
  <c r="AN37" i="5"/>
  <c r="AY36" i="5"/>
  <c r="AD36" i="6" s="1"/>
  <c r="AX36" i="5"/>
  <c r="AQ34" i="6"/>
  <c r="AR34" i="6" s="1"/>
  <c r="AF34" i="6"/>
  <c r="J35" i="6"/>
  <c r="G35" i="6" s="1"/>
  <c r="K40" i="5" l="1"/>
  <c r="AF40" i="5" s="1"/>
  <c r="AG40" i="5" s="1"/>
  <c r="F41" i="5"/>
  <c r="J41" i="5" s="1"/>
  <c r="I41" i="5" s="1"/>
  <c r="L41" i="5" s="1"/>
  <c r="AJ36" i="6"/>
  <c r="AU36" i="6"/>
  <c r="AV36" i="6" s="1"/>
  <c r="AT36" i="6" s="1"/>
  <c r="AI35" i="6"/>
  <c r="AN35" i="6"/>
  <c r="AX35" i="6"/>
  <c r="AU37" i="5"/>
  <c r="AT37" i="5" s="1"/>
  <c r="AJ38" i="5"/>
  <c r="AI38" i="5" s="1"/>
  <c r="I35" i="6"/>
  <c r="L35" i="6" s="1"/>
  <c r="AQ40" i="5" l="1"/>
  <c r="AR40" i="5" s="1"/>
  <c r="A40" i="6"/>
  <c r="F42" i="5"/>
  <c r="G41" i="5"/>
  <c r="K41" i="5"/>
  <c r="AK36" i="6"/>
  <c r="AI36" i="6" s="1"/>
  <c r="AW36" i="6"/>
  <c r="AY36" i="6" s="1"/>
  <c r="AN38" i="5"/>
  <c r="AM38" i="5"/>
  <c r="AX37" i="5"/>
  <c r="AY37" i="5"/>
  <c r="AD37" i="6" s="1"/>
  <c r="F36" i="6"/>
  <c r="K35" i="6"/>
  <c r="AF41" i="5" l="1"/>
  <c r="AG41" i="5" s="1"/>
  <c r="AQ41" i="5"/>
  <c r="AR41" i="5" s="1"/>
  <c r="A41" i="6"/>
  <c r="J42" i="5"/>
  <c r="AL36" i="6"/>
  <c r="AM36" i="6" s="1"/>
  <c r="AU37" i="6" s="1"/>
  <c r="AV37" i="6" s="1"/>
  <c r="AX36" i="6"/>
  <c r="AU38" i="5"/>
  <c r="AT38" i="5" s="1"/>
  <c r="AJ39" i="5"/>
  <c r="AI39" i="5" s="1"/>
  <c r="AN39" i="5" s="1"/>
  <c r="AF35" i="6"/>
  <c r="AQ35" i="6"/>
  <c r="AR35" i="6" s="1"/>
  <c r="J36" i="6"/>
  <c r="I42" i="5" l="1"/>
  <c r="L42" i="5" s="1"/>
  <c r="G42" i="5"/>
  <c r="AN36" i="6"/>
  <c r="AJ37" i="6"/>
  <c r="AK37" i="6" s="1"/>
  <c r="AL37" i="6" s="1"/>
  <c r="AM37" i="6" s="1"/>
  <c r="AU38" i="6" s="1"/>
  <c r="AW37" i="6"/>
  <c r="AY37" i="6" s="1"/>
  <c r="AT37" i="6"/>
  <c r="AY38" i="5"/>
  <c r="AD38" i="6" s="1"/>
  <c r="AX38" i="5"/>
  <c r="AM39" i="5"/>
  <c r="I36" i="6"/>
  <c r="L36" i="6" s="1"/>
  <c r="G36" i="6"/>
  <c r="F43" i="5" l="1"/>
  <c r="J43" i="5" s="1"/>
  <c r="I43" i="5" s="1"/>
  <c r="L43" i="5" s="1"/>
  <c r="K42" i="5"/>
  <c r="AI37" i="6"/>
  <c r="AJ38" i="6"/>
  <c r="AN37" i="6"/>
  <c r="AX37" i="6"/>
  <c r="AV38" i="6"/>
  <c r="AT38" i="6" s="1"/>
  <c r="AJ40" i="5"/>
  <c r="AI40" i="5" s="1"/>
  <c r="AU39" i="5"/>
  <c r="AT39" i="5" s="1"/>
  <c r="AY39" i="5" s="1"/>
  <c r="AD39" i="6" s="1"/>
  <c r="F37" i="6"/>
  <c r="K36" i="6"/>
  <c r="A42" i="6" l="1"/>
  <c r="AF42" i="5"/>
  <c r="AG42" i="5" s="1"/>
  <c r="AQ42" i="5"/>
  <c r="AR42" i="5" s="1"/>
  <c r="F44" i="5"/>
  <c r="G43" i="5"/>
  <c r="K43" i="5"/>
  <c r="AK38" i="6"/>
  <c r="AI38" i="6" s="1"/>
  <c r="AW38" i="6"/>
  <c r="AY38" i="6" s="1"/>
  <c r="AM40" i="5"/>
  <c r="AN40" i="5"/>
  <c r="AX39" i="5"/>
  <c r="AQ36" i="6"/>
  <c r="AR36" i="6" s="1"/>
  <c r="AF36" i="6"/>
  <c r="J37" i="6"/>
  <c r="J44" i="5" l="1"/>
  <c r="A43" i="6"/>
  <c r="AF43" i="5"/>
  <c r="AG43" i="5" s="1"/>
  <c r="AQ43" i="5"/>
  <c r="AR43" i="5" s="1"/>
  <c r="G44" i="5"/>
  <c r="I44" i="5"/>
  <c r="L44" i="5" s="1"/>
  <c r="AL38" i="6"/>
  <c r="AM38" i="6" s="1"/>
  <c r="AJ39" i="6" s="1"/>
  <c r="AX38" i="6"/>
  <c r="AU40" i="5"/>
  <c r="AT40" i="5" s="1"/>
  <c r="AY40" i="5" s="1"/>
  <c r="AD40" i="6" s="1"/>
  <c r="AJ41" i="5"/>
  <c r="AI41" i="5" s="1"/>
  <c r="I37" i="6"/>
  <c r="L37" i="6" s="1"/>
  <c r="G37" i="6"/>
  <c r="F45" i="5" l="1"/>
  <c r="J45" i="5" s="1"/>
  <c r="I45" i="5" s="1"/>
  <c r="L45" i="5" s="1"/>
  <c r="F46" i="5" s="1"/>
  <c r="K44" i="5"/>
  <c r="AU39" i="6"/>
  <c r="AV39" i="6" s="1"/>
  <c r="AW39" i="6" s="1"/>
  <c r="AN38" i="6"/>
  <c r="AK39" i="6"/>
  <c r="AI39" i="6" s="1"/>
  <c r="AX40" i="5"/>
  <c r="AU41" i="5" s="1"/>
  <c r="AT41" i="5" s="1"/>
  <c r="AN41" i="5"/>
  <c r="AM41" i="5"/>
  <c r="F38" i="6"/>
  <c r="K37" i="6"/>
  <c r="G45" i="5" l="1"/>
  <c r="J46" i="5"/>
  <c r="G46" i="5" s="1"/>
  <c r="A44" i="6"/>
  <c r="AF44" i="5"/>
  <c r="AG44" i="5" s="1"/>
  <c r="AQ44" i="5"/>
  <c r="AR44" i="5" s="1"/>
  <c r="K45" i="5"/>
  <c r="AT39" i="6"/>
  <c r="AY39" i="6"/>
  <c r="AX39" i="6"/>
  <c r="AL39" i="6"/>
  <c r="AM39" i="6" s="1"/>
  <c r="I46" i="5"/>
  <c r="L46" i="5" s="1"/>
  <c r="AX41" i="5"/>
  <c r="AY41" i="5"/>
  <c r="AD41" i="6" s="1"/>
  <c r="AJ42" i="5"/>
  <c r="AI42" i="5" s="1"/>
  <c r="J38" i="6"/>
  <c r="G38" i="6" s="1"/>
  <c r="AF37" i="6"/>
  <c r="AQ37" i="6"/>
  <c r="AR37" i="6" s="1"/>
  <c r="AQ45" i="5" l="1"/>
  <c r="AR45" i="5" s="1"/>
  <c r="A45" i="6"/>
  <c r="AF45" i="5"/>
  <c r="AG45" i="5" s="1"/>
  <c r="AJ40" i="6"/>
  <c r="AU40" i="6"/>
  <c r="AV40" i="6" s="1"/>
  <c r="AN39" i="6"/>
  <c r="K46" i="5"/>
  <c r="A46" i="6" s="1"/>
  <c r="AN42" i="5"/>
  <c r="AM42" i="5"/>
  <c r="AU42" i="5"/>
  <c r="AT42" i="5" s="1"/>
  <c r="F47" i="5"/>
  <c r="I38" i="6"/>
  <c r="L38" i="6" s="1"/>
  <c r="AW40" i="6" l="1"/>
  <c r="AT40" i="6"/>
  <c r="AK40" i="6"/>
  <c r="AQ46" i="5"/>
  <c r="AR46" i="5" s="1"/>
  <c r="AF46" i="5"/>
  <c r="AG46" i="5" s="1"/>
  <c r="AY42" i="5"/>
  <c r="AD42" i="6" s="1"/>
  <c r="AX42" i="5"/>
  <c r="J47" i="5"/>
  <c r="G47" i="5" s="1"/>
  <c r="AJ43" i="5"/>
  <c r="AI43" i="5" s="1"/>
  <c r="F39" i="6"/>
  <c r="K38" i="6"/>
  <c r="AL40" i="6" l="1"/>
  <c r="AM40" i="6" s="1"/>
  <c r="AI40" i="6"/>
  <c r="AY40" i="6"/>
  <c r="AX40" i="6"/>
  <c r="I47" i="5"/>
  <c r="L47" i="5" s="1"/>
  <c r="AM43" i="5"/>
  <c r="AN43" i="5"/>
  <c r="AU43" i="5"/>
  <c r="AT43" i="5" s="1"/>
  <c r="AF38" i="6"/>
  <c r="AQ38" i="6"/>
  <c r="AR38" i="6" s="1"/>
  <c r="J39" i="6"/>
  <c r="AN40" i="6" l="1"/>
  <c r="AJ41" i="6"/>
  <c r="AK41" i="6" s="1"/>
  <c r="AU41" i="6"/>
  <c r="AX43" i="5"/>
  <c r="AY43" i="5"/>
  <c r="AD43" i="6" s="1"/>
  <c r="AJ44" i="5"/>
  <c r="AI44" i="5" s="1"/>
  <c r="K47" i="5"/>
  <c r="F48" i="5"/>
  <c r="I39" i="6"/>
  <c r="L39" i="6" s="1"/>
  <c r="G39" i="6"/>
  <c r="AV41" i="6" l="1"/>
  <c r="AW41" i="6" s="1"/>
  <c r="AL41" i="6"/>
  <c r="AM41" i="6" s="1"/>
  <c r="AI41" i="6"/>
  <c r="AN44" i="5"/>
  <c r="AM44" i="5"/>
  <c r="AF47" i="5"/>
  <c r="AG47" i="5" s="1"/>
  <c r="AQ47" i="5"/>
  <c r="AR47" i="5" s="1"/>
  <c r="A47" i="6"/>
  <c r="J48" i="5"/>
  <c r="G48" i="5" s="1"/>
  <c r="AU44" i="5"/>
  <c r="AT44" i="5" s="1"/>
  <c r="F40" i="6"/>
  <c r="K39" i="6"/>
  <c r="AT41" i="6" l="1"/>
  <c r="AJ42" i="6"/>
  <c r="AK42" i="6" s="1"/>
  <c r="AL42" i="6" s="1"/>
  <c r="AM42" i="6" s="1"/>
  <c r="AU42" i="6"/>
  <c r="AN41" i="6"/>
  <c r="AY41" i="6"/>
  <c r="AX41" i="6"/>
  <c r="AY44" i="5"/>
  <c r="AD44" i="6" s="1"/>
  <c r="AX44" i="5"/>
  <c r="AJ45" i="5"/>
  <c r="AI45" i="5" s="1"/>
  <c r="I48" i="5"/>
  <c r="L48" i="5" s="1"/>
  <c r="AQ39" i="6"/>
  <c r="AR39" i="6" s="1"/>
  <c r="AF39" i="6"/>
  <c r="J40" i="6"/>
  <c r="AI42" i="6" l="1"/>
  <c r="AJ43" i="6"/>
  <c r="AU43" i="6"/>
  <c r="AV42" i="6"/>
  <c r="AW42" i="6" s="1"/>
  <c r="AY42" i="6" s="1"/>
  <c r="AN42" i="6"/>
  <c r="AM45" i="5"/>
  <c r="AN45" i="5"/>
  <c r="K48" i="5"/>
  <c r="AU45" i="5"/>
  <c r="AT45" i="5" s="1"/>
  <c r="F49" i="5"/>
  <c r="I40" i="6"/>
  <c r="L40" i="6" s="1"/>
  <c r="G40" i="6"/>
  <c r="AK43" i="6" l="1"/>
  <c r="AL43" i="6" s="1"/>
  <c r="AM43" i="6" s="1"/>
  <c r="AU44" i="6" s="1"/>
  <c r="AT42" i="6"/>
  <c r="AX42" i="6"/>
  <c r="AX45" i="5"/>
  <c r="AY45" i="5"/>
  <c r="AD45" i="6" s="1"/>
  <c r="J49" i="5"/>
  <c r="AQ48" i="5"/>
  <c r="AR48" i="5" s="1"/>
  <c r="A48" i="6"/>
  <c r="AF48" i="5"/>
  <c r="AG48" i="5" s="1"/>
  <c r="AJ46" i="5"/>
  <c r="AI46" i="5" s="1"/>
  <c r="F41" i="6"/>
  <c r="J41" i="6" s="1"/>
  <c r="K40" i="6"/>
  <c r="AN43" i="6" l="1"/>
  <c r="AJ44" i="6"/>
  <c r="AI43" i="6"/>
  <c r="AV43" i="6"/>
  <c r="AW43" i="6" s="1"/>
  <c r="AY43" i="6" s="1"/>
  <c r="AM46" i="5"/>
  <c r="AN46" i="5"/>
  <c r="I49" i="5"/>
  <c r="L49" i="5" s="1"/>
  <c r="G49" i="5"/>
  <c r="AU46" i="5"/>
  <c r="AT46" i="5" s="1"/>
  <c r="AF40" i="6"/>
  <c r="AQ40" i="6"/>
  <c r="AR40" i="6" s="1"/>
  <c r="I41" i="6"/>
  <c r="L41" i="6" s="1"/>
  <c r="G41" i="6"/>
  <c r="AK44" i="6" l="1"/>
  <c r="AI44" i="6" s="1"/>
  <c r="AT43" i="6"/>
  <c r="AV44" i="6" s="1"/>
  <c r="AT44" i="6" s="1"/>
  <c r="AX43" i="6"/>
  <c r="AY46" i="5"/>
  <c r="AD46" i="6" s="1"/>
  <c r="AX46" i="5"/>
  <c r="F50" i="5"/>
  <c r="J50" i="5" s="1"/>
  <c r="G50" i="5" s="1"/>
  <c r="K49" i="5"/>
  <c r="AJ47" i="5"/>
  <c r="AI47" i="5" s="1"/>
  <c r="F42" i="6"/>
  <c r="J42" i="6" s="1"/>
  <c r="K41" i="6"/>
  <c r="AL44" i="6" l="1"/>
  <c r="AM44" i="6" s="1"/>
  <c r="AU45" i="6" s="1"/>
  <c r="AV45" i="6" s="1"/>
  <c r="AT45" i="6" s="1"/>
  <c r="AW44" i="6"/>
  <c r="AY44" i="6" s="1"/>
  <c r="AN47" i="5"/>
  <c r="AM47" i="5"/>
  <c r="A49" i="6"/>
  <c r="AQ49" i="5"/>
  <c r="AR49" i="5" s="1"/>
  <c r="AF49" i="5"/>
  <c r="AG49" i="5" s="1"/>
  <c r="I50" i="5"/>
  <c r="L50" i="5" s="1"/>
  <c r="AU47" i="5"/>
  <c r="AT47" i="5" s="1"/>
  <c r="AY47" i="5" s="1"/>
  <c r="AD47" i="6" s="1"/>
  <c r="G42" i="6"/>
  <c r="AQ41" i="6"/>
  <c r="AR41" i="6" s="1"/>
  <c r="AF41" i="6"/>
  <c r="I42" i="6"/>
  <c r="L42" i="6" s="1"/>
  <c r="AN44" i="6" l="1"/>
  <c r="AJ45" i="6"/>
  <c r="AK45" i="6" s="1"/>
  <c r="AL45" i="6" s="1"/>
  <c r="AM45" i="6" s="1"/>
  <c r="AU46" i="6" s="1"/>
  <c r="AV46" i="6" s="1"/>
  <c r="AT46" i="6" s="1"/>
  <c r="AX44" i="6"/>
  <c r="AW45" i="6" s="1"/>
  <c r="AY45" i="6" s="1"/>
  <c r="K50" i="5"/>
  <c r="AJ48" i="5"/>
  <c r="AI48" i="5" s="1"/>
  <c r="F51" i="5"/>
  <c r="K42" i="6"/>
  <c r="AF42" i="6" s="1"/>
  <c r="AX47" i="5"/>
  <c r="F43" i="6"/>
  <c r="AJ46" i="6" l="1"/>
  <c r="AN45" i="6"/>
  <c r="AI45" i="6"/>
  <c r="AX45" i="6"/>
  <c r="AW46" i="6" s="1"/>
  <c r="AY46" i="6" s="1"/>
  <c r="AQ42" i="6"/>
  <c r="AR42" i="6" s="1"/>
  <c r="AU48" i="5"/>
  <c r="AT48" i="5" s="1"/>
  <c r="AM48" i="5"/>
  <c r="AN48" i="5"/>
  <c r="J51" i="5"/>
  <c r="G51" i="5" s="1"/>
  <c r="A50" i="6"/>
  <c r="AF50" i="5"/>
  <c r="AG50" i="5" s="1"/>
  <c r="AQ50" i="5"/>
  <c r="AR50" i="5" s="1"/>
  <c r="J43" i="6"/>
  <c r="G43" i="6" s="1"/>
  <c r="AK46" i="6" l="1"/>
  <c r="AI46" i="6" s="1"/>
  <c r="AX46" i="6"/>
  <c r="AY48" i="5"/>
  <c r="AD48" i="6" s="1"/>
  <c r="AX48" i="5"/>
  <c r="AJ49" i="5"/>
  <c r="AI49" i="5" s="1"/>
  <c r="I51" i="5"/>
  <c r="L51" i="5" s="1"/>
  <c r="I43" i="6"/>
  <c r="L43" i="6" s="1"/>
  <c r="AL46" i="6" l="1"/>
  <c r="AM46" i="6" s="1"/>
  <c r="AJ47" i="6" s="1"/>
  <c r="K51" i="5"/>
  <c r="A51" i="6" s="1"/>
  <c r="AN49" i="5"/>
  <c r="AM49" i="5"/>
  <c r="AU49" i="5"/>
  <c r="AT49" i="5" s="1"/>
  <c r="F52" i="5"/>
  <c r="F44" i="6"/>
  <c r="K43" i="6"/>
  <c r="AU47" i="6" l="1"/>
  <c r="AV47" i="6" s="1"/>
  <c r="AT47" i="6" s="1"/>
  <c r="AN46" i="6"/>
  <c r="AK47" i="6"/>
  <c r="AF51" i="5"/>
  <c r="AG51" i="5" s="1"/>
  <c r="AQ51" i="5"/>
  <c r="AR51" i="5" s="1"/>
  <c r="AX49" i="5"/>
  <c r="AY49" i="5"/>
  <c r="AD49" i="6" s="1"/>
  <c r="J52" i="5"/>
  <c r="G52" i="5" s="1"/>
  <c r="AJ50" i="5"/>
  <c r="AI50" i="5" s="1"/>
  <c r="AF43" i="6"/>
  <c r="AQ43" i="6"/>
  <c r="AR43" i="6" s="1"/>
  <c r="J44" i="6"/>
  <c r="AL47" i="6" l="1"/>
  <c r="AM47" i="6" s="1"/>
  <c r="AI47" i="6"/>
  <c r="AW47" i="6"/>
  <c r="AX47" i="6" s="1"/>
  <c r="AM50" i="5"/>
  <c r="AN50" i="5"/>
  <c r="I52" i="5"/>
  <c r="L52" i="5" s="1"/>
  <c r="AU50" i="5"/>
  <c r="AT50" i="5" s="1"/>
  <c r="I44" i="6"/>
  <c r="L44" i="6" s="1"/>
  <c r="G44" i="6"/>
  <c r="AY47" i="6" l="1"/>
  <c r="AJ48" i="6"/>
  <c r="AK48" i="6" s="1"/>
  <c r="AL48" i="6" s="1"/>
  <c r="AM48" i="6" s="1"/>
  <c r="AU48" i="6"/>
  <c r="AN47" i="6"/>
  <c r="AY50" i="5"/>
  <c r="AX50" i="5"/>
  <c r="K52" i="5"/>
  <c r="F53" i="5"/>
  <c r="AJ51" i="5"/>
  <c r="AI51" i="5" s="1"/>
  <c r="F45" i="6"/>
  <c r="J45" i="6" s="1"/>
  <c r="I45" i="6" s="1"/>
  <c r="L45" i="6" s="1"/>
  <c r="K44" i="6"/>
  <c r="AJ49" i="6" l="1"/>
  <c r="AU49" i="6"/>
  <c r="AN48" i="6"/>
  <c r="AV48" i="6"/>
  <c r="AT48" i="6" s="1"/>
  <c r="AI48" i="6"/>
  <c r="AD50" i="6"/>
  <c r="AN51" i="5"/>
  <c r="AM51" i="5"/>
  <c r="AF52" i="5"/>
  <c r="AG52" i="5" s="1"/>
  <c r="AQ52" i="5"/>
  <c r="AR52" i="5" s="1"/>
  <c r="A52" i="6"/>
  <c r="AU51" i="5"/>
  <c r="AT51" i="5" s="1"/>
  <c r="J53" i="5"/>
  <c r="G53" i="5" s="1"/>
  <c r="F46" i="6"/>
  <c r="AQ44" i="6"/>
  <c r="AR44" i="6" s="1"/>
  <c r="AF44" i="6"/>
  <c r="K45" i="6"/>
  <c r="G45" i="6"/>
  <c r="AV49" i="6" l="1"/>
  <c r="AT49" i="6" s="1"/>
  <c r="AW48" i="6"/>
  <c r="AX48" i="6" s="1"/>
  <c r="AK49" i="6"/>
  <c r="AX51" i="5"/>
  <c r="AY51" i="5"/>
  <c r="AD51" i="6" s="1"/>
  <c r="AJ52" i="5"/>
  <c r="AI52" i="5" s="1"/>
  <c r="AN52" i="5" s="1"/>
  <c r="I53" i="5"/>
  <c r="L53" i="5" s="1"/>
  <c r="AQ45" i="6"/>
  <c r="AR45" i="6" s="1"/>
  <c r="AF45" i="6"/>
  <c r="J46" i="6"/>
  <c r="AW49" i="6" l="1"/>
  <c r="AY49" i="6" s="1"/>
  <c r="AY48" i="6"/>
  <c r="AL49" i="6"/>
  <c r="AM49" i="6" s="1"/>
  <c r="AI49" i="6"/>
  <c r="K53" i="5"/>
  <c r="AM52" i="5"/>
  <c r="F54" i="5"/>
  <c r="AU52" i="5"/>
  <c r="AT52" i="5" s="1"/>
  <c r="I46" i="6"/>
  <c r="L46" i="6" s="1"/>
  <c r="G46" i="6"/>
  <c r="AX49" i="6" l="1"/>
  <c r="AJ50" i="6"/>
  <c r="AK50" i="6" s="1"/>
  <c r="AU50" i="6"/>
  <c r="AN49" i="6"/>
  <c r="AY52" i="5"/>
  <c r="AD52" i="6" s="1"/>
  <c r="AX52" i="5"/>
  <c r="J54" i="5"/>
  <c r="G54" i="5" s="1"/>
  <c r="AJ53" i="5"/>
  <c r="AI53" i="5" s="1"/>
  <c r="AF53" i="5"/>
  <c r="AG53" i="5" s="1"/>
  <c r="AQ53" i="5"/>
  <c r="AR53" i="5" s="1"/>
  <c r="A53" i="6"/>
  <c r="F47" i="6"/>
  <c r="J47" i="6" s="1"/>
  <c r="K46" i="6"/>
  <c r="AL50" i="6" l="1"/>
  <c r="AM50" i="6" s="1"/>
  <c r="AV50" i="6"/>
  <c r="AT50" i="6" s="1"/>
  <c r="AI50" i="6"/>
  <c r="AN53" i="5"/>
  <c r="AM53" i="5"/>
  <c r="I54" i="5"/>
  <c r="L54" i="5" s="1"/>
  <c r="AU53" i="5"/>
  <c r="AT53" i="5" s="1"/>
  <c r="AF46" i="6"/>
  <c r="AQ46" i="6"/>
  <c r="AR46" i="6" s="1"/>
  <c r="I47" i="6"/>
  <c r="L47" i="6" s="1"/>
  <c r="G47" i="6"/>
  <c r="AU51" i="6" l="1"/>
  <c r="AJ51" i="6"/>
  <c r="AW50" i="6"/>
  <c r="AX50" i="6" s="1"/>
  <c r="AN50" i="6"/>
  <c r="K54" i="5"/>
  <c r="A54" i="6" s="1"/>
  <c r="A57" i="6" s="1"/>
  <c r="AX53" i="5"/>
  <c r="AY53" i="5"/>
  <c r="AD53" i="6" s="1"/>
  <c r="AJ54" i="5"/>
  <c r="AI54" i="5" s="1"/>
  <c r="F55" i="5"/>
  <c r="K47" i="6"/>
  <c r="F48" i="6"/>
  <c r="J48" i="6" s="1"/>
  <c r="AY50" i="6" l="1"/>
  <c r="AV51" i="6"/>
  <c r="AT51" i="6" s="1"/>
  <c r="AK51" i="6"/>
  <c r="AQ54" i="5"/>
  <c r="AR54" i="5" s="1"/>
  <c r="AF54" i="5"/>
  <c r="AG54" i="5" s="1"/>
  <c r="AM54" i="5"/>
  <c r="AN54" i="5"/>
  <c r="J55" i="5"/>
  <c r="G55" i="5" s="1"/>
  <c r="AU54" i="5"/>
  <c r="AT54" i="5" s="1"/>
  <c r="I48" i="6"/>
  <c r="L48" i="6" s="1"/>
  <c r="G48" i="6"/>
  <c r="AF47" i="6"/>
  <c r="AQ47" i="6"/>
  <c r="AR47" i="6" s="1"/>
  <c r="AW51" i="6" l="1"/>
  <c r="AL51" i="6"/>
  <c r="AM51" i="6" s="1"/>
  <c r="AI51" i="6"/>
  <c r="AY54" i="5"/>
  <c r="AD54" i="6" s="1"/>
  <c r="AX54" i="5"/>
  <c r="I55" i="5"/>
  <c r="L55" i="5" s="1"/>
  <c r="AJ55" i="5"/>
  <c r="AI55" i="5" s="1"/>
  <c r="AN55" i="5" s="1"/>
  <c r="F49" i="6"/>
  <c r="J49" i="6" s="1"/>
  <c r="K48" i="6"/>
  <c r="AY51" i="6" l="1"/>
  <c r="AX51" i="6"/>
  <c r="AJ52" i="6"/>
  <c r="AK52" i="6" s="1"/>
  <c r="AI52" i="6" s="1"/>
  <c r="AU52" i="6"/>
  <c r="AN51" i="6"/>
  <c r="AM55" i="5"/>
  <c r="K55" i="5"/>
  <c r="A55" i="6" s="1"/>
  <c r="AU55" i="5"/>
  <c r="AT55" i="5" s="1"/>
  <c r="F56" i="5"/>
  <c r="AF48" i="6"/>
  <c r="AQ48" i="6"/>
  <c r="AR48" i="6" s="1"/>
  <c r="I49" i="6"/>
  <c r="L49" i="6" s="1"/>
  <c r="G49" i="6"/>
  <c r="AV52" i="6" l="1"/>
  <c r="AL52" i="6"/>
  <c r="AM52" i="6" s="1"/>
  <c r="AY55" i="5"/>
  <c r="AD55" i="6" s="1"/>
  <c r="AX55" i="5"/>
  <c r="F57" i="5"/>
  <c r="J56" i="5"/>
  <c r="J57" i="5" s="1"/>
  <c r="AQ55" i="5"/>
  <c r="AR55" i="5" s="1"/>
  <c r="AF55" i="5"/>
  <c r="AG55" i="5" s="1"/>
  <c r="AJ56" i="5"/>
  <c r="AI56" i="5" s="1"/>
  <c r="F50" i="6"/>
  <c r="J50" i="6" s="1"/>
  <c r="I50" i="6" s="1"/>
  <c r="L50" i="6" s="1"/>
  <c r="K49" i="6"/>
  <c r="AN52" i="6" l="1"/>
  <c r="AW52" i="6"/>
  <c r="AX52" i="6" s="1"/>
  <c r="AT52" i="6"/>
  <c r="AU53" i="6"/>
  <c r="AJ53" i="6"/>
  <c r="AN56" i="5"/>
  <c r="O19" i="5" s="1"/>
  <c r="AM56" i="5"/>
  <c r="J59" i="5"/>
  <c r="I56" i="5"/>
  <c r="K56" i="5" s="1"/>
  <c r="A56" i="6" s="1"/>
  <c r="G50" i="6"/>
  <c r="AU56" i="5"/>
  <c r="AT56" i="5" s="1"/>
  <c r="AY56" i="5" s="1"/>
  <c r="G56" i="5"/>
  <c r="AF49" i="6"/>
  <c r="AQ49" i="6"/>
  <c r="AR49" i="6" s="1"/>
  <c r="F51" i="6"/>
  <c r="K50" i="6"/>
  <c r="R19" i="5" l="1"/>
  <c r="R22" i="5" s="1"/>
  <c r="AD56" i="6"/>
  <c r="AY52" i="6"/>
  <c r="AV53" i="6"/>
  <c r="AW53" i="6" s="1"/>
  <c r="AY53" i="6" s="1"/>
  <c r="AK53" i="6"/>
  <c r="J51" i="6"/>
  <c r="I51" i="6" s="1"/>
  <c r="L51" i="6" s="1"/>
  <c r="F52" i="6" s="1"/>
  <c r="AF56" i="5"/>
  <c r="AG56" i="5" s="1"/>
  <c r="AQ56" i="5"/>
  <c r="AR56" i="5" s="1"/>
  <c r="AR14" i="5" s="1"/>
  <c r="K57" i="5"/>
  <c r="AX56" i="5"/>
  <c r="I57" i="5"/>
  <c r="I59" i="5" s="1"/>
  <c r="L56" i="5"/>
  <c r="AF50" i="6"/>
  <c r="AQ50" i="6"/>
  <c r="AR50" i="6" s="1"/>
  <c r="R18" i="5" l="1"/>
  <c r="AT53" i="6"/>
  <c r="AL53" i="6"/>
  <c r="AM53" i="6" s="1"/>
  <c r="AI53" i="6"/>
  <c r="AX53" i="6"/>
  <c r="G51" i="6"/>
  <c r="J52" i="6" s="1"/>
  <c r="K51" i="6"/>
  <c r="AQ51" i="6" s="1"/>
  <c r="AR51" i="6" s="1"/>
  <c r="AJ54" i="6" l="1"/>
  <c r="AU54" i="6"/>
  <c r="AN53" i="6"/>
  <c r="AF51" i="6"/>
  <c r="I52" i="6"/>
  <c r="L52" i="6" s="1"/>
  <c r="G52" i="6"/>
  <c r="AK54" i="6" l="1"/>
  <c r="AV54" i="6"/>
  <c r="AT54" i="6" s="1"/>
  <c r="F53" i="6"/>
  <c r="J53" i="6" s="1"/>
  <c r="I53" i="6" s="1"/>
  <c r="L53" i="6" s="1"/>
  <c r="K52" i="6"/>
  <c r="AL54" i="6" l="1"/>
  <c r="AM54" i="6" s="1"/>
  <c r="AW54" i="6"/>
  <c r="AX54" i="6" s="1"/>
  <c r="AI54" i="6"/>
  <c r="G53" i="6"/>
  <c r="AQ52" i="6"/>
  <c r="AR52" i="6" s="1"/>
  <c r="AF52" i="6"/>
  <c r="F54" i="6"/>
  <c r="K53" i="6"/>
  <c r="AJ55" i="6" l="1"/>
  <c r="AK55" i="6" s="1"/>
  <c r="AY54" i="6"/>
  <c r="R19" i="6" s="1"/>
  <c r="AN54" i="6"/>
  <c r="F57" i="6"/>
  <c r="J54" i="6"/>
  <c r="J57" i="6" s="1"/>
  <c r="AQ53" i="6"/>
  <c r="AR53" i="6" s="1"/>
  <c r="AF53" i="6"/>
  <c r="AI55" i="6" l="1"/>
  <c r="AL55" i="6"/>
  <c r="AM55" i="6" s="1"/>
  <c r="G54" i="6"/>
  <c r="I54" i="6"/>
  <c r="I57" i="6" s="1"/>
  <c r="AN55" i="6" l="1"/>
  <c r="AJ56" i="6"/>
  <c r="AK56" i="6" s="1"/>
  <c r="L54" i="6"/>
  <c r="K54" i="6"/>
  <c r="AI56" i="6" l="1"/>
  <c r="AL56" i="6"/>
  <c r="AM56" i="6" s="1"/>
  <c r="I55" i="6"/>
  <c r="L55" i="6" s="1"/>
  <c r="F55" i="6"/>
  <c r="AF54" i="6"/>
  <c r="AQ54" i="6"/>
  <c r="AR54" i="6" s="1"/>
  <c r="AR14" i="6" s="1"/>
  <c r="K57" i="6"/>
  <c r="J55" i="6" l="1"/>
  <c r="K55" i="6" s="1"/>
  <c r="I56" i="6"/>
  <c r="L56" i="6" s="1"/>
  <c r="F56" i="6"/>
  <c r="AN56" i="6"/>
  <c r="O19" i="6" s="1"/>
  <c r="R18" i="6"/>
  <c r="AQ16" i="6" s="1"/>
  <c r="AQ18" i="6" s="1"/>
  <c r="G55" i="6" l="1"/>
  <c r="AQ55" i="6"/>
  <c r="AR55" i="6" s="1"/>
  <c r="AF55" i="6"/>
  <c r="D32" i="4"/>
  <c r="O17" i="6"/>
  <c r="AQ17" i="6"/>
  <c r="AQ16" i="5"/>
  <c r="C32" i="4"/>
  <c r="O17" i="5"/>
  <c r="AF16" i="5" s="1"/>
  <c r="AF18" i="5" s="1"/>
  <c r="AF17" i="5" l="1"/>
  <c r="O18" i="5" s="1"/>
  <c r="AQ17" i="5"/>
  <c r="J56" i="6"/>
  <c r="K56" i="6" s="1"/>
  <c r="AF16" i="6"/>
  <c r="AF18" i="6" s="1"/>
  <c r="R22" i="6"/>
  <c r="D33" i="4" s="1"/>
  <c r="D34" i="4" s="1"/>
  <c r="AQ18" i="5"/>
  <c r="C33" i="4"/>
  <c r="C34" i="4" s="1"/>
  <c r="G56" i="6" l="1"/>
  <c r="AF17" i="6"/>
  <c r="O18" i="6" s="1"/>
  <c r="AG14" i="6" s="1"/>
  <c r="AF56" i="6"/>
  <c r="AQ56" i="6"/>
  <c r="AR56" i="6" s="1"/>
  <c r="AG14" i="5"/>
</calcChain>
</file>

<file path=xl/sharedStrings.xml><?xml version="1.0" encoding="utf-8"?>
<sst xmlns="http://schemas.openxmlformats.org/spreadsheetml/2006/main" count="164" uniqueCount="79">
  <si>
    <t>Total</t>
  </si>
  <si>
    <t>Bono</t>
  </si>
  <si>
    <t>VN$</t>
  </si>
  <si>
    <t xml:space="preserve">Fecha de Liquidación </t>
  </si>
  <si>
    <t>Ingrese Tasa de Corte</t>
  </si>
  <si>
    <t>Precio de Corte</t>
  </si>
  <si>
    <t xml:space="preserve">Capital </t>
  </si>
  <si>
    <t>Rendimiento</t>
  </si>
  <si>
    <t>Saldo de capital</t>
  </si>
  <si>
    <t>VDF Senior</t>
  </si>
  <si>
    <t>VDF B</t>
  </si>
  <si>
    <t>VDFB</t>
  </si>
  <si>
    <t>Maturity</t>
  </si>
  <si>
    <t>Duration</t>
  </si>
  <si>
    <t>VDF A</t>
  </si>
  <si>
    <t>VN</t>
  </si>
  <si>
    <t>Proyección Badlar (A cupón minimo)</t>
  </si>
  <si>
    <t>Estimación</t>
  </si>
  <si>
    <t>TEA</t>
  </si>
  <si>
    <t>Mínimo</t>
  </si>
  <si>
    <t>Badlar 1° Servicio</t>
  </si>
  <si>
    <t>TNA</t>
  </si>
  <si>
    <t>Máximo</t>
  </si>
  <si>
    <t>Badlar proyectada</t>
  </si>
  <si>
    <t>Spread s/Prospecto</t>
  </si>
  <si>
    <t>Tasa Cupón proyectada</t>
  </si>
  <si>
    <t>Para PRECIO OFERTADO</t>
  </si>
  <si>
    <t>Para Tasa Ofertada</t>
  </si>
  <si>
    <t>Fecha de liquidación</t>
  </si>
  <si>
    <t>VAN para PRECIO EQUIVALENTE</t>
  </si>
  <si>
    <t>Fecha de Corte</t>
  </si>
  <si>
    <t>VAN</t>
  </si>
  <si>
    <t>Flujo Disponible</t>
  </si>
  <si>
    <t>Devengamiento Interés</t>
  </si>
  <si>
    <t>Flujo para TASA EQUIVALENTE</t>
  </si>
  <si>
    <t>PRECIO OFERTADO</t>
  </si>
  <si>
    <t>Fecha dev.</t>
  </si>
  <si>
    <t>días</t>
  </si>
  <si>
    <t>tasa de referencia aplicable</t>
  </si>
  <si>
    <t>Tasa cupón proyectada</t>
  </si>
  <si>
    <t>Int. Período dev.</t>
  </si>
  <si>
    <t>Int. Acum. a pagar</t>
  </si>
  <si>
    <t>Capital</t>
  </si>
  <si>
    <t>Saldo</t>
  </si>
  <si>
    <t>Precio Ofertado</t>
  </si>
  <si>
    <t>Tasa Ofertada</t>
  </si>
  <si>
    <t>Rendimiento Esperado</t>
  </si>
  <si>
    <t>TASA EQUIVALENTE</t>
  </si>
  <si>
    <t>Para rendimiento esperado</t>
  </si>
  <si>
    <t>Flujo para RENDIMIENTO ESPERADO</t>
  </si>
  <si>
    <t>Tasa equivalente</t>
  </si>
  <si>
    <t>Precio equivalente</t>
  </si>
  <si>
    <t>Rendimiento Proyectado</t>
  </si>
  <si>
    <t>TNA Rend. Proyectado</t>
  </si>
  <si>
    <t>Badlar de hoy</t>
  </si>
  <si>
    <t xml:space="preserve">Spread s/ Badlar </t>
  </si>
  <si>
    <t>Calificación</t>
  </si>
  <si>
    <t>% del VN</t>
  </si>
  <si>
    <t>Piso</t>
  </si>
  <si>
    <t>Techo</t>
  </si>
  <si>
    <t>CONTACTO:</t>
  </si>
  <si>
    <t>Julian Montoya</t>
  </si>
  <si>
    <t xml:space="preserve">Gerencia Comercial </t>
  </si>
  <si>
    <t>Sarmiento 310 (C1041AAH)</t>
  </si>
  <si>
    <t>www.bancodevalores.com</t>
  </si>
  <si>
    <t>“La presente planilla de cálculo es solamente a modo ilustrativo y ejemplificativo. El Interesado deberá, a los efectos de la suscripción de los Valores Fiduciarios, basarse en sus propios cálculos y evaluación de los Términos y Condiciones de los Valores Fiduciarios descriptos en el Suplemento de Prospecto que ha tenido a su disposición, a fin de determinar el rendimiento de los Valores Fiduciarios. El Interesado deberá analizar cuidadosamente dicha información. Se aclara que el uso de la Planilla de Cálculo no es obligatorio para el Interesado, sino meramente orientativo, y que los resultados que ésta arroje no serán vinculantes; por tal motivo BANCO DE VALORES S.A. no asumirá responsabilidad alguna con motivo de cualquier error cometido en la realización de los cálculos respectivos o en su interpretación por parte del Interesado.”</t>
  </si>
  <si>
    <t>Acumulado</t>
  </si>
  <si>
    <t>Interes</t>
  </si>
  <si>
    <t>Acum</t>
  </si>
  <si>
    <t>Int</t>
  </si>
  <si>
    <t>A1</t>
  </si>
  <si>
    <t>FLUJO TEÓRICO VDF A</t>
  </si>
  <si>
    <t>FLUJO TEÓRICO VDF B</t>
  </si>
  <si>
    <t>Agustina Tapper</t>
  </si>
  <si>
    <t>jmontoya@bancodevalores.com</t>
  </si>
  <si>
    <t>FIDEICOMISO FINANCIERO AGROFINA XXIII</t>
  </si>
  <si>
    <t>A2</t>
  </si>
  <si>
    <t>iimventarza@bancodevalores</t>
  </si>
  <si>
    <t>T. 4323 - 6907/6548</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</si>
</sst>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42" formatCode="_ &quot;$&quot;\ * #,##0_ ;_ &quot;$&quot;\ * \-#,##0_ ;_ &quot;$&quot;\ * &quot;-&quot;_ ;_ @_ "/>
    <numFmt numFmtId="44" formatCode="_ &quot;$&quot;\ * #,##0.00_ ;_ &quot;$&quot;\ * \-#,##0.00_ ;_ &quot;$&quot;\ * &quot;-&quot;??_ ;_ @_ "/>
    <numFmt numFmtId="43" formatCode="_ * #,##0.00_ ;_ * \-#,##0.00_ ;_ * &quot;-&quot;??_ ;_ @_ "/>
    <numFmt numFmtId="164" formatCode="_-* #,##0.00_-;\-* #,##0.00_-;_-* &quot;-&quot;??_-;_-@_-"/>
    <numFmt numFmtId="165" formatCode="_(&quot;$&quot;* #,##0.00_);_(&quot;$&quot;* \(#,##0.00\);_(&quot;$&quot;* &quot;-&quot;??_);_(@_)"/>
    <numFmt numFmtId="166" formatCode="_-* #,##0_-;\-* #,##0_-;_-* &quot;-&quot;??_-;_-@_-"/>
    <numFmt numFmtId="167" formatCode="0.0%"/>
    <numFmt numFmtId="168" formatCode="_ * #,##0_ ;_ * \-#,##0_ ;_ * &quot;-&quot;??_ ;_ @_ "/>
    <numFmt numFmtId="169" formatCode="#,##0_ ;\-#,##0\ "/>
    <numFmt numFmtId="170" formatCode="0.0000%"/>
    <numFmt numFmtId="171" formatCode="_-* #,##0.00\ _€_-;\-* #,##0.00\ _€_-;_-* &quot;-&quot;??\ _€_-;_-@_-"/>
    <numFmt numFmtId="172" formatCode="_-* #,##0\ _€_-;\-* #,##0\ _€_-;_-* &quot;-&quot;??\ _€_-;_-@_-"/>
    <numFmt numFmtId="173" formatCode="d/mmm/yyyy"/>
    <numFmt numFmtId="174" formatCode="_ [$€-2]\ * #,##0.00_ ;_ [$€-2]\ * \-#,##0.00_ ;_ [$€-2]\ * &quot;-&quot;??_ "/>
    <numFmt numFmtId="175" formatCode="_ * #,##0.0_ ;_ * \-#,##0.0_ ;_ * &quot;-&quot;??_ ;_ @_ "/>
    <numFmt numFmtId="176" formatCode="dd/mm/yyyy;@"/>
    <numFmt numFmtId="177" formatCode="_ &quot;$&quot;\ * #,##0_ ;_ &quot;$&quot;\ * \-#,##0_ ;_ &quot;$&quot;\ * &quot;-&quot;??_ ;_ @_ "/>
    <numFmt numFmtId="178" formatCode="#,##0\ &quot;bps&quot;"/>
    <numFmt numFmtId="179" formatCode="0.000000"/>
    <numFmt numFmtId="180" formatCode="_ * #,##0.0000_ ;_ * \-#,##0.0000_ ;_ * &quot;-&quot;??_ ;_ @_ "/>
    <numFmt numFmtId="181" formatCode="#,##0\ &quot;días&quot;"/>
    <numFmt numFmtId="182" formatCode="_ [$$-2C0A]\ * #,##0.00_ ;_ [$$-2C0A]\ * \-#,##0.00_ ;_ [$$-2C0A]\ * &quot;-&quot;??_ ;_ @_ "/>
    <numFmt numFmtId="183" formatCode="0.000%"/>
    <numFmt numFmtId="184" formatCode="_ &quot;$&quot;\ * #,##0.0_ ;_ &quot;$&quot;\ * \-#,##0.0_ ;_ &quot;$&quot;\ * &quot;-&quot;?_ ;_ @_ "/>
    <numFmt numFmtId="185" formatCode="_ [$€-2]\ * #,##0.000_ ;_ [$€-2]\ * \-#,##0.000_ ;_ [$€-2]\ * &quot;-&quot;??_ "/>
    <numFmt numFmtId="186" formatCode="_ * #,##0.000000_ ;_ * \-#,##0.000000_ ;_ * &quot;-&quot;??_ ;_ @_ "/>
    <numFmt numFmtId="187" formatCode="#,##0.0,,_);\(#,##0.0,,\);\-_)"/>
    <numFmt numFmtId="188" formatCode="#,##0.0_);\(#,##0.0\);\-_)"/>
    <numFmt numFmtId="189" formatCode="#,##0.0,_);\(#,##0.0,\);\-_)"/>
    <numFmt numFmtId="190" formatCode="#,##0.00_);\(#,##0.00\);\-_)"/>
    <numFmt numFmtId="191" formatCode="####_)"/>
    <numFmt numFmtId="192" formatCode="0.0"/>
    <numFmt numFmtId="193" formatCode="_-* #,##0.0000_-;\-* #,##0.0000_-;_-* &quot;-&quot;??_-;_-@_-"/>
    <numFmt numFmtId="194" formatCode="0.000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9"/>
      <name val="Book Antiqua"/>
      <family val="1"/>
    </font>
    <font>
      <sz val="10"/>
      <name val="Arial"/>
      <family val="2"/>
    </font>
    <font>
      <sz val="11"/>
      <color indexed="8"/>
      <name val="Calibri"/>
      <family val="2"/>
    </font>
    <font>
      <sz val="8"/>
      <name val="Arial"/>
      <family val="2"/>
    </font>
    <font>
      <sz val="12"/>
      <name val="Verdana"/>
      <family val="2"/>
    </font>
    <font>
      <sz val="12"/>
      <color indexed="10"/>
      <name val="Verdana"/>
      <family val="2"/>
    </font>
    <font>
      <b/>
      <sz val="12"/>
      <name val="Verdana"/>
      <family val="2"/>
    </font>
    <font>
      <b/>
      <sz val="12"/>
      <color indexed="9"/>
      <name val="Verdan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5"/>
      <color rgb="FFFF0000"/>
      <name val="Verdana"/>
      <family val="2"/>
    </font>
    <font>
      <b/>
      <sz val="12"/>
      <color theme="0"/>
      <name val="Verdana"/>
      <family val="2"/>
    </font>
    <font>
      <b/>
      <sz val="12"/>
      <color theme="0" tint="-0.499984740745262"/>
      <name val="Verdana"/>
      <family val="2"/>
    </font>
    <font>
      <sz val="12"/>
      <color rgb="FFFF0000"/>
      <name val="Verdana"/>
      <family val="2"/>
    </font>
    <font>
      <b/>
      <sz val="12"/>
      <color rgb="FFFF0000"/>
      <name val="Verdana"/>
      <family val="2"/>
    </font>
    <font>
      <sz val="10"/>
      <name val="Arial"/>
      <family val="2"/>
    </font>
    <font>
      <b/>
      <i/>
      <sz val="20"/>
      <name val="Verdana"/>
      <family val="2"/>
    </font>
    <font>
      <sz val="10"/>
      <name val="Verdana"/>
      <family val="2"/>
    </font>
    <font>
      <sz val="10"/>
      <color indexed="9"/>
      <name val="Verdana"/>
      <family val="2"/>
    </font>
    <font>
      <sz val="11"/>
      <color indexed="8"/>
      <name val="verdana"/>
      <family val="2"/>
    </font>
    <font>
      <b/>
      <sz val="10"/>
      <name val="Arial"/>
      <family val="2"/>
    </font>
    <font>
      <b/>
      <u/>
      <sz val="10"/>
      <name val="Arial"/>
      <family val="2"/>
    </font>
    <font>
      <b/>
      <sz val="11"/>
      <color indexed="8"/>
      <name val="Calibri"/>
      <family val="2"/>
    </font>
    <font>
      <b/>
      <sz val="11"/>
      <color theme="1"/>
      <name val="Arial"/>
      <family val="2"/>
    </font>
    <font>
      <b/>
      <sz val="11"/>
      <name val="Arial"/>
      <family val="2"/>
    </font>
    <font>
      <b/>
      <sz val="10"/>
      <color indexed="9"/>
      <name val="Arial"/>
      <family val="2"/>
    </font>
    <font>
      <b/>
      <sz val="18"/>
      <color theme="1"/>
      <name val="Calibri"/>
      <family val="2"/>
      <scheme val="minor"/>
    </font>
    <font>
      <sz val="11"/>
      <color theme="1"/>
      <name val="verdana"/>
      <family val="2"/>
    </font>
    <font>
      <b/>
      <sz val="14"/>
      <color theme="1"/>
      <name val="Arial"/>
      <family val="2"/>
    </font>
    <font>
      <b/>
      <sz val="14"/>
      <name val="Arial"/>
      <family val="2"/>
    </font>
    <font>
      <sz val="10"/>
      <color indexed="8"/>
      <name val="verdana"/>
      <family val="2"/>
    </font>
    <font>
      <b/>
      <sz val="11"/>
      <color indexed="30"/>
      <name val="Calibri"/>
      <family val="2"/>
    </font>
    <font>
      <sz val="11"/>
      <color rgb="FF0070C0"/>
      <name val="Calibri"/>
      <family val="2"/>
      <scheme val="minor"/>
    </font>
    <font>
      <b/>
      <sz val="11"/>
      <color rgb="FF0070C0"/>
      <name val="Calibri"/>
      <family val="2"/>
      <scheme val="minor"/>
    </font>
    <font>
      <b/>
      <i/>
      <sz val="11"/>
      <color theme="1"/>
      <name val="Calibri"/>
      <family val="2"/>
      <scheme val="minor"/>
    </font>
    <font>
      <sz val="10"/>
      <name val="MS Sans Serif"/>
      <family val="2"/>
    </font>
    <font>
      <sz val="10"/>
      <color indexed="8"/>
      <name val="Arial"/>
      <family val="2"/>
    </font>
    <font>
      <sz val="10"/>
      <color indexed="18"/>
      <name val="Arial"/>
      <family val="2"/>
    </font>
    <font>
      <b/>
      <sz val="15"/>
      <color rgb="FFFFFFFF"/>
      <name val="Arial"/>
      <family val="2"/>
    </font>
    <font>
      <b/>
      <sz val="15"/>
      <color theme="0"/>
      <name val="Arial"/>
      <family val="2"/>
    </font>
    <font>
      <b/>
      <sz val="12"/>
      <color theme="0"/>
      <name val="Arial"/>
      <family val="2"/>
    </font>
    <font>
      <sz val="14"/>
      <name val="Verdana"/>
      <family val="2"/>
    </font>
    <font>
      <b/>
      <sz val="12"/>
      <color rgb="FFFFFFFF"/>
      <name val="Verdana"/>
      <family val="2"/>
    </font>
    <font>
      <u/>
      <sz val="10"/>
      <color theme="10"/>
      <name val="Arial"/>
      <family val="2"/>
    </font>
    <font>
      <u/>
      <sz val="14"/>
      <color theme="10"/>
      <name val="Arial"/>
      <family val="2"/>
    </font>
    <font>
      <sz val="12"/>
      <color theme="0"/>
      <name val="Verdana"/>
      <family val="2"/>
    </font>
    <font>
      <sz val="12"/>
      <color rgb="FF666666"/>
      <name val="Calibri"/>
      <family val="2"/>
    </font>
    <font>
      <sz val="18"/>
      <color theme="0"/>
      <name val="Calibri"/>
      <family val="2"/>
      <scheme val="minor"/>
    </font>
    <font>
      <sz val="18"/>
      <color theme="0" tint="-0.499984740745262"/>
      <name val="Calibri"/>
      <family val="2"/>
      <scheme val="minor"/>
    </font>
    <font>
      <b/>
      <sz val="20"/>
      <color rgb="FFFFFFFF"/>
      <name val="Calibri"/>
      <family val="2"/>
      <scheme val="minor"/>
    </font>
    <font>
      <sz val="18"/>
      <name val="Calibri"/>
      <family val="2"/>
      <scheme val="minor"/>
    </font>
    <font>
      <b/>
      <sz val="18"/>
      <color rgb="FFFF0000"/>
      <name val="Calibri"/>
      <family val="2"/>
      <scheme val="minor"/>
    </font>
    <font>
      <b/>
      <u/>
      <sz val="20"/>
      <color theme="0"/>
      <name val="Calibri"/>
      <family val="2"/>
      <scheme val="minor"/>
    </font>
    <font>
      <b/>
      <sz val="20"/>
      <color theme="0"/>
      <name val="Calibri"/>
      <family val="2"/>
      <scheme val="minor"/>
    </font>
    <font>
      <sz val="11"/>
      <name val="Verdana"/>
      <family val="2"/>
    </font>
    <font>
      <sz val="15"/>
      <name val="Verdana"/>
      <family val="2"/>
    </font>
    <font>
      <b/>
      <sz val="48"/>
      <color theme="0"/>
      <name val="Calibri"/>
      <family val="2"/>
      <scheme val="minor"/>
    </font>
    <font>
      <b/>
      <sz val="16"/>
      <name val="Verdana"/>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31937"/>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22"/>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14"/>
        <bgColor indexed="64"/>
      </patternFill>
    </fill>
    <fill>
      <patternFill patternType="solid">
        <fgColor indexed="11"/>
        <bgColor indexed="64"/>
      </patternFill>
    </fill>
    <fill>
      <patternFill patternType="solid">
        <fgColor theme="3" tint="-0.249977111117893"/>
        <bgColor indexed="64"/>
      </patternFill>
    </fill>
  </fills>
  <borders count="4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s>
  <cellStyleXfs count="144">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6"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19" borderId="0" applyNumberFormat="0" applyBorder="0" applyAlignment="0" applyProtection="0"/>
    <xf numFmtId="0" fontId="20" fillId="8" borderId="0" applyNumberFormat="0" applyBorder="0" applyAlignment="0" applyProtection="0"/>
    <xf numFmtId="0" fontId="21" fillId="20" borderId="0" applyNumberFormat="0" applyBorder="0" applyAlignment="0" applyProtection="0"/>
    <xf numFmtId="0" fontId="22" fillId="21" borderId="5" applyNumberFormat="0" applyAlignment="0" applyProtection="0"/>
    <xf numFmtId="0" fontId="23" fillId="22" borderId="6" applyNumberFormat="0" applyAlignment="0" applyProtection="0"/>
    <xf numFmtId="0" fontId="24" fillId="0" borderId="7" applyNumberFormat="0" applyFill="0" applyAlignment="0" applyProtection="0"/>
    <xf numFmtId="175" fontId="8" fillId="0" borderId="0" applyFont="0" applyFill="0" applyBorder="0" applyAlignment="0" applyProtection="0"/>
    <xf numFmtId="43" fontId="10"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167"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5" fontId="8" fillId="0" borderId="0" applyFont="0" applyFill="0" applyBorder="0" applyAlignment="0" applyProtection="0"/>
    <xf numFmtId="0" fontId="25" fillId="0" borderId="0" applyNumberFormat="0" applyFill="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6" fillId="29" borderId="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38" fontId="11" fillId="0" borderId="0" applyNumberFormat="0" applyProtection="0"/>
    <xf numFmtId="0" fontId="27" fillId="30" borderId="0" applyNumberFormat="0" applyBorder="0" applyAlignment="0" applyProtection="0"/>
    <xf numFmtId="164" fontId="7"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71"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8" fillId="0" borderId="0" applyFont="0" applyFill="0" applyBorder="0" applyAlignment="0" applyProtection="0"/>
    <xf numFmtId="0" fontId="28" fillId="31"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19" fillId="0" borderId="0"/>
    <xf numFmtId="0" fontId="10" fillId="0" borderId="0"/>
    <xf numFmtId="0" fontId="8" fillId="0" borderId="0"/>
    <xf numFmtId="0" fontId="8" fillId="0" borderId="0"/>
    <xf numFmtId="0" fontId="13" fillId="32" borderId="8" applyNumberFormat="0" applyFont="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9" fillId="21" borderId="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10" applyNumberFormat="0" applyFill="0" applyAlignment="0" applyProtection="0"/>
    <xf numFmtId="0" fontId="34" fillId="0" borderId="11" applyNumberFormat="0" applyFill="0" applyAlignment="0" applyProtection="0"/>
    <xf numFmtId="0" fontId="25" fillId="0" borderId="12" applyNumberFormat="0" applyFill="0" applyAlignment="0" applyProtection="0"/>
    <xf numFmtId="0" fontId="35" fillId="0" borderId="13" applyNumberFormat="0" applyFill="0" applyAlignment="0" applyProtection="0"/>
    <xf numFmtId="44" fontId="41" fillId="0" borderId="0" applyFont="0" applyFill="0" applyBorder="0" applyAlignment="0" applyProtection="0"/>
    <xf numFmtId="174" fontId="6" fillId="0" borderId="0"/>
    <xf numFmtId="174" fontId="43" fillId="0" borderId="0"/>
    <xf numFmtId="174" fontId="45" fillId="0" borderId="0"/>
    <xf numFmtId="43" fontId="10" fillId="0" borderId="0" applyFont="0" applyFill="0" applyBorder="0" applyAlignment="0" applyProtection="0"/>
    <xf numFmtId="44" fontId="45" fillId="0" borderId="0" applyFont="0" applyFill="0" applyBorder="0" applyAlignment="0" applyProtection="0"/>
    <xf numFmtId="9" fontId="10" fillId="0" borderId="0" applyFont="0" applyFill="0" applyBorder="0" applyAlignment="0" applyProtection="0"/>
    <xf numFmtId="174" fontId="53" fillId="0" borderId="0"/>
    <xf numFmtId="43" fontId="45" fillId="0" borderId="0" applyFont="0" applyFill="0" applyBorder="0" applyAlignment="0" applyProtection="0"/>
    <xf numFmtId="0" fontId="7" fillId="0" borderId="0"/>
    <xf numFmtId="174" fontId="61" fillId="0" borderId="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44" fontId="45" fillId="0" borderId="0" applyFont="0" applyFill="0" applyBorder="0" applyAlignment="0" applyProtection="0"/>
    <xf numFmtId="16" fontId="62" fillId="0" borderId="0" applyFont="0" applyFill="0" applyBorder="0" applyAlignment="0" applyProtection="0"/>
    <xf numFmtId="15" fontId="62" fillId="0" borderId="0" applyFont="0" applyFill="0" applyBorder="0" applyAlignment="0" applyProtection="0"/>
    <xf numFmtId="17" fontId="62" fillId="0" borderId="0" applyFont="0" applyFill="0" applyBorder="0" applyAlignment="0" applyProtection="0"/>
    <xf numFmtId="15" fontId="63" fillId="42" borderId="0" applyNumberFormat="0" applyFont="0" applyBorder="0" applyAlignment="0" applyProtection="0"/>
    <xf numFmtId="187" fontId="62" fillId="0" borderId="0" applyFont="0" applyFill="0" applyBorder="0" applyAlignment="0" applyProtection="0"/>
    <xf numFmtId="188" fontId="62" fillId="0" borderId="0" applyFont="0" applyFill="0" applyBorder="0" applyAlignment="0" applyProtection="0"/>
    <xf numFmtId="189" fontId="62" fillId="0" borderId="0" applyFont="0" applyFill="0" applyBorder="0" applyAlignment="0" applyProtection="0"/>
    <xf numFmtId="190" fontId="62"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49" fontId="62" fillId="0" borderId="0" applyFont="0" applyFill="0" applyBorder="0" applyAlignment="0" applyProtection="0"/>
    <xf numFmtId="10" fontId="7" fillId="43" borderId="14" applyNumberFormat="0" applyFont="0" applyBorder="0" applyAlignment="0" applyProtection="0">
      <protection locked="0"/>
    </xf>
    <xf numFmtId="191" fontId="6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0" fontId="69" fillId="0" borderId="0" applyNumberFormat="0" applyFill="0" applyBorder="0" applyAlignment="0" applyProtection="0"/>
  </cellStyleXfs>
  <cellXfs count="278">
    <xf numFmtId="0" fontId="0" fillId="0" borderId="0" xfId="0"/>
    <xf numFmtId="0" fontId="15" fillId="9" borderId="0" xfId="0" applyFont="1" applyFill="1" applyProtection="1">
      <protection hidden="1"/>
    </xf>
    <xf numFmtId="0" fontId="17" fillId="9" borderId="0" xfId="71" applyFont="1" applyFill="1" applyAlignment="1" applyProtection="1">
      <protection hidden="1"/>
    </xf>
    <xf numFmtId="172" fontId="17" fillId="9" borderId="0" xfId="49" applyNumberFormat="1" applyFont="1" applyFill="1" applyBorder="1" applyAlignment="1" applyProtection="1">
      <alignment horizontal="center" vertical="center"/>
      <protection hidden="1"/>
    </xf>
    <xf numFmtId="172" fontId="18" fillId="9" borderId="0" xfId="49" applyNumberFormat="1" applyFont="1" applyFill="1" applyBorder="1" applyAlignment="1" applyProtection="1">
      <alignment horizontal="center" vertical="center"/>
      <protection hidden="1"/>
    </xf>
    <xf numFmtId="0" fontId="36" fillId="9" borderId="0" xfId="0" applyFont="1" applyFill="1" applyProtection="1">
      <protection hidden="1"/>
    </xf>
    <xf numFmtId="172" fontId="38" fillId="9" borderId="0" xfId="49" applyNumberFormat="1" applyFont="1" applyFill="1" applyBorder="1" applyAlignment="1" applyProtection="1">
      <alignment horizontal="center" vertical="center"/>
      <protection hidden="1"/>
    </xf>
    <xf numFmtId="0" fontId="15" fillId="9" borderId="0" xfId="0" applyFont="1" applyFill="1" applyBorder="1" applyProtection="1">
      <protection hidden="1"/>
    </xf>
    <xf numFmtId="0" fontId="15" fillId="0" borderId="0" xfId="0" applyFont="1" applyBorder="1" applyProtection="1">
      <protection hidden="1"/>
    </xf>
    <xf numFmtId="174" fontId="6" fillId="9" borderId="0" xfId="91" applyFill="1"/>
    <xf numFmtId="174" fontId="42" fillId="9" borderId="0" xfId="91" applyFont="1" applyFill="1" applyAlignment="1"/>
    <xf numFmtId="174" fontId="42" fillId="9" borderId="0" xfId="91" applyFont="1" applyFill="1" applyAlignment="1">
      <alignment horizontal="left"/>
    </xf>
    <xf numFmtId="174" fontId="43" fillId="9" borderId="0" xfId="92" applyFill="1" applyProtection="1">
      <protection hidden="1"/>
    </xf>
    <xf numFmtId="174" fontId="44" fillId="9" borderId="0" xfId="92" applyFont="1" applyFill="1" applyProtection="1">
      <protection hidden="1"/>
    </xf>
    <xf numFmtId="174" fontId="6" fillId="9" borderId="0" xfId="91" applyFill="1" applyBorder="1"/>
    <xf numFmtId="174" fontId="45" fillId="9" borderId="0" xfId="93" applyFill="1"/>
    <xf numFmtId="168" fontId="0" fillId="9" borderId="0" xfId="94" applyNumberFormat="1" applyFont="1" applyFill="1" applyBorder="1"/>
    <xf numFmtId="174" fontId="46" fillId="9" borderId="14" xfId="93" applyFont="1" applyFill="1" applyBorder="1" applyAlignment="1" applyProtection="1">
      <alignment horizontal="center"/>
      <protection hidden="1"/>
    </xf>
    <xf numFmtId="177" fontId="46" fillId="37" borderId="0" xfId="95" applyNumberFormat="1" applyFont="1" applyFill="1" applyBorder="1" applyProtection="1">
      <protection hidden="1"/>
    </xf>
    <xf numFmtId="174" fontId="47" fillId="9" borderId="0" xfId="93" applyFont="1" applyFill="1" applyProtection="1"/>
    <xf numFmtId="174" fontId="7" fillId="9" borderId="0" xfId="93" applyFont="1" applyFill="1" applyProtection="1"/>
    <xf numFmtId="174" fontId="47" fillId="9" borderId="0" xfId="93" applyFont="1" applyFill="1" applyAlignment="1" applyProtection="1">
      <alignment horizontal="left" vertical="center" wrapText="1"/>
    </xf>
    <xf numFmtId="174" fontId="7" fillId="9" borderId="0" xfId="93" applyFont="1" applyFill="1" applyAlignment="1" applyProtection="1">
      <alignment horizontal="left" vertical="center" wrapText="1"/>
    </xf>
    <xf numFmtId="174" fontId="46" fillId="9" borderId="15" xfId="93" applyFont="1" applyFill="1" applyBorder="1" applyAlignment="1" applyProtection="1">
      <alignment horizontal="center"/>
      <protection hidden="1"/>
    </xf>
    <xf numFmtId="10" fontId="46" fillId="33" borderId="0" xfId="96" applyNumberFormat="1" applyFont="1" applyFill="1" applyBorder="1" applyProtection="1">
      <protection hidden="1"/>
    </xf>
    <xf numFmtId="14" fontId="6" fillId="9" borderId="0" xfId="91" applyNumberFormat="1" applyFill="1" applyBorder="1"/>
    <xf numFmtId="174" fontId="7" fillId="9" borderId="0" xfId="93" applyFont="1" applyFill="1" applyAlignment="1" applyProtection="1">
      <alignment horizontal="center"/>
    </xf>
    <xf numFmtId="174" fontId="6" fillId="0" borderId="0" xfId="91"/>
    <xf numFmtId="174" fontId="46" fillId="9" borderId="0" xfId="93" applyFont="1" applyFill="1" applyBorder="1" applyAlignment="1" applyProtection="1">
      <alignment horizontal="left"/>
      <protection hidden="1"/>
    </xf>
    <xf numFmtId="10" fontId="46" fillId="37" borderId="0" xfId="93" applyNumberFormat="1" applyFont="1" applyFill="1" applyAlignment="1" applyProtection="1">
      <alignment horizontal="center"/>
      <protection hidden="1"/>
    </xf>
    <xf numFmtId="174" fontId="49" fillId="36" borderId="16" xfId="93" applyFont="1" applyFill="1" applyBorder="1" applyAlignment="1" applyProtection="1">
      <alignment vertical="center"/>
      <protection hidden="1"/>
    </xf>
    <xf numFmtId="167" fontId="46" fillId="35" borderId="14" xfId="96" applyNumberFormat="1" applyFont="1" applyFill="1" applyBorder="1" applyAlignment="1" applyProtection="1">
      <alignment horizontal="center" vertical="center"/>
      <protection hidden="1"/>
    </xf>
    <xf numFmtId="9" fontId="45" fillId="9" borderId="0" xfId="96" applyFont="1" applyFill="1"/>
    <xf numFmtId="174" fontId="49" fillId="38" borderId="16" xfId="93" applyFont="1" applyFill="1" applyBorder="1" applyAlignment="1" applyProtection="1">
      <alignment vertical="center"/>
      <protection hidden="1"/>
    </xf>
    <xf numFmtId="167" fontId="50" fillId="39" borderId="16" xfId="96" applyNumberFormat="1" applyFont="1" applyFill="1" applyBorder="1" applyAlignment="1" applyProtection="1">
      <alignment horizontal="center" vertical="center"/>
      <protection hidden="1"/>
    </xf>
    <xf numFmtId="174" fontId="49" fillId="36" borderId="14" xfId="93" applyFont="1" applyFill="1" applyBorder="1" applyAlignment="1" applyProtection="1">
      <alignment vertical="center"/>
      <protection hidden="1"/>
    </xf>
    <xf numFmtId="174" fontId="49" fillId="38" borderId="14" xfId="93" applyFont="1" applyFill="1" applyBorder="1" applyAlignment="1" applyProtection="1">
      <alignment vertical="center"/>
      <protection hidden="1"/>
    </xf>
    <xf numFmtId="167" fontId="50" fillId="39" borderId="14" xfId="96" applyNumberFormat="1" applyFont="1" applyFill="1" applyBorder="1" applyAlignment="1" applyProtection="1">
      <alignment horizontal="center" vertical="center"/>
      <protection hidden="1"/>
    </xf>
    <xf numFmtId="9" fontId="45" fillId="9" borderId="0" xfId="93" applyNumberFormat="1" applyFill="1"/>
    <xf numFmtId="174" fontId="46" fillId="9" borderId="14" xfId="93" applyFont="1" applyFill="1" applyBorder="1" applyAlignment="1" applyProtection="1">
      <alignment horizontal="center" vertical="center" wrapText="1"/>
      <protection hidden="1"/>
    </xf>
    <xf numFmtId="178" fontId="46" fillId="37" borderId="0" xfId="93" applyNumberFormat="1" applyFont="1" applyFill="1" applyAlignment="1" applyProtection="1">
      <alignment horizontal="center" vertical="center" wrapText="1"/>
      <protection hidden="1"/>
    </xf>
    <xf numFmtId="174" fontId="51" fillId="40" borderId="14" xfId="93" applyFont="1" applyFill="1" applyBorder="1" applyAlignment="1" applyProtection="1">
      <alignment horizontal="left" wrapText="1"/>
      <protection hidden="1"/>
    </xf>
    <xf numFmtId="42" fontId="45" fillId="9" borderId="0" xfId="93" applyNumberFormat="1" applyFill="1"/>
    <xf numFmtId="10" fontId="45" fillId="9" borderId="0" xfId="93" applyNumberFormat="1" applyFill="1"/>
    <xf numFmtId="14" fontId="46" fillId="33" borderId="0" xfId="93" applyNumberFormat="1" applyFont="1" applyFill="1" applyBorder="1" applyAlignment="1" applyProtection="1">
      <alignment horizontal="center"/>
      <protection hidden="1"/>
    </xf>
    <xf numFmtId="10" fontId="45" fillId="9" borderId="0" xfId="96" applyNumberFormat="1" applyFont="1" applyFill="1"/>
    <xf numFmtId="174" fontId="35" fillId="41" borderId="0" xfId="91" applyFont="1" applyFill="1" applyAlignment="1">
      <alignment vertical="center" wrapText="1"/>
    </xf>
    <xf numFmtId="14" fontId="46" fillId="9" borderId="0" xfId="93" applyNumberFormat="1" applyFont="1" applyFill="1" applyBorder="1" applyAlignment="1" applyProtection="1">
      <alignment horizontal="center"/>
      <protection hidden="1"/>
    </xf>
    <xf numFmtId="174" fontId="35" fillId="41" borderId="17" xfId="91" applyFont="1" applyFill="1" applyBorder="1" applyAlignment="1">
      <alignment vertical="center" wrapText="1"/>
    </xf>
    <xf numFmtId="10" fontId="7" fillId="0" borderId="0" xfId="97" applyNumberFormat="1" applyFont="1" applyFill="1" applyBorder="1" applyAlignment="1" applyProtection="1">
      <alignment horizontal="center"/>
      <protection hidden="1"/>
    </xf>
    <xf numFmtId="174" fontId="46" fillId="9" borderId="14" xfId="93" applyFont="1" applyFill="1" applyBorder="1" applyAlignment="1" applyProtection="1">
      <alignment horizontal="left"/>
      <protection hidden="1"/>
    </xf>
    <xf numFmtId="177" fontId="46" fillId="37" borderId="14" xfId="95" applyNumberFormat="1" applyFont="1" applyFill="1" applyBorder="1" applyProtection="1">
      <protection hidden="1"/>
    </xf>
    <xf numFmtId="174" fontId="6" fillId="0" borderId="0" xfId="91" applyBorder="1" applyAlignment="1">
      <alignment vertical="top" wrapText="1"/>
    </xf>
    <xf numFmtId="174" fontId="52" fillId="41" borderId="24" xfId="91" applyFont="1" applyFill="1" applyBorder="1" applyAlignment="1">
      <alignment vertical="center" textRotation="90" wrapText="1"/>
    </xf>
    <xf numFmtId="179" fontId="6" fillId="41" borderId="16" xfId="91" applyNumberFormat="1" applyFill="1" applyBorder="1"/>
    <xf numFmtId="174" fontId="48" fillId="0" borderId="26" xfId="91" applyFont="1" applyBorder="1" applyAlignment="1">
      <alignment horizontal="center"/>
    </xf>
    <xf numFmtId="174" fontId="48" fillId="0" borderId="0" xfId="91" applyFont="1" applyBorder="1" applyAlignment="1">
      <alignment horizontal="center"/>
    </xf>
    <xf numFmtId="174" fontId="48" fillId="0" borderId="28" xfId="91" applyFont="1" applyBorder="1" applyAlignment="1">
      <alignment horizontal="center"/>
    </xf>
    <xf numFmtId="174" fontId="54" fillId="38" borderId="16" xfId="93" applyFont="1" applyFill="1" applyBorder="1" applyAlignment="1" applyProtection="1">
      <alignment vertical="center"/>
      <protection hidden="1"/>
    </xf>
    <xf numFmtId="180" fontId="55" fillId="39" borderId="16" xfId="98" applyNumberFormat="1" applyFont="1" applyFill="1" applyBorder="1" applyAlignment="1" applyProtection="1">
      <alignment vertical="center"/>
      <protection hidden="1"/>
    </xf>
    <xf numFmtId="10" fontId="55" fillId="39" borderId="16" xfId="96" applyNumberFormat="1" applyFont="1" applyFill="1" applyBorder="1" applyAlignment="1" applyProtection="1">
      <alignment vertical="center"/>
      <protection hidden="1"/>
    </xf>
    <xf numFmtId="10" fontId="35" fillId="0" borderId="29" xfId="96" applyNumberFormat="1" applyFont="1" applyBorder="1"/>
    <xf numFmtId="174" fontId="35" fillId="41" borderId="0" xfId="91" applyFont="1" applyFill="1" applyAlignment="1">
      <alignment horizontal="center" vertical="center" wrapText="1"/>
    </xf>
    <xf numFmtId="174" fontId="48" fillId="0" borderId="0" xfId="91" applyFont="1"/>
    <xf numFmtId="14" fontId="6" fillId="0" borderId="26" xfId="91" applyNumberFormat="1" applyBorder="1" applyAlignment="1">
      <alignment horizontal="center"/>
    </xf>
    <xf numFmtId="14" fontId="6" fillId="0" borderId="0" xfId="91" applyNumberFormat="1" applyBorder="1" applyAlignment="1">
      <alignment horizontal="center"/>
    </xf>
    <xf numFmtId="42" fontId="6" fillId="0" borderId="28" xfId="91" applyNumberFormat="1" applyBorder="1"/>
    <xf numFmtId="14" fontId="48" fillId="0" borderId="26" xfId="91" applyNumberFormat="1" applyFont="1" applyBorder="1" applyAlignment="1">
      <alignment horizontal="center"/>
    </xf>
    <xf numFmtId="174" fontId="48" fillId="0" borderId="30" xfId="91" applyFont="1" applyBorder="1" applyAlignment="1">
      <alignment horizontal="center"/>
    </xf>
    <xf numFmtId="174" fontId="48" fillId="0" borderId="31" xfId="91" applyFont="1" applyBorder="1" applyAlignment="1">
      <alignment horizontal="center"/>
    </xf>
    <xf numFmtId="42" fontId="48" fillId="0" borderId="32" xfId="91" applyNumberFormat="1" applyFont="1" applyBorder="1" applyAlignment="1">
      <alignment horizontal="center"/>
    </xf>
    <xf numFmtId="177" fontId="48" fillId="0" borderId="33" xfId="91" applyNumberFormat="1" applyFont="1" applyBorder="1" applyAlignment="1">
      <alignment horizontal="center"/>
    </xf>
    <xf numFmtId="174" fontId="51" fillId="40" borderId="14" xfId="93" applyFont="1" applyFill="1" applyBorder="1" applyAlignment="1" applyProtection="1">
      <alignment horizontal="left"/>
      <protection hidden="1"/>
    </xf>
    <xf numFmtId="10" fontId="46" fillId="35" borderId="14" xfId="96" applyNumberFormat="1" applyFont="1" applyFill="1" applyBorder="1" applyAlignment="1" applyProtection="1">
      <alignment horizontal="right"/>
      <protection hidden="1"/>
    </xf>
    <xf numFmtId="180" fontId="46" fillId="35" borderId="14" xfId="94" applyNumberFormat="1" applyFont="1" applyFill="1" applyBorder="1" applyAlignment="1" applyProtection="1">
      <alignment horizontal="right"/>
      <protection hidden="1"/>
    </xf>
    <xf numFmtId="42" fontId="6" fillId="0" borderId="29" xfId="91" applyNumberFormat="1" applyBorder="1"/>
    <xf numFmtId="168" fontId="0" fillId="0" borderId="34" xfId="94" applyNumberFormat="1" applyFont="1" applyBorder="1"/>
    <xf numFmtId="168" fontId="0" fillId="0" borderId="15" xfId="94" applyNumberFormat="1" applyFont="1" applyBorder="1" applyAlignment="1">
      <alignment vertical="top" wrapText="1"/>
    </xf>
    <xf numFmtId="168" fontId="0" fillId="0" borderId="15" xfId="94" applyNumberFormat="1" applyFont="1" applyBorder="1"/>
    <xf numFmtId="168" fontId="56" fillId="9" borderId="35" xfId="94" applyNumberFormat="1" applyFont="1" applyFill="1" applyBorder="1"/>
    <xf numFmtId="42" fontId="57" fillId="0" borderId="0" xfId="91" applyNumberFormat="1" applyFont="1"/>
    <xf numFmtId="181" fontId="6" fillId="0" borderId="0" xfId="91" applyNumberFormat="1" applyBorder="1" applyAlignment="1">
      <alignment horizontal="center"/>
    </xf>
    <xf numFmtId="170" fontId="7" fillId="0" borderId="28" xfId="97" applyNumberFormat="1" applyFont="1" applyFill="1" applyBorder="1" applyAlignment="1" applyProtection="1">
      <alignment horizontal="center"/>
      <protection hidden="1"/>
    </xf>
    <xf numFmtId="170" fontId="10" fillId="37" borderId="0" xfId="96" applyNumberFormat="1" applyFont="1" applyFill="1" applyBorder="1"/>
    <xf numFmtId="42" fontId="6" fillId="0" borderId="0" xfId="91" applyNumberFormat="1" applyBorder="1"/>
    <xf numFmtId="42" fontId="6" fillId="0" borderId="36" xfId="91" applyNumberFormat="1" applyBorder="1"/>
    <xf numFmtId="42" fontId="6" fillId="0" borderId="37" xfId="91" applyNumberFormat="1" applyBorder="1"/>
    <xf numFmtId="177" fontId="6" fillId="0" borderId="33" xfId="91" applyNumberFormat="1" applyBorder="1"/>
    <xf numFmtId="170" fontId="46" fillId="35" borderId="14" xfId="96" applyNumberFormat="1" applyFont="1" applyFill="1" applyBorder="1" applyAlignment="1" applyProtection="1">
      <alignment horizontal="right"/>
      <protection hidden="1"/>
    </xf>
    <xf numFmtId="168" fontId="0" fillId="0" borderId="37" xfId="94" applyNumberFormat="1" applyFont="1" applyBorder="1"/>
    <xf numFmtId="168" fontId="0" fillId="0" borderId="0" xfId="94" applyNumberFormat="1" applyFont="1" applyBorder="1" applyAlignment="1">
      <alignment vertical="top" wrapText="1"/>
    </xf>
    <xf numFmtId="168" fontId="0" fillId="0" borderId="24" xfId="94" applyNumberFormat="1" applyFont="1" applyBorder="1"/>
    <xf numFmtId="170" fontId="10" fillId="0" borderId="0" xfId="96" applyNumberFormat="1" applyFont="1" applyBorder="1"/>
    <xf numFmtId="182" fontId="6" fillId="0" borderId="0" xfId="91" applyNumberFormat="1"/>
    <xf numFmtId="43" fontId="0" fillId="0" borderId="0" xfId="94" applyFont="1" applyBorder="1" applyAlignment="1">
      <alignment vertical="top" wrapText="1"/>
    </xf>
    <xf numFmtId="184" fontId="6" fillId="0" borderId="0" xfId="91" applyNumberFormat="1"/>
    <xf numFmtId="42" fontId="48" fillId="0" borderId="38" xfId="91" applyNumberFormat="1" applyFont="1" applyBorder="1"/>
    <xf numFmtId="177" fontId="6" fillId="0" borderId="1" xfId="91" applyNumberFormat="1" applyFill="1" applyBorder="1"/>
    <xf numFmtId="14" fontId="6" fillId="0" borderId="0" xfId="91" applyNumberFormat="1" applyAlignment="1">
      <alignment horizontal="center"/>
    </xf>
    <xf numFmtId="170" fontId="0" fillId="0" borderId="0" xfId="96" applyNumberFormat="1" applyFont="1"/>
    <xf numFmtId="174" fontId="6" fillId="0" borderId="0" xfId="91" applyFill="1"/>
    <xf numFmtId="168" fontId="6" fillId="0" borderId="0" xfId="91" applyNumberFormat="1"/>
    <xf numFmtId="183" fontId="45" fillId="9" borderId="0" xfId="96" applyNumberFormat="1" applyFont="1" applyFill="1"/>
    <xf numFmtId="170" fontId="6" fillId="0" borderId="0" xfId="91" applyNumberFormat="1"/>
    <xf numFmtId="174" fontId="6" fillId="0" borderId="0" xfId="91" applyBorder="1" applyAlignment="1"/>
    <xf numFmtId="168" fontId="6" fillId="0" borderId="0" xfId="91" applyNumberFormat="1" applyBorder="1" applyAlignment="1"/>
    <xf numFmtId="185" fontId="6" fillId="0" borderId="0" xfId="91" applyNumberFormat="1"/>
    <xf numFmtId="174" fontId="35" fillId="0" borderId="0" xfId="91" applyFont="1" applyBorder="1" applyAlignment="1">
      <alignment horizontal="center"/>
    </xf>
    <xf numFmtId="42" fontId="48" fillId="0" borderId="25" xfId="91" applyNumberFormat="1" applyFont="1" applyBorder="1"/>
    <xf numFmtId="174" fontId="58" fillId="0" borderId="0" xfId="91" applyFont="1" applyBorder="1" applyAlignment="1">
      <alignment horizontal="center"/>
    </xf>
    <xf numFmtId="168" fontId="59" fillId="0" borderId="0" xfId="94" applyNumberFormat="1" applyFont="1" applyBorder="1" applyAlignment="1">
      <alignment horizontal="center"/>
    </xf>
    <xf numFmtId="186" fontId="59" fillId="0" borderId="0" xfId="94" applyNumberFormat="1" applyFont="1" applyBorder="1" applyAlignment="1">
      <alignment horizontal="center"/>
    </xf>
    <xf numFmtId="180" fontId="59" fillId="0" borderId="0" xfId="94" applyNumberFormat="1" applyFont="1" applyBorder="1" applyAlignment="1">
      <alignment horizontal="center"/>
    </xf>
    <xf numFmtId="174" fontId="60" fillId="0" borderId="0" xfId="91" applyFont="1"/>
    <xf numFmtId="0" fontId="39" fillId="0" borderId="0" xfId="0" applyFont="1" applyFill="1" applyBorder="1" applyProtection="1">
      <protection hidden="1"/>
    </xf>
    <xf numFmtId="0" fontId="15" fillId="0" borderId="0" xfId="0" applyFont="1" applyFill="1" applyProtection="1">
      <protection hidden="1"/>
    </xf>
    <xf numFmtId="164" fontId="16" fillId="0" borderId="0" xfId="49" applyFont="1" applyFill="1" applyProtection="1">
      <protection hidden="1"/>
    </xf>
    <xf numFmtId="0" fontId="36" fillId="0" borderId="0" xfId="0" applyFont="1" applyFill="1" applyProtection="1">
      <protection hidden="1"/>
    </xf>
    <xf numFmtId="0" fontId="16" fillId="0" borderId="0" xfId="0" applyFont="1" applyFill="1" applyProtection="1">
      <protection hidden="1"/>
    </xf>
    <xf numFmtId="0" fontId="16" fillId="0" borderId="0" xfId="0" applyFont="1" applyFill="1" applyBorder="1" applyProtection="1">
      <protection hidden="1"/>
    </xf>
    <xf numFmtId="0" fontId="15" fillId="0" borderId="0" xfId="0" applyFont="1" applyFill="1" applyBorder="1" applyProtection="1">
      <protection hidden="1"/>
    </xf>
    <xf numFmtId="164" fontId="16" fillId="0" borderId="0" xfId="49" applyFont="1" applyFill="1" applyBorder="1" applyProtection="1">
      <protection hidden="1"/>
    </xf>
    <xf numFmtId="0" fontId="65" fillId="34" borderId="39" xfId="0" applyFont="1" applyFill="1" applyBorder="1" applyAlignment="1">
      <alignment horizontal="center" vertical="top" wrapText="1"/>
    </xf>
    <xf numFmtId="0" fontId="65" fillId="34" borderId="22" xfId="0" applyFont="1" applyFill="1" applyBorder="1" applyAlignment="1">
      <alignment horizontal="center" vertical="top" wrapText="1"/>
    </xf>
    <xf numFmtId="0" fontId="65" fillId="34" borderId="23" xfId="0" applyFont="1" applyFill="1" applyBorder="1" applyAlignment="1">
      <alignment horizontal="center" vertical="top" wrapText="1"/>
    </xf>
    <xf numFmtId="0" fontId="66" fillId="34" borderId="22" xfId="0" applyFont="1" applyFill="1" applyBorder="1" applyAlignment="1">
      <alignment horizontal="center" vertical="top" wrapText="1"/>
    </xf>
    <xf numFmtId="177" fontId="66" fillId="34" borderId="22" xfId="90" applyNumberFormat="1" applyFont="1" applyFill="1" applyBorder="1" applyAlignment="1">
      <alignment horizontal="center" vertical="top" wrapText="1"/>
    </xf>
    <xf numFmtId="10" fontId="46" fillId="0" borderId="0" xfId="96" applyNumberFormat="1" applyFont="1" applyFill="1" applyBorder="1" applyProtection="1">
      <protection hidden="1"/>
    </xf>
    <xf numFmtId="174" fontId="46" fillId="0" borderId="15" xfId="93" applyFont="1" applyFill="1" applyBorder="1" applyAlignment="1" applyProtection="1">
      <alignment horizontal="center"/>
      <protection hidden="1"/>
    </xf>
    <xf numFmtId="164" fontId="6" fillId="0" borderId="0" xfId="49" applyFont="1"/>
    <xf numFmtId="170" fontId="6" fillId="0" borderId="0" xfId="74" applyNumberFormat="1" applyFont="1"/>
    <xf numFmtId="183" fontId="15" fillId="9" borderId="0" xfId="0" applyNumberFormat="1" applyFont="1" applyFill="1" applyBorder="1" applyProtection="1">
      <protection hidden="1"/>
    </xf>
    <xf numFmtId="0" fontId="39" fillId="9" borderId="0" xfId="0" applyFont="1" applyFill="1" applyBorder="1" applyProtection="1">
      <protection hidden="1"/>
    </xf>
    <xf numFmtId="0" fontId="39" fillId="0" borderId="0" xfId="0" applyFont="1" applyBorder="1" applyProtection="1">
      <protection hidden="1"/>
    </xf>
    <xf numFmtId="174" fontId="6" fillId="41" borderId="0" xfId="91" applyFill="1"/>
    <xf numFmtId="174" fontId="48" fillId="41" borderId="0" xfId="91" applyFont="1" applyFill="1" applyBorder="1" applyAlignment="1">
      <alignment horizontal="center"/>
    </xf>
    <xf numFmtId="14" fontId="6" fillId="41" borderId="0" xfId="91" applyNumberFormat="1" applyFill="1" applyBorder="1" applyAlignment="1">
      <alignment horizontal="center"/>
    </xf>
    <xf numFmtId="181" fontId="6" fillId="41" borderId="0" xfId="91" applyNumberFormat="1" applyFill="1" applyBorder="1" applyAlignment="1">
      <alignment horizontal="center"/>
    </xf>
    <xf numFmtId="166" fontId="6" fillId="0" borderId="0" xfId="49" applyNumberFormat="1" applyFont="1"/>
    <xf numFmtId="174" fontId="6" fillId="33" borderId="0" xfId="91" applyFill="1"/>
    <xf numFmtId="174" fontId="6" fillId="33" borderId="0" xfId="91" applyFill="1" applyBorder="1"/>
    <xf numFmtId="168" fontId="0" fillId="33" borderId="0" xfId="94" applyNumberFormat="1" applyFont="1" applyFill="1" applyBorder="1"/>
    <xf numFmtId="0" fontId="15" fillId="0" borderId="0" xfId="0" applyFont="1" applyFill="1" applyAlignment="1" applyProtection="1">
      <alignment wrapText="1"/>
      <protection hidden="1"/>
    </xf>
    <xf numFmtId="0" fontId="15" fillId="0" borderId="1" xfId="0" applyFont="1" applyFill="1" applyBorder="1" applyAlignment="1" applyProtection="1">
      <alignment wrapText="1"/>
      <protection hidden="1"/>
    </xf>
    <xf numFmtId="0" fontId="15" fillId="0" borderId="27" xfId="0" applyFont="1" applyFill="1" applyBorder="1" applyAlignment="1" applyProtection="1">
      <alignment wrapText="1"/>
      <protection hidden="1"/>
    </xf>
    <xf numFmtId="0" fontId="15" fillId="0" borderId="2" xfId="0" applyFont="1" applyFill="1" applyBorder="1" applyAlignment="1" applyProtection="1">
      <alignment wrapText="1"/>
      <protection hidden="1"/>
    </xf>
    <xf numFmtId="0" fontId="15" fillId="0" borderId="26" xfId="0" applyFont="1" applyFill="1" applyBorder="1" applyAlignment="1" applyProtection="1">
      <alignment wrapText="1"/>
      <protection hidden="1"/>
    </xf>
    <xf numFmtId="0" fontId="15" fillId="0" borderId="0" xfId="0" applyFont="1" applyFill="1" applyBorder="1" applyAlignment="1" applyProtection="1">
      <alignment wrapText="1"/>
      <protection hidden="1"/>
    </xf>
    <xf numFmtId="0" fontId="15" fillId="0" borderId="28" xfId="0" applyFont="1" applyFill="1" applyBorder="1" applyAlignment="1" applyProtection="1">
      <alignment wrapText="1"/>
      <protection hidden="1"/>
    </xf>
    <xf numFmtId="0" fontId="15" fillId="0" borderId="26" xfId="0" applyFont="1" applyFill="1" applyBorder="1" applyProtection="1">
      <protection hidden="1"/>
    </xf>
    <xf numFmtId="0" fontId="15" fillId="0" borderId="28" xfId="0" applyFont="1" applyFill="1" applyBorder="1" applyProtection="1">
      <protection hidden="1"/>
    </xf>
    <xf numFmtId="0" fontId="67" fillId="0" borderId="0" xfId="0" applyFont="1" applyFill="1" applyBorder="1" applyProtection="1">
      <protection hidden="1"/>
    </xf>
    <xf numFmtId="0" fontId="70" fillId="0" borderId="0" xfId="143" applyFont="1" applyFill="1" applyBorder="1" applyProtection="1">
      <protection hidden="1"/>
    </xf>
    <xf numFmtId="0" fontId="15" fillId="0" borderId="3" xfId="0" applyFont="1" applyFill="1" applyBorder="1" applyProtection="1">
      <protection hidden="1"/>
    </xf>
    <xf numFmtId="0" fontId="15" fillId="0" borderId="40" xfId="0" applyFont="1" applyFill="1" applyBorder="1" applyProtection="1">
      <protection hidden="1"/>
    </xf>
    <xf numFmtId="0" fontId="15" fillId="0" borderId="4" xfId="0" applyFont="1" applyFill="1" applyBorder="1" applyProtection="1">
      <protection hidden="1"/>
    </xf>
    <xf numFmtId="0" fontId="71" fillId="33" borderId="0" xfId="0" applyFont="1" applyFill="1" applyProtection="1">
      <protection hidden="1"/>
    </xf>
    <xf numFmtId="0" fontId="67" fillId="0" borderId="28" xfId="0" applyFont="1" applyFill="1" applyBorder="1" applyProtection="1">
      <protection hidden="1"/>
    </xf>
    <xf numFmtId="14" fontId="5" fillId="0" borderId="26" xfId="91" applyNumberFormat="1" applyFont="1" applyBorder="1" applyAlignment="1">
      <alignment horizontal="center"/>
    </xf>
    <xf numFmtId="10" fontId="50" fillId="39" borderId="16" xfId="96" applyNumberFormat="1" applyFont="1" applyFill="1" applyBorder="1" applyAlignment="1" applyProtection="1">
      <alignment horizontal="center" vertical="center"/>
      <protection hidden="1"/>
    </xf>
    <xf numFmtId="10" fontId="50" fillId="39" borderId="14" xfId="96" applyNumberFormat="1" applyFont="1" applyFill="1" applyBorder="1" applyAlignment="1" applyProtection="1">
      <alignment horizontal="center" vertical="center"/>
      <protection hidden="1"/>
    </xf>
    <xf numFmtId="174" fontId="4" fillId="9" borderId="0" xfId="91" applyFont="1" applyFill="1"/>
    <xf numFmtId="170" fontId="6" fillId="9" borderId="0" xfId="74" applyNumberFormat="1" applyFont="1" applyFill="1"/>
    <xf numFmtId="174" fontId="3" fillId="0" borderId="0" xfId="91" applyFont="1"/>
    <xf numFmtId="164" fontId="48" fillId="33" borderId="0" xfId="49" applyFont="1" applyFill="1" applyBorder="1"/>
    <xf numFmtId="164" fontId="6" fillId="9" borderId="0" xfId="49" applyFont="1" applyFill="1"/>
    <xf numFmtId="164" fontId="6" fillId="33" borderId="0" xfId="49" applyFont="1" applyFill="1"/>
    <xf numFmtId="174" fontId="2" fillId="0" borderId="0" xfId="91" applyFont="1" applyBorder="1" applyAlignment="1">
      <alignment vertical="top" wrapText="1"/>
    </xf>
    <xf numFmtId="0" fontId="71" fillId="0" borderId="0" xfId="0" applyFont="1" applyFill="1" applyProtection="1">
      <protection hidden="1"/>
    </xf>
    <xf numFmtId="0" fontId="71" fillId="0" borderId="0" xfId="0" applyFont="1" applyFill="1" applyBorder="1" applyProtection="1">
      <protection hidden="1"/>
    </xf>
    <xf numFmtId="0" fontId="15" fillId="33" borderId="0" xfId="0" applyFont="1" applyFill="1" applyProtection="1">
      <protection hidden="1"/>
    </xf>
    <xf numFmtId="0" fontId="15" fillId="33" borderId="0" xfId="0" applyFont="1" applyFill="1" applyBorder="1" applyProtection="1">
      <protection hidden="1"/>
    </xf>
    <xf numFmtId="164" fontId="15" fillId="33" borderId="0" xfId="49" applyFont="1" applyFill="1" applyBorder="1" applyProtection="1">
      <protection hidden="1"/>
    </xf>
    <xf numFmtId="166" fontId="15" fillId="33" borderId="0" xfId="62" applyNumberFormat="1" applyFont="1" applyFill="1" applyBorder="1" applyProtection="1">
      <protection hidden="1"/>
    </xf>
    <xf numFmtId="164" fontId="15" fillId="33" borderId="0" xfId="0" applyNumberFormat="1" applyFont="1" applyFill="1" applyProtection="1">
      <protection hidden="1"/>
    </xf>
    <xf numFmtId="14" fontId="6" fillId="9" borderId="0" xfId="91" applyNumberFormat="1" applyFill="1"/>
    <xf numFmtId="193" fontId="45" fillId="9" borderId="0" xfId="49" applyNumberFormat="1" applyFont="1" applyFill="1"/>
    <xf numFmtId="0" fontId="71" fillId="33" borderId="0" xfId="0" applyFont="1" applyFill="1" applyBorder="1" applyProtection="1">
      <protection hidden="1"/>
    </xf>
    <xf numFmtId="1" fontId="71" fillId="33" borderId="0" xfId="0" applyNumberFormat="1" applyFont="1" applyFill="1" applyBorder="1" applyProtection="1">
      <protection hidden="1"/>
    </xf>
    <xf numFmtId="164" fontId="71" fillId="33" borderId="0" xfId="49" applyFont="1" applyFill="1" applyBorder="1" applyProtection="1">
      <protection hidden="1"/>
    </xf>
    <xf numFmtId="164" fontId="71" fillId="33" borderId="0" xfId="49" applyFont="1" applyFill="1" applyProtection="1">
      <protection hidden="1"/>
    </xf>
    <xf numFmtId="166" fontId="71" fillId="33" borderId="0" xfId="62" applyNumberFormat="1" applyFont="1" applyFill="1" applyBorder="1" applyProtection="1">
      <protection hidden="1"/>
    </xf>
    <xf numFmtId="0" fontId="72" fillId="0" borderId="0" xfId="0" applyFont="1"/>
    <xf numFmtId="172" fontId="74" fillId="9" borderId="0" xfId="49" applyNumberFormat="1" applyFont="1" applyFill="1" applyBorder="1" applyAlignment="1" applyProtection="1">
      <alignment horizontal="center" vertical="center"/>
      <protection hidden="1"/>
    </xf>
    <xf numFmtId="0" fontId="74" fillId="0" borderId="0" xfId="0" applyFont="1" applyFill="1" applyBorder="1" applyAlignment="1" applyProtection="1">
      <alignment horizontal="left"/>
      <protection hidden="1"/>
    </xf>
    <xf numFmtId="0" fontId="74" fillId="35" borderId="0" xfId="0" applyFont="1" applyFill="1" applyBorder="1" applyAlignment="1" applyProtection="1">
      <alignment horizontal="left"/>
      <protection hidden="1"/>
    </xf>
    <xf numFmtId="10" fontId="74" fillId="35" borderId="0" xfId="74" applyNumberFormat="1" applyFont="1" applyFill="1" applyBorder="1" applyAlignment="1" applyProtection="1">
      <alignment horizontal="center"/>
      <protection hidden="1"/>
    </xf>
    <xf numFmtId="0" fontId="74" fillId="33" borderId="0" xfId="0" applyFont="1" applyFill="1" applyBorder="1" applyAlignment="1" applyProtection="1">
      <alignment horizontal="left"/>
      <protection hidden="1"/>
    </xf>
    <xf numFmtId="173" fontId="74" fillId="33" borderId="0" xfId="0" applyNumberFormat="1" applyFont="1" applyFill="1" applyBorder="1" applyAlignment="1" applyProtection="1">
      <alignment horizontal="center"/>
      <protection hidden="1"/>
    </xf>
    <xf numFmtId="9" fontId="74" fillId="35" borderId="0" xfId="74" applyFont="1" applyFill="1" applyBorder="1" applyAlignment="1" applyProtection="1">
      <alignment horizontal="left"/>
      <protection hidden="1"/>
    </xf>
    <xf numFmtId="10" fontId="74" fillId="33" borderId="0" xfId="74" applyNumberFormat="1" applyFont="1" applyFill="1" applyBorder="1" applyAlignment="1" applyProtection="1">
      <alignment horizontal="center"/>
      <protection hidden="1"/>
    </xf>
    <xf numFmtId="2" fontId="74" fillId="35" borderId="0" xfId="0" applyNumberFormat="1" applyFont="1" applyFill="1" applyBorder="1" applyAlignment="1" applyProtection="1">
      <alignment horizontal="center"/>
      <protection hidden="1"/>
    </xf>
    <xf numFmtId="2" fontId="74" fillId="33" borderId="0" xfId="0" applyNumberFormat="1" applyFont="1" applyFill="1" applyBorder="1" applyAlignment="1" applyProtection="1">
      <alignment horizontal="center"/>
      <protection hidden="1"/>
    </xf>
    <xf numFmtId="2" fontId="74" fillId="35" borderId="0" xfId="0" applyNumberFormat="1" applyFont="1" applyFill="1" applyBorder="1" applyAlignment="1" applyProtection="1">
      <alignment horizontal="left"/>
      <protection hidden="1"/>
    </xf>
    <xf numFmtId="0" fontId="74" fillId="0" borderId="0" xfId="0" applyFont="1" applyFill="1" applyBorder="1" applyAlignment="1" applyProtection="1">
      <alignment horizontal="center"/>
      <protection hidden="1"/>
    </xf>
    <xf numFmtId="1" fontId="74" fillId="0" borderId="0" xfId="0" applyNumberFormat="1" applyFont="1" applyFill="1" applyBorder="1" applyAlignment="1" applyProtection="1">
      <protection hidden="1"/>
    </xf>
    <xf numFmtId="0" fontId="76" fillId="0" borderId="0" xfId="0" applyFont="1" applyFill="1" applyProtection="1">
      <protection hidden="1"/>
    </xf>
    <xf numFmtId="0" fontId="73" fillId="33" borderId="0" xfId="0" applyFont="1" applyFill="1" applyBorder="1" applyAlignment="1" applyProtection="1">
      <alignment horizontal="left"/>
      <protection hidden="1"/>
    </xf>
    <xf numFmtId="183" fontId="73" fillId="33" borderId="0" xfId="74" applyNumberFormat="1" applyFont="1" applyFill="1" applyBorder="1" applyAlignment="1" applyProtection="1">
      <alignment horizontal="left"/>
      <protection hidden="1"/>
    </xf>
    <xf numFmtId="0" fontId="74" fillId="33" borderId="0" xfId="0" applyFont="1" applyFill="1" applyBorder="1" applyAlignment="1" applyProtection="1">
      <protection hidden="1"/>
    </xf>
    <xf numFmtId="0" fontId="74" fillId="35" borderId="0" xfId="0" applyFont="1" applyFill="1" applyBorder="1" applyAlignment="1" applyProtection="1">
      <protection hidden="1"/>
    </xf>
    <xf numFmtId="170" fontId="74" fillId="35" borderId="0" xfId="74" applyNumberFormat="1" applyFont="1" applyFill="1" applyBorder="1" applyAlignment="1" applyProtection="1">
      <alignment horizontal="center"/>
      <protection hidden="1"/>
    </xf>
    <xf numFmtId="44" fontId="15" fillId="0" borderId="0" xfId="90" applyFont="1" applyFill="1" applyProtection="1">
      <protection hidden="1"/>
    </xf>
    <xf numFmtId="44" fontId="15" fillId="0" borderId="0" xfId="0" applyNumberFormat="1" applyFont="1" applyFill="1" applyProtection="1">
      <protection hidden="1"/>
    </xf>
    <xf numFmtId="44" fontId="16" fillId="0" borderId="0" xfId="0" applyNumberFormat="1" applyFont="1" applyFill="1" applyBorder="1" applyProtection="1">
      <protection hidden="1"/>
    </xf>
    <xf numFmtId="182" fontId="1" fillId="0" borderId="0" xfId="91" applyNumberFormat="1" applyFont="1"/>
    <xf numFmtId="169" fontId="74" fillId="0" borderId="0" xfId="49" applyNumberFormat="1" applyFont="1" applyFill="1" applyBorder="1" applyAlignment="1" applyProtection="1">
      <alignment horizontal="center"/>
      <protection hidden="1"/>
    </xf>
    <xf numFmtId="0" fontId="74" fillId="35" borderId="1" xfId="0" applyFont="1" applyFill="1" applyBorder="1" applyAlignment="1" applyProtection="1">
      <protection hidden="1"/>
    </xf>
    <xf numFmtId="170" fontId="74" fillId="35" borderId="27" xfId="74" applyNumberFormat="1" applyFont="1" applyFill="1" applyBorder="1" applyAlignment="1" applyProtection="1">
      <alignment horizontal="center"/>
      <protection hidden="1"/>
    </xf>
    <xf numFmtId="0" fontId="74" fillId="33" borderId="3" xfId="0" applyFont="1" applyFill="1" applyBorder="1" applyAlignment="1" applyProtection="1">
      <protection hidden="1"/>
    </xf>
    <xf numFmtId="170" fontId="74" fillId="33" borderId="40" xfId="74" applyNumberFormat="1" applyFont="1" applyFill="1" applyBorder="1" applyAlignment="1" applyProtection="1">
      <alignment horizontal="center"/>
      <protection hidden="1"/>
    </xf>
    <xf numFmtId="0" fontId="81" fillId="33" borderId="0" xfId="0" applyFont="1" applyFill="1" applyProtection="1">
      <protection hidden="1"/>
    </xf>
    <xf numFmtId="0" fontId="83" fillId="0" borderId="0" xfId="0" applyFont="1" applyFill="1" applyBorder="1" applyProtection="1">
      <protection hidden="1"/>
    </xf>
    <xf numFmtId="0" fontId="17" fillId="0" borderId="0" xfId="0" applyFont="1" applyFill="1" applyAlignment="1" applyProtection="1">
      <alignment wrapText="1"/>
      <protection hidden="1"/>
    </xf>
    <xf numFmtId="170" fontId="74" fillId="33" borderId="0" xfId="74" applyNumberFormat="1" applyFont="1" applyFill="1" applyBorder="1" applyAlignment="1" applyProtection="1">
      <alignment horizontal="center"/>
      <protection locked="0" hidden="1"/>
    </xf>
    <xf numFmtId="194" fontId="74" fillId="35" borderId="0" xfId="0" applyNumberFormat="1" applyFont="1" applyFill="1" applyBorder="1" applyAlignment="1" applyProtection="1">
      <alignment horizontal="center"/>
      <protection hidden="1"/>
    </xf>
    <xf numFmtId="44" fontId="46" fillId="37" borderId="14" xfId="95" applyNumberFormat="1" applyFont="1" applyFill="1" applyBorder="1" applyProtection="1">
      <protection hidden="1"/>
    </xf>
    <xf numFmtId="0" fontId="37" fillId="33" borderId="0" xfId="71" applyFont="1" applyFill="1" applyAlignment="1" applyProtection="1">
      <protection hidden="1"/>
    </xf>
    <xf numFmtId="164" fontId="71" fillId="33" borderId="0" xfId="0" applyNumberFormat="1" applyFont="1" applyFill="1" applyBorder="1" applyProtection="1">
      <protection hidden="1"/>
    </xf>
    <xf numFmtId="0" fontId="68" fillId="44" borderId="0" xfId="0" applyFont="1" applyFill="1" applyAlignment="1">
      <alignment vertical="top" wrapText="1"/>
    </xf>
    <xf numFmtId="176" fontId="73" fillId="44" borderId="0" xfId="0" applyNumberFormat="1" applyFont="1" applyFill="1" applyAlignment="1">
      <alignment horizontal="center" vertical="top" wrapText="1"/>
    </xf>
    <xf numFmtId="176" fontId="37" fillId="44" borderId="0" xfId="0" applyNumberFormat="1" applyFont="1" applyFill="1" applyAlignment="1">
      <alignment horizontal="center" vertical="top" wrapText="1"/>
    </xf>
    <xf numFmtId="0" fontId="75" fillId="44" borderId="0" xfId="0" applyFont="1" applyFill="1" applyBorder="1" applyAlignment="1">
      <alignment horizontal="center" vertical="center" wrapText="1"/>
    </xf>
    <xf numFmtId="3" fontId="73" fillId="44" borderId="0" xfId="0" applyNumberFormat="1" applyFont="1" applyFill="1" applyAlignment="1">
      <alignment horizontal="center" vertical="top" wrapText="1"/>
    </xf>
    <xf numFmtId="3" fontId="37" fillId="44" borderId="0" xfId="0" applyNumberFormat="1" applyFont="1" applyFill="1" applyAlignment="1">
      <alignment horizontal="center" vertical="top" wrapText="1"/>
    </xf>
    <xf numFmtId="176" fontId="40" fillId="44" borderId="0" xfId="0" applyNumberFormat="1" applyFont="1" applyFill="1" applyAlignment="1">
      <alignment vertical="top" wrapText="1"/>
    </xf>
    <xf numFmtId="0" fontId="68" fillId="44" borderId="0" xfId="0" applyFont="1" applyFill="1" applyAlignment="1">
      <alignment vertical="top"/>
    </xf>
    <xf numFmtId="176" fontId="73" fillId="44" borderId="0" xfId="0" applyNumberFormat="1" applyFont="1" applyFill="1" applyAlignment="1">
      <alignment horizontal="center" vertical="top"/>
    </xf>
    <xf numFmtId="176" fontId="37" fillId="44" borderId="0" xfId="0" applyNumberFormat="1" applyFont="1" applyFill="1" applyAlignment="1">
      <alignment horizontal="center" vertical="top"/>
    </xf>
    <xf numFmtId="176" fontId="37" fillId="44" borderId="0" xfId="0" applyNumberFormat="1" applyFont="1" applyFill="1" applyAlignment="1">
      <alignment vertical="top"/>
    </xf>
    <xf numFmtId="3" fontId="37" fillId="44" borderId="0" xfId="0" applyNumberFormat="1" applyFont="1" applyFill="1" applyAlignment="1">
      <alignment horizontal="center" vertical="top"/>
    </xf>
    <xf numFmtId="173" fontId="74" fillId="33" borderId="0" xfId="0" applyNumberFormat="1" applyFont="1" applyFill="1" applyBorder="1" applyAlignment="1" applyProtection="1">
      <alignment horizontal="center"/>
      <protection hidden="1"/>
    </xf>
    <xf numFmtId="10" fontId="74" fillId="35" borderId="0" xfId="74" applyNumberFormat="1" applyFont="1" applyFill="1" applyBorder="1" applyAlignment="1" applyProtection="1">
      <alignment horizontal="center"/>
      <protection hidden="1"/>
    </xf>
    <xf numFmtId="10" fontId="74" fillId="33" borderId="0" xfId="74" applyNumberFormat="1" applyFont="1" applyFill="1" applyBorder="1" applyAlignment="1" applyProtection="1">
      <alignment horizontal="center"/>
      <protection hidden="1"/>
    </xf>
    <xf numFmtId="0" fontId="76" fillId="9" borderId="0" xfId="0" applyFont="1" applyFill="1" applyBorder="1" applyAlignment="1" applyProtection="1">
      <alignment horizontal="center"/>
      <protection hidden="1"/>
    </xf>
    <xf numFmtId="2" fontId="74" fillId="35" borderId="0" xfId="0" applyNumberFormat="1" applyFont="1" applyFill="1" applyBorder="1" applyAlignment="1" applyProtection="1">
      <alignment horizontal="center"/>
      <protection hidden="1"/>
    </xf>
    <xf numFmtId="2" fontId="74" fillId="33" borderId="0" xfId="0" applyNumberFormat="1" applyFont="1" applyFill="1" applyBorder="1" applyAlignment="1" applyProtection="1">
      <alignment horizontal="center"/>
      <protection hidden="1"/>
    </xf>
    <xf numFmtId="192" fontId="74" fillId="35" borderId="0" xfId="0" applyNumberFormat="1" applyFont="1" applyFill="1" applyBorder="1" applyAlignment="1" applyProtection="1">
      <alignment horizontal="center"/>
      <protection hidden="1"/>
    </xf>
    <xf numFmtId="170" fontId="74" fillId="33" borderId="40" xfId="74" applyNumberFormat="1" applyFont="1" applyFill="1" applyBorder="1" applyAlignment="1" applyProtection="1">
      <alignment horizontal="center"/>
      <protection locked="0" hidden="1"/>
    </xf>
    <xf numFmtId="170" fontId="74" fillId="35" borderId="27" xfId="74" applyNumberFormat="1" applyFont="1" applyFill="1" applyBorder="1" applyAlignment="1" applyProtection="1">
      <alignment horizontal="center"/>
      <protection hidden="1"/>
    </xf>
    <xf numFmtId="170" fontId="74" fillId="35" borderId="2" xfId="74" applyNumberFormat="1" applyFont="1" applyFill="1" applyBorder="1" applyAlignment="1" applyProtection="1">
      <alignment horizontal="center"/>
      <protection hidden="1"/>
    </xf>
    <xf numFmtId="170" fontId="74" fillId="33" borderId="40" xfId="74" applyNumberFormat="1" applyFont="1" applyFill="1" applyBorder="1" applyAlignment="1" applyProtection="1">
      <alignment horizontal="center"/>
      <protection hidden="1"/>
    </xf>
    <xf numFmtId="170" fontId="74" fillId="33" borderId="4" xfId="74" applyNumberFormat="1" applyFont="1" applyFill="1" applyBorder="1" applyAlignment="1" applyProtection="1">
      <alignment horizontal="center"/>
      <protection hidden="1"/>
    </xf>
    <xf numFmtId="0" fontId="80" fillId="0" borderId="0" xfId="0" applyFont="1" applyFill="1" applyAlignment="1" applyProtection="1">
      <alignment horizontal="center" wrapText="1"/>
      <protection hidden="1"/>
    </xf>
    <xf numFmtId="194" fontId="74" fillId="35" borderId="0" xfId="0" applyNumberFormat="1" applyFont="1" applyFill="1" applyBorder="1" applyAlignment="1" applyProtection="1">
      <alignment horizontal="center"/>
      <protection hidden="1"/>
    </xf>
    <xf numFmtId="10" fontId="77" fillId="33" borderId="27" xfId="74" applyNumberFormat="1" applyFont="1" applyFill="1" applyBorder="1" applyAlignment="1" applyProtection="1">
      <alignment horizontal="center" vertical="center"/>
      <protection hidden="1"/>
    </xf>
    <xf numFmtId="10" fontId="77" fillId="33" borderId="40" xfId="74" applyNumberFormat="1" applyFont="1" applyFill="1" applyBorder="1" applyAlignment="1" applyProtection="1">
      <alignment horizontal="center" vertical="center"/>
      <protection hidden="1"/>
    </xf>
    <xf numFmtId="10" fontId="77" fillId="33" borderId="2" xfId="74" applyNumberFormat="1" applyFont="1" applyFill="1" applyBorder="1" applyAlignment="1" applyProtection="1">
      <alignment horizontal="center" vertical="center"/>
      <protection hidden="1"/>
    </xf>
    <xf numFmtId="10" fontId="77" fillId="33" borderId="4" xfId="74" applyNumberFormat="1" applyFont="1" applyFill="1" applyBorder="1" applyAlignment="1" applyProtection="1">
      <alignment horizontal="center" vertical="center"/>
      <protection hidden="1"/>
    </xf>
    <xf numFmtId="0" fontId="77" fillId="33" borderId="1" xfId="0" applyFont="1" applyFill="1" applyBorder="1" applyAlignment="1" applyProtection="1">
      <alignment horizontal="left" vertical="center"/>
      <protection hidden="1"/>
    </xf>
    <xf numFmtId="0" fontId="77" fillId="33" borderId="3" xfId="0" applyFont="1" applyFill="1" applyBorder="1" applyAlignment="1" applyProtection="1">
      <alignment horizontal="left" vertical="center"/>
      <protection hidden="1"/>
    </xf>
    <xf numFmtId="0" fontId="82" fillId="36" borderId="0" xfId="71" applyFont="1" applyFill="1" applyAlignment="1" applyProtection="1">
      <alignment horizontal="center" vertical="center"/>
      <protection hidden="1"/>
    </xf>
    <xf numFmtId="0" fontId="78" fillId="44" borderId="0" xfId="0" applyFont="1" applyFill="1" applyAlignment="1">
      <alignment horizontal="center" vertical="center" wrapText="1"/>
    </xf>
    <xf numFmtId="0" fontId="79" fillId="44" borderId="0" xfId="0" applyFont="1" applyFill="1" applyAlignment="1">
      <alignment horizontal="center" vertical="center" wrapText="1"/>
    </xf>
    <xf numFmtId="0" fontId="79" fillId="44" borderId="0" xfId="0" applyFont="1" applyFill="1" applyAlignment="1">
      <alignment horizontal="center" vertical="center"/>
    </xf>
    <xf numFmtId="0" fontId="75" fillId="44" borderId="0" xfId="0" applyFont="1" applyFill="1" applyBorder="1" applyAlignment="1">
      <alignment horizontal="center" vertical="center" wrapText="1"/>
    </xf>
    <xf numFmtId="169" fontId="74" fillId="0" borderId="0" xfId="49" applyNumberFormat="1" applyFont="1" applyFill="1" applyBorder="1" applyAlignment="1" applyProtection="1">
      <alignment horizontal="center"/>
      <protection hidden="1"/>
    </xf>
    <xf numFmtId="176" fontId="79" fillId="44" borderId="0" xfId="0" applyNumberFormat="1" applyFont="1" applyFill="1" applyAlignment="1">
      <alignment horizontal="center" vertical="center" wrapText="1"/>
    </xf>
    <xf numFmtId="3" fontId="79" fillId="44" borderId="0" xfId="0" applyNumberFormat="1" applyFont="1" applyFill="1" applyAlignment="1">
      <alignment horizontal="center" vertical="center" wrapText="1"/>
    </xf>
    <xf numFmtId="0" fontId="78" fillId="44" borderId="0" xfId="0" applyFont="1" applyFill="1" applyAlignment="1">
      <alignment horizontal="center" vertical="center"/>
    </xf>
    <xf numFmtId="3" fontId="79" fillId="44" borderId="0" xfId="0" applyNumberFormat="1" applyFont="1" applyFill="1" applyAlignment="1">
      <alignment horizontal="center" vertical="center"/>
    </xf>
    <xf numFmtId="174" fontId="42" fillId="9" borderId="0" xfId="91" applyFont="1" applyFill="1" applyAlignment="1">
      <alignment horizontal="center"/>
    </xf>
    <xf numFmtId="174" fontId="48" fillId="9" borderId="0" xfId="91" applyFont="1" applyFill="1" applyBorder="1" applyAlignment="1">
      <alignment horizontal="center" wrapText="1"/>
    </xf>
    <xf numFmtId="174" fontId="52" fillId="41" borderId="0" xfId="91" applyFont="1" applyFill="1" applyAlignment="1">
      <alignment horizontal="center" vertical="center"/>
    </xf>
    <xf numFmtId="174" fontId="48" fillId="0" borderId="18" xfId="91" applyFont="1" applyBorder="1" applyAlignment="1">
      <alignment horizontal="center" vertical="center" wrapText="1"/>
    </xf>
    <xf numFmtId="174" fontId="48" fillId="0" borderId="25" xfId="91" applyFont="1" applyBorder="1" applyAlignment="1">
      <alignment horizontal="center" vertical="center" wrapText="1"/>
    </xf>
    <xf numFmtId="174" fontId="48" fillId="0" borderId="19" xfId="91" applyFont="1" applyBorder="1" applyAlignment="1">
      <alignment horizontal="center"/>
    </xf>
    <xf numFmtId="174" fontId="48" fillId="0" borderId="20" xfId="91" applyFont="1" applyBorder="1" applyAlignment="1">
      <alignment horizontal="center"/>
    </xf>
    <xf numFmtId="174" fontId="48" fillId="0" borderId="21" xfId="91" applyFont="1" applyBorder="1" applyAlignment="1">
      <alignment horizontal="center"/>
    </xf>
    <xf numFmtId="0" fontId="64" fillId="34" borderId="34" xfId="0" applyFont="1" applyFill="1" applyBorder="1" applyAlignment="1">
      <alignment horizontal="center" vertical="top" wrapText="1"/>
    </xf>
    <xf numFmtId="0" fontId="64" fillId="34" borderId="15" xfId="0" applyFont="1" applyFill="1" applyBorder="1" applyAlignment="1">
      <alignment horizontal="center" vertical="top" wrapText="1"/>
    </xf>
    <xf numFmtId="0" fontId="64" fillId="34" borderId="35" xfId="0" applyFont="1" applyFill="1" applyBorder="1" applyAlignment="1">
      <alignment horizontal="center" vertical="top" wrapText="1"/>
    </xf>
    <xf numFmtId="174" fontId="48" fillId="0" borderId="2" xfId="91" applyFont="1" applyBorder="1" applyAlignment="1">
      <alignment horizontal="center" wrapText="1"/>
    </xf>
    <xf numFmtId="174" fontId="48" fillId="0" borderId="28" xfId="91" applyFont="1" applyBorder="1" applyAlignment="1">
      <alignment horizontal="center" wrapText="1"/>
    </xf>
    <xf numFmtId="174" fontId="48" fillId="0" borderId="1" xfId="91" applyFont="1" applyBorder="1" applyAlignment="1">
      <alignment horizontal="center" vertical="center" wrapText="1"/>
    </xf>
    <xf numFmtId="174" fontId="48" fillId="0" borderId="26" xfId="91" applyFont="1" applyBorder="1" applyAlignment="1">
      <alignment horizontal="center" vertical="center" wrapText="1"/>
    </xf>
    <xf numFmtId="174" fontId="48" fillId="0" borderId="27" xfId="91" applyFont="1" applyBorder="1" applyAlignment="1">
      <alignment horizontal="center" wrapText="1"/>
    </xf>
    <xf numFmtId="174" fontId="48" fillId="0" borderId="0" xfId="91" applyFont="1" applyBorder="1" applyAlignment="1">
      <alignment horizontal="center" wrapText="1"/>
    </xf>
  </cellXfs>
  <cellStyles count="144">
    <cellStyle name="=C:\WINNT\SYSTEM32\COMMAND.COM" xfId="9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ambiar to&amp;do" xfId="100"/>
    <cellStyle name="Celda de comprobación" xfId="21" builtinId="23" customBuiltin="1"/>
    <cellStyle name="Celda vinculada" xfId="22" builtinId="24" customBuiltin="1"/>
    <cellStyle name="Comma 2" xfId="23"/>
    <cellStyle name="Comma 2 10" xfId="101"/>
    <cellStyle name="Comma 2 2" xfId="102"/>
    <cellStyle name="Comma 2 3" xfId="103"/>
    <cellStyle name="Comma 2 4" xfId="104"/>
    <cellStyle name="Comma 2 5" xfId="105"/>
    <cellStyle name="Comma 2 6" xfId="106"/>
    <cellStyle name="Comma 2 7" xfId="107"/>
    <cellStyle name="Comma 2 8" xfId="108"/>
    <cellStyle name="Comma 2 9" xfId="109"/>
    <cellStyle name="Comma 3" xfId="24"/>
    <cellStyle name="Comma 4" xfId="25"/>
    <cellStyle name="Comma 5" xfId="26"/>
    <cellStyle name="Comma 6" xfId="27"/>
    <cellStyle name="Comma 7" xfId="28"/>
    <cellStyle name="Comma_Estructura Revolving (2)" xfId="29"/>
    <cellStyle name="Currency 2" xfId="30"/>
    <cellStyle name="Currency 2 10" xfId="110"/>
    <cellStyle name="Currency 2 2" xfId="111"/>
    <cellStyle name="Currency 2 3" xfId="112"/>
    <cellStyle name="Currency 2 4" xfId="113"/>
    <cellStyle name="Currency 2 5" xfId="114"/>
    <cellStyle name="Currency 2 6" xfId="115"/>
    <cellStyle name="Currency 2 7" xfId="116"/>
    <cellStyle name="Currency 2 8" xfId="117"/>
    <cellStyle name="Currency 2 9" xfId="118"/>
    <cellStyle name="Currency 3" xfId="31"/>
    <cellStyle name="Currency 4" xfId="32"/>
    <cellStyle name="Currency 5" xfId="33"/>
    <cellStyle name="Date dd-mmm" xfId="119"/>
    <cellStyle name="Date dd-mmm-yy" xfId="120"/>
    <cellStyle name="Date mmm-yy" xfId="121"/>
    <cellStyle name="Deviant" xfId="122"/>
    <cellStyle name="Encabezado 4" xfId="34" builtinId="19" customBuiltin="1"/>
    <cellStyle name="Énfasis1" xfId="35" builtinId="29" customBuiltin="1"/>
    <cellStyle name="Énfasis2" xfId="36" builtinId="33" customBuiltin="1"/>
    <cellStyle name="Énfasis3" xfId="37" builtinId="37" customBuiltin="1"/>
    <cellStyle name="Énfasis4" xfId="38" builtinId="41" customBuiltin="1"/>
    <cellStyle name="Énfasis5" xfId="39" builtinId="45" customBuiltin="1"/>
    <cellStyle name="Énfasis6" xfId="40" builtinId="49" customBuiltin="1"/>
    <cellStyle name="Entrada" xfId="41" builtinId="20" customBuiltin="1"/>
    <cellStyle name="Euro" xfId="42"/>
    <cellStyle name="Euro 2" xfId="43"/>
    <cellStyle name="Euro 3" xfId="44"/>
    <cellStyle name="Euro 4" xfId="45"/>
    <cellStyle name="Euro 5" xfId="46"/>
    <cellStyle name="form" xfId="47"/>
    <cellStyle name="Hipervínculo" xfId="143" builtinId="8"/>
    <cellStyle name="Incorrecto" xfId="48" builtinId="27" customBuiltin="1"/>
    <cellStyle name="Millares" xfId="49" builtinId="3"/>
    <cellStyle name="Millares 12" xfId="50"/>
    <cellStyle name="Millares 13" xfId="51"/>
    <cellStyle name="Millares 2" xfId="52"/>
    <cellStyle name="Millares 2 2" xfId="53"/>
    <cellStyle name="Millares 241" xfId="140"/>
    <cellStyle name="Millares 3" xfId="54"/>
    <cellStyle name="Millares 3 2" xfId="55"/>
    <cellStyle name="Millares 4" xfId="56"/>
    <cellStyle name="Millares 5" xfId="57"/>
    <cellStyle name="Millares 6" xfId="58"/>
    <cellStyle name="Millares 7" xfId="94"/>
    <cellStyle name="Millares_Calculadora Garbarino 45_v1" xfId="98"/>
    <cellStyle name="Moneda" xfId="90" builtinId="4"/>
    <cellStyle name="Moneda 2" xfId="59"/>
    <cellStyle name="Moneda 3" xfId="60"/>
    <cellStyle name="Moneda_Calculadora Garbarino 45_v1" xfId="95"/>
    <cellStyle name="Neutral" xfId="61" builtinId="28" customBuiltin="1"/>
    <cellStyle name="Normal" xfId="0" builtinId="0"/>
    <cellStyle name="Normal 16" xfId="141"/>
    <cellStyle name="Normal 16 2" xfId="142"/>
    <cellStyle name="Normal 18" xfId="139"/>
    <cellStyle name="Normal 2" xfId="62"/>
    <cellStyle name="Normal 2 2" xfId="63"/>
    <cellStyle name="Normal 2 2 2" xfId="64"/>
    <cellStyle name="Normal 2 2 3" xfId="97"/>
    <cellStyle name="Normal 2 3" xfId="65"/>
    <cellStyle name="Normal 2 5" xfId="66"/>
    <cellStyle name="Normal 2 6" xfId="67"/>
    <cellStyle name="Normal 3" xfId="68"/>
    <cellStyle name="Normal 3 2" xfId="69"/>
    <cellStyle name="Normal 4" xfId="70"/>
    <cellStyle name="Normal 5" xfId="91"/>
    <cellStyle name="Normal millions" xfId="123"/>
    <cellStyle name="Normal one decimal" xfId="124"/>
    <cellStyle name="Normal thousands" xfId="125"/>
    <cellStyle name="Normal two decimals" xfId="126"/>
    <cellStyle name="Normal_Calculadora Garbarino 45_v1" xfId="93"/>
    <cellStyle name="Normal_Estructura Definitiva T Naranja 40 MM 2" xfId="71"/>
    <cellStyle name="Normal_Flujos S XXXIV Garba" xfId="92"/>
    <cellStyle name="Notas 2" xfId="72"/>
    <cellStyle name="Percent 2" xfId="73"/>
    <cellStyle name="Percent 2 10" xfId="127"/>
    <cellStyle name="Percent 2 2" xfId="128"/>
    <cellStyle name="Percent 2 3" xfId="129"/>
    <cellStyle name="Percent 2 4" xfId="130"/>
    <cellStyle name="Percent 2 5" xfId="131"/>
    <cellStyle name="Percent 2 6" xfId="132"/>
    <cellStyle name="Percent 2 7" xfId="133"/>
    <cellStyle name="Percent 2 8" xfId="134"/>
    <cellStyle name="Percent 2 9" xfId="135"/>
    <cellStyle name="Porcentaje" xfId="74" builtinId="5"/>
    <cellStyle name="Porcentaje 2" xfId="75"/>
    <cellStyle name="Porcentaje 3" xfId="76"/>
    <cellStyle name="Porcentaje 3 2" xfId="77"/>
    <cellStyle name="Porcentaje 4" xfId="78"/>
    <cellStyle name="Porcentaje 5" xfId="79"/>
    <cellStyle name="Porcentaje 6" xfId="96"/>
    <cellStyle name="Porcentual 12" xfId="80"/>
    <cellStyle name="Porcentual 2" xfId="81"/>
    <cellStyle name="Salida" xfId="82" builtinId="21" customBuiltin="1"/>
    <cellStyle name="Text" xfId="136"/>
    <cellStyle name="Texto de advertencia" xfId="83" builtinId="11" customBuiltin="1"/>
    <cellStyle name="Texto explicativo" xfId="84" builtinId="53" customBuiltin="1"/>
    <cellStyle name="Título" xfId="85" builtinId="15" customBuiltin="1"/>
    <cellStyle name="Título 1" xfId="86" builtinId="16" customBuiltin="1"/>
    <cellStyle name="Título 2" xfId="87" builtinId="17" customBuiltin="1"/>
    <cellStyle name="Título 3" xfId="88" builtinId="18" customBuiltin="1"/>
    <cellStyle name="Total" xfId="89" builtinId="25" customBuiltin="1"/>
    <cellStyle name="Work in progress" xfId="137"/>
    <cellStyle name="Year" xfId="1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_hpradap4\pablo\WINDOWS\TEMP\Rev%20Cobros%20Fideicomiso%20102002.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Documents%20and%20Settings\A013313\Local%20Settings\Temporary%20Internet%20Files\OLK803\Documents%20and%20Settings\A013313\Local%20Settings\Temporary%20Internet%20Files\OLK803\Adriana\Presupuesto%20A&#241;o%202000\METAS%202000%20-%20Banca%20de%20Individuos%20ok..xls?99B5BADD" TargetMode="External"/><Relationship Id="rId1" Type="http://schemas.openxmlformats.org/officeDocument/2006/relationships/externalLinkPath" Target="file:///\\99B5BADD\METAS%202000%20-%20Banca%20de%20Individuos%20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egasus01\Backup\Adriana\Presupuesto%20A&#241;o%202000\METAS%202000%20-%20Banca%20de%20Individuos%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sheetName val="Cobros teoricos smonento"/>
      <sheetName val="MOM_COB %"/>
      <sheetName val="cobranza teorica"/>
      <sheetName val="cobros reales"/>
      <sheetName val="FLUJO FINANC"/>
      <sheetName val="% COB MES VTO"/>
      <sheetName val="ESD"/>
      <sheetName val="cobrado x suc"/>
      <sheetName val="Sucursales"/>
      <sheetName val="BASE"/>
      <sheetName val="Canc x Casa"/>
      <sheetName val="Hoja3"/>
      <sheetName val="Hoja5"/>
      <sheetName val="DIF"/>
      <sheetName val="BANVAL"/>
      <sheetName val="Cartasur"/>
      <sheetName val="Excluidas"/>
      <sheetName val="Excluidas OK"/>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row r="5">
          <cell r="A5">
            <v>5</v>
          </cell>
          <cell r="C5" t="str">
            <v>******</v>
          </cell>
          <cell r="D5">
            <v>266239.3</v>
          </cell>
          <cell r="E5">
            <v>4226.66</v>
          </cell>
          <cell r="F5">
            <v>0</v>
          </cell>
          <cell r="G5">
            <v>0</v>
          </cell>
          <cell r="H5">
            <v>138659.37</v>
          </cell>
          <cell r="I5">
            <v>1658.9</v>
          </cell>
          <cell r="J5">
            <v>0</v>
          </cell>
          <cell r="K5">
            <v>0</v>
          </cell>
          <cell r="L5">
            <v>43790.239999999998</v>
          </cell>
          <cell r="M5">
            <v>669.79</v>
          </cell>
          <cell r="N5">
            <v>0</v>
          </cell>
          <cell r="O5">
            <v>0</v>
          </cell>
          <cell r="P5">
            <v>47754.26</v>
          </cell>
          <cell r="Q5">
            <v>781.6</v>
          </cell>
          <cell r="R5">
            <v>0</v>
          </cell>
          <cell r="S5">
            <v>0</v>
          </cell>
          <cell r="T5">
            <v>62041.06</v>
          </cell>
          <cell r="U5">
            <v>760.87</v>
          </cell>
          <cell r="V5">
            <v>0</v>
          </cell>
          <cell r="W5">
            <v>0</v>
          </cell>
          <cell r="X5">
            <v>101802.81</v>
          </cell>
          <cell r="Y5">
            <v>1857.59</v>
          </cell>
          <cell r="Z5">
            <v>0</v>
          </cell>
          <cell r="AA5">
            <v>0</v>
          </cell>
          <cell r="FL5">
            <v>660287.04</v>
          </cell>
          <cell r="FM5">
            <v>9955.41</v>
          </cell>
          <cell r="FN5">
            <v>0</v>
          </cell>
          <cell r="FO5">
            <v>0</v>
          </cell>
          <cell r="FS5">
            <v>0</v>
          </cell>
          <cell r="FT5">
            <v>0</v>
          </cell>
          <cell r="FU5">
            <v>0</v>
          </cell>
          <cell r="FV5">
            <v>0</v>
          </cell>
          <cell r="FW5">
            <v>0</v>
          </cell>
          <cell r="FX5">
            <v>0</v>
          </cell>
          <cell r="FY5">
            <v>0</v>
          </cell>
          <cell r="FZ5">
            <v>0</v>
          </cell>
          <cell r="GF5">
            <v>0</v>
          </cell>
          <cell r="GL5">
            <v>0</v>
          </cell>
          <cell r="GR5">
            <v>0</v>
          </cell>
          <cell r="GX5">
            <v>0</v>
          </cell>
          <cell r="HD5">
            <v>0</v>
          </cell>
        </row>
        <row r="6">
          <cell r="A6">
            <v>6</v>
          </cell>
          <cell r="B6">
            <v>36800</v>
          </cell>
          <cell r="C6" t="str">
            <v>200010</v>
          </cell>
          <cell r="FL6">
            <v>0</v>
          </cell>
          <cell r="FM6">
            <v>0</v>
          </cell>
          <cell r="FN6">
            <v>0</v>
          </cell>
          <cell r="FO6">
            <v>0</v>
          </cell>
          <cell r="FS6">
            <v>0</v>
          </cell>
          <cell r="FT6">
            <v>0</v>
          </cell>
          <cell r="FU6">
            <v>0</v>
          </cell>
          <cell r="FV6">
            <v>0</v>
          </cell>
          <cell r="FW6">
            <v>0</v>
          </cell>
          <cell r="FX6">
            <v>0</v>
          </cell>
          <cell r="FY6">
            <v>0</v>
          </cell>
          <cell r="FZ6">
            <v>0</v>
          </cell>
          <cell r="GF6">
            <v>0</v>
          </cell>
          <cell r="GL6">
            <v>0</v>
          </cell>
          <cell r="GR6">
            <v>0</v>
          </cell>
          <cell r="GX6">
            <v>0</v>
          </cell>
          <cell r="HD6">
            <v>0</v>
          </cell>
        </row>
        <row r="7">
          <cell r="A7">
            <v>7</v>
          </cell>
          <cell r="B7">
            <v>36831</v>
          </cell>
          <cell r="C7" t="str">
            <v>200011</v>
          </cell>
          <cell r="FL7">
            <v>0</v>
          </cell>
          <cell r="FM7">
            <v>0</v>
          </cell>
          <cell r="FN7">
            <v>0</v>
          </cell>
          <cell r="FO7">
            <v>0</v>
          </cell>
          <cell r="FS7">
            <v>0</v>
          </cell>
          <cell r="FT7">
            <v>0</v>
          </cell>
          <cell r="FU7">
            <v>0</v>
          </cell>
          <cell r="FV7">
            <v>0</v>
          </cell>
          <cell r="FW7">
            <v>0</v>
          </cell>
          <cell r="FX7">
            <v>0</v>
          </cell>
          <cell r="FY7">
            <v>0</v>
          </cell>
          <cell r="FZ7">
            <v>0</v>
          </cell>
          <cell r="GF7">
            <v>0</v>
          </cell>
          <cell r="GL7">
            <v>0</v>
          </cell>
          <cell r="GR7">
            <v>0</v>
          </cell>
          <cell r="GX7">
            <v>0</v>
          </cell>
          <cell r="HD7">
            <v>0</v>
          </cell>
        </row>
        <row r="8">
          <cell r="A8">
            <v>8</v>
          </cell>
          <cell r="B8">
            <v>36861</v>
          </cell>
          <cell r="C8" t="str">
            <v>200012</v>
          </cell>
          <cell r="FL8">
            <v>0</v>
          </cell>
          <cell r="FM8">
            <v>0</v>
          </cell>
          <cell r="FN8">
            <v>0</v>
          </cell>
          <cell r="FO8">
            <v>0</v>
          </cell>
          <cell r="FS8">
            <v>0</v>
          </cell>
          <cell r="FT8">
            <v>0</v>
          </cell>
          <cell r="FU8">
            <v>0</v>
          </cell>
          <cell r="FV8">
            <v>0</v>
          </cell>
          <cell r="FW8">
            <v>0</v>
          </cell>
          <cell r="FX8">
            <v>0</v>
          </cell>
          <cell r="FY8">
            <v>0</v>
          </cell>
          <cell r="FZ8">
            <v>0</v>
          </cell>
          <cell r="GF8">
            <v>0</v>
          </cell>
          <cell r="GL8">
            <v>0</v>
          </cell>
          <cell r="GR8">
            <v>0</v>
          </cell>
          <cell r="GX8">
            <v>0</v>
          </cell>
          <cell r="HD8">
            <v>0</v>
          </cell>
        </row>
        <row r="9">
          <cell r="A9">
            <v>9</v>
          </cell>
          <cell r="B9">
            <v>36892</v>
          </cell>
          <cell r="C9" t="str">
            <v>200101</v>
          </cell>
          <cell r="FL9">
            <v>0</v>
          </cell>
          <cell r="FM9">
            <v>0</v>
          </cell>
          <cell r="FN9">
            <v>0</v>
          </cell>
          <cell r="FO9">
            <v>0</v>
          </cell>
          <cell r="FS9">
            <v>0</v>
          </cell>
          <cell r="FT9">
            <v>0</v>
          </cell>
          <cell r="FU9">
            <v>0</v>
          </cell>
          <cell r="FV9">
            <v>0</v>
          </cell>
          <cell r="FW9">
            <v>0</v>
          </cell>
          <cell r="FX9">
            <v>0</v>
          </cell>
          <cell r="FY9">
            <v>0</v>
          </cell>
          <cell r="FZ9">
            <v>0</v>
          </cell>
          <cell r="GF9">
            <v>0</v>
          </cell>
          <cell r="GL9">
            <v>0</v>
          </cell>
          <cell r="GR9">
            <v>0</v>
          </cell>
          <cell r="GX9">
            <v>0</v>
          </cell>
          <cell r="HD9">
            <v>0</v>
          </cell>
        </row>
        <row r="10">
          <cell r="A10">
            <v>10</v>
          </cell>
          <cell r="B10">
            <v>36923</v>
          </cell>
          <cell r="C10" t="str">
            <v>200102</v>
          </cell>
          <cell r="FL10">
            <v>0</v>
          </cell>
          <cell r="FM10">
            <v>0</v>
          </cell>
          <cell r="FN10">
            <v>0</v>
          </cell>
          <cell r="FO10">
            <v>0</v>
          </cell>
          <cell r="FS10">
            <v>0</v>
          </cell>
          <cell r="FT10">
            <v>0</v>
          </cell>
          <cell r="FU10">
            <v>0</v>
          </cell>
          <cell r="FV10">
            <v>0</v>
          </cell>
          <cell r="FW10">
            <v>0</v>
          </cell>
          <cell r="FX10">
            <v>0</v>
          </cell>
          <cell r="FY10">
            <v>0</v>
          </cell>
          <cell r="FZ10">
            <v>0</v>
          </cell>
          <cell r="GF10">
            <v>0</v>
          </cell>
          <cell r="GL10">
            <v>0</v>
          </cell>
          <cell r="GR10">
            <v>0</v>
          </cell>
          <cell r="GX10">
            <v>0</v>
          </cell>
          <cell r="HD10">
            <v>0</v>
          </cell>
        </row>
        <row r="11">
          <cell r="A11">
            <v>11</v>
          </cell>
          <cell r="B11">
            <v>36951</v>
          </cell>
          <cell r="C11" t="str">
            <v>200103</v>
          </cell>
          <cell r="FL11">
            <v>0</v>
          </cell>
          <cell r="FM11">
            <v>0</v>
          </cell>
          <cell r="FN11">
            <v>0</v>
          </cell>
          <cell r="FO11">
            <v>0</v>
          </cell>
          <cell r="FS11">
            <v>0</v>
          </cell>
          <cell r="FT11">
            <v>0</v>
          </cell>
          <cell r="FU11">
            <v>0</v>
          </cell>
          <cell r="FV11">
            <v>0</v>
          </cell>
          <cell r="FW11">
            <v>0</v>
          </cell>
          <cell r="FX11">
            <v>0</v>
          </cell>
          <cell r="FY11">
            <v>0</v>
          </cell>
          <cell r="FZ11">
            <v>0</v>
          </cell>
          <cell r="GF11">
            <v>0</v>
          </cell>
          <cell r="GL11">
            <v>0</v>
          </cell>
          <cell r="GR11">
            <v>0</v>
          </cell>
          <cell r="GX11">
            <v>0</v>
          </cell>
          <cell r="HD11">
            <v>0</v>
          </cell>
          <cell r="HF11">
            <v>11</v>
          </cell>
        </row>
        <row r="12">
          <cell r="A12">
            <v>12</v>
          </cell>
          <cell r="B12">
            <v>36982</v>
          </cell>
          <cell r="C12" t="str">
            <v>200104</v>
          </cell>
          <cell r="FL12">
            <v>0</v>
          </cell>
          <cell r="FM12">
            <v>0</v>
          </cell>
          <cell r="FN12">
            <v>0</v>
          </cell>
          <cell r="FO12">
            <v>0</v>
          </cell>
          <cell r="FS12">
            <v>0</v>
          </cell>
          <cell r="FT12">
            <v>0</v>
          </cell>
          <cell r="FU12">
            <v>0</v>
          </cell>
          <cell r="FV12">
            <v>0</v>
          </cell>
          <cell r="FW12">
            <v>0</v>
          </cell>
          <cell r="FX12">
            <v>0</v>
          </cell>
          <cell r="FY12">
            <v>0</v>
          </cell>
          <cell r="FZ12">
            <v>0</v>
          </cell>
          <cell r="GF12">
            <v>0</v>
          </cell>
          <cell r="GL12">
            <v>0</v>
          </cell>
          <cell r="GR12">
            <v>0</v>
          </cell>
          <cell r="GX12">
            <v>0</v>
          </cell>
          <cell r="HD12">
            <v>0</v>
          </cell>
          <cell r="HF12">
            <v>12</v>
          </cell>
        </row>
        <row r="13">
          <cell r="A13">
            <v>13</v>
          </cell>
          <cell r="B13">
            <v>37012</v>
          </cell>
          <cell r="C13" t="str">
            <v>200105</v>
          </cell>
          <cell r="FL13">
            <v>0</v>
          </cell>
          <cell r="FM13">
            <v>0</v>
          </cell>
          <cell r="FN13">
            <v>0</v>
          </cell>
          <cell r="FO13">
            <v>0</v>
          </cell>
          <cell r="FS13">
            <v>0</v>
          </cell>
          <cell r="FT13">
            <v>0</v>
          </cell>
          <cell r="FU13">
            <v>0</v>
          </cell>
          <cell r="FV13">
            <v>0</v>
          </cell>
          <cell r="FW13">
            <v>0</v>
          </cell>
          <cell r="FX13">
            <v>0</v>
          </cell>
          <cell r="FY13">
            <v>0</v>
          </cell>
          <cell r="FZ13">
            <v>0</v>
          </cell>
          <cell r="GF13">
            <v>0</v>
          </cell>
          <cell r="GL13">
            <v>0</v>
          </cell>
          <cell r="GR13">
            <v>0</v>
          </cell>
          <cell r="GX13">
            <v>0</v>
          </cell>
          <cell r="HD13">
            <v>0</v>
          </cell>
          <cell r="HF13">
            <v>13</v>
          </cell>
        </row>
        <row r="14">
          <cell r="A14">
            <v>14</v>
          </cell>
          <cell r="B14">
            <v>37043</v>
          </cell>
          <cell r="C14" t="str">
            <v>200106</v>
          </cell>
          <cell r="FL14">
            <v>0</v>
          </cell>
          <cell r="FM14">
            <v>0</v>
          </cell>
          <cell r="FN14">
            <v>0</v>
          </cell>
          <cell r="FO14">
            <v>0</v>
          </cell>
          <cell r="FS14">
            <v>0</v>
          </cell>
          <cell r="FT14">
            <v>0</v>
          </cell>
          <cell r="FU14">
            <v>0</v>
          </cell>
          <cell r="FV14">
            <v>0</v>
          </cell>
          <cell r="FW14">
            <v>0</v>
          </cell>
          <cell r="FX14">
            <v>0</v>
          </cell>
          <cell r="FY14">
            <v>0</v>
          </cell>
          <cell r="FZ14">
            <v>0</v>
          </cell>
          <cell r="GF14">
            <v>0</v>
          </cell>
          <cell r="GL14">
            <v>0</v>
          </cell>
          <cell r="GR14">
            <v>0</v>
          </cell>
          <cell r="GX14">
            <v>0</v>
          </cell>
          <cell r="HD14">
            <v>0</v>
          </cell>
          <cell r="HF14">
            <v>14</v>
          </cell>
        </row>
        <row r="15">
          <cell r="A15">
            <v>15</v>
          </cell>
          <cell r="B15">
            <v>37073</v>
          </cell>
          <cell r="C15" t="str">
            <v>200107</v>
          </cell>
          <cell r="FL15">
            <v>0</v>
          </cell>
          <cell r="FM15">
            <v>0</v>
          </cell>
          <cell r="FN15">
            <v>0</v>
          </cell>
          <cell r="FO15">
            <v>0</v>
          </cell>
          <cell r="FS15">
            <v>0</v>
          </cell>
          <cell r="FT15">
            <v>0</v>
          </cell>
          <cell r="FU15">
            <v>0</v>
          </cell>
          <cell r="FV15">
            <v>0</v>
          </cell>
          <cell r="FW15">
            <v>0</v>
          </cell>
          <cell r="FX15">
            <v>0</v>
          </cell>
          <cell r="FY15">
            <v>0</v>
          </cell>
          <cell r="FZ15">
            <v>0</v>
          </cell>
          <cell r="GF15">
            <v>0</v>
          </cell>
          <cell r="GL15">
            <v>0</v>
          </cell>
          <cell r="GR15">
            <v>0</v>
          </cell>
          <cell r="GX15">
            <v>0</v>
          </cell>
          <cell r="HD15">
            <v>0</v>
          </cell>
          <cell r="HF15">
            <v>15</v>
          </cell>
        </row>
        <row r="16">
          <cell r="A16">
            <v>16</v>
          </cell>
          <cell r="B16">
            <v>37104</v>
          </cell>
          <cell r="C16" t="str">
            <v>200108</v>
          </cell>
          <cell r="FL16">
            <v>0</v>
          </cell>
          <cell r="FM16">
            <v>0</v>
          </cell>
          <cell r="FN16">
            <v>0</v>
          </cell>
          <cell r="FO16">
            <v>0</v>
          </cell>
          <cell r="FS16">
            <v>0</v>
          </cell>
          <cell r="FT16">
            <v>0</v>
          </cell>
          <cell r="FU16">
            <v>0</v>
          </cell>
          <cell r="FV16">
            <v>0</v>
          </cell>
          <cell r="FW16">
            <v>0</v>
          </cell>
          <cell r="FX16">
            <v>0</v>
          </cell>
          <cell r="FY16">
            <v>0</v>
          </cell>
          <cell r="FZ16">
            <v>0</v>
          </cell>
          <cell r="GF16">
            <v>0</v>
          </cell>
          <cell r="GL16">
            <v>0</v>
          </cell>
          <cell r="GR16">
            <v>0</v>
          </cell>
          <cell r="GX16">
            <v>0</v>
          </cell>
          <cell r="HD16">
            <v>0</v>
          </cell>
          <cell r="HF16">
            <v>16</v>
          </cell>
        </row>
        <row r="17">
          <cell r="A17">
            <v>17</v>
          </cell>
          <cell r="B17">
            <v>37135</v>
          </cell>
          <cell r="C17" t="str">
            <v>200109</v>
          </cell>
          <cell r="FL17">
            <v>0</v>
          </cell>
          <cell r="FM17">
            <v>0</v>
          </cell>
          <cell r="FN17">
            <v>0</v>
          </cell>
          <cell r="FO17">
            <v>0</v>
          </cell>
          <cell r="FS17">
            <v>0</v>
          </cell>
          <cell r="FT17">
            <v>0</v>
          </cell>
          <cell r="FU17">
            <v>0</v>
          </cell>
          <cell r="FV17">
            <v>0</v>
          </cell>
          <cell r="FW17">
            <v>0</v>
          </cell>
          <cell r="FX17">
            <v>0</v>
          </cell>
          <cell r="FY17">
            <v>0</v>
          </cell>
          <cell r="FZ17">
            <v>0</v>
          </cell>
          <cell r="GF17">
            <v>0</v>
          </cell>
          <cell r="GL17">
            <v>0</v>
          </cell>
          <cell r="GR17">
            <v>0</v>
          </cell>
          <cell r="GX17">
            <v>0</v>
          </cell>
          <cell r="HD17">
            <v>0</v>
          </cell>
          <cell r="HF17">
            <v>17</v>
          </cell>
        </row>
        <row r="18">
          <cell r="A18">
            <v>18</v>
          </cell>
          <cell r="B18">
            <v>37165</v>
          </cell>
          <cell r="C18" t="str">
            <v>200110</v>
          </cell>
          <cell r="FL18">
            <v>0</v>
          </cell>
          <cell r="FM18">
            <v>0</v>
          </cell>
          <cell r="FN18">
            <v>0</v>
          </cell>
          <cell r="FO18">
            <v>0</v>
          </cell>
          <cell r="FS18">
            <v>0</v>
          </cell>
          <cell r="FT18">
            <v>0</v>
          </cell>
          <cell r="FU18">
            <v>0</v>
          </cell>
          <cell r="FV18">
            <v>0</v>
          </cell>
          <cell r="FW18">
            <v>0</v>
          </cell>
          <cell r="FX18">
            <v>0</v>
          </cell>
          <cell r="FY18">
            <v>0</v>
          </cell>
          <cell r="FZ18">
            <v>0</v>
          </cell>
          <cell r="GF18">
            <v>0</v>
          </cell>
          <cell r="GL18">
            <v>0</v>
          </cell>
          <cell r="GR18">
            <v>0</v>
          </cell>
          <cell r="GX18">
            <v>0</v>
          </cell>
          <cell r="HD18">
            <v>0</v>
          </cell>
          <cell r="HF18">
            <v>18</v>
          </cell>
        </row>
        <row r="19">
          <cell r="A19">
            <v>19</v>
          </cell>
          <cell r="B19">
            <v>37196</v>
          </cell>
          <cell r="C19" t="str">
            <v>200111</v>
          </cell>
          <cell r="FL19">
            <v>0</v>
          </cell>
          <cell r="FM19">
            <v>0</v>
          </cell>
          <cell r="FN19">
            <v>0</v>
          </cell>
          <cell r="FO19">
            <v>0</v>
          </cell>
          <cell r="FS19">
            <v>0</v>
          </cell>
          <cell r="FT19">
            <v>0</v>
          </cell>
          <cell r="FU19">
            <v>0</v>
          </cell>
          <cell r="FV19">
            <v>0</v>
          </cell>
          <cell r="FW19">
            <v>0</v>
          </cell>
          <cell r="FX19">
            <v>0</v>
          </cell>
          <cell r="FY19">
            <v>0</v>
          </cell>
          <cell r="FZ19">
            <v>0</v>
          </cell>
          <cell r="GF19">
            <v>0</v>
          </cell>
          <cell r="GL19">
            <v>0</v>
          </cell>
          <cell r="GR19">
            <v>0</v>
          </cell>
          <cell r="GX19">
            <v>0</v>
          </cell>
          <cell r="HD19">
            <v>0</v>
          </cell>
          <cell r="HF19">
            <v>19</v>
          </cell>
        </row>
        <row r="20">
          <cell r="A20">
            <v>20</v>
          </cell>
          <cell r="B20">
            <v>37226</v>
          </cell>
          <cell r="C20" t="str">
            <v>200112</v>
          </cell>
          <cell r="D20">
            <v>53.81</v>
          </cell>
          <cell r="E20">
            <v>0</v>
          </cell>
          <cell r="F20">
            <v>5.82</v>
          </cell>
          <cell r="G20">
            <v>2.85</v>
          </cell>
          <cell r="FL20">
            <v>53.81</v>
          </cell>
          <cell r="FM20">
            <v>0</v>
          </cell>
          <cell r="FN20">
            <v>5.82</v>
          </cell>
          <cell r="FO20">
            <v>2.85</v>
          </cell>
          <cell r="FS20">
            <v>53.81</v>
          </cell>
          <cell r="FT20">
            <v>0</v>
          </cell>
          <cell r="FU20">
            <v>5.82</v>
          </cell>
          <cell r="FV20">
            <v>2.85</v>
          </cell>
          <cell r="FW20">
            <v>62.480000000000004</v>
          </cell>
          <cell r="FX20">
            <v>0</v>
          </cell>
          <cell r="FY20">
            <v>0</v>
          </cell>
          <cell r="FZ20">
            <v>0</v>
          </cell>
          <cell r="GF20">
            <v>0</v>
          </cell>
          <cell r="GL20">
            <v>0</v>
          </cell>
          <cell r="GR20">
            <v>0</v>
          </cell>
          <cell r="GX20">
            <v>0</v>
          </cell>
          <cell r="HD20">
            <v>0</v>
          </cell>
          <cell r="HF20">
            <v>20</v>
          </cell>
        </row>
        <row r="21">
          <cell r="A21">
            <v>21</v>
          </cell>
          <cell r="B21">
            <v>37257</v>
          </cell>
          <cell r="C21" t="str">
            <v>200201</v>
          </cell>
          <cell r="D21">
            <v>2936.19</v>
          </cell>
          <cell r="E21">
            <v>105.06</v>
          </cell>
          <cell r="F21">
            <v>221.46</v>
          </cell>
          <cell r="G21">
            <v>108.92</v>
          </cell>
          <cell r="H21">
            <v>202.79</v>
          </cell>
          <cell r="I21">
            <v>37.85</v>
          </cell>
          <cell r="J21">
            <v>31.83</v>
          </cell>
          <cell r="K21">
            <v>15.52</v>
          </cell>
          <cell r="L21">
            <v>42.14</v>
          </cell>
          <cell r="M21">
            <v>2.84</v>
          </cell>
          <cell r="N21">
            <v>16.39</v>
          </cell>
          <cell r="O21">
            <v>7.94</v>
          </cell>
          <cell r="P21">
            <v>54.05</v>
          </cell>
          <cell r="Q21">
            <v>0</v>
          </cell>
          <cell r="R21">
            <v>0.57999999999999996</v>
          </cell>
          <cell r="S21">
            <v>1.17</v>
          </cell>
          <cell r="X21">
            <v>50.18</v>
          </cell>
          <cell r="Y21">
            <v>0</v>
          </cell>
          <cell r="Z21">
            <v>0</v>
          </cell>
          <cell r="AA21">
            <v>0</v>
          </cell>
          <cell r="FL21">
            <v>3285.35</v>
          </cell>
          <cell r="FM21">
            <v>145.75</v>
          </cell>
          <cell r="FN21">
            <v>270.26</v>
          </cell>
          <cell r="FO21">
            <v>133.54999999999998</v>
          </cell>
          <cell r="FS21">
            <v>3339.16</v>
          </cell>
          <cell r="FT21">
            <v>145.75</v>
          </cell>
          <cell r="FU21">
            <v>276.08</v>
          </cell>
          <cell r="FV21">
            <v>136.39999999999998</v>
          </cell>
          <cell r="FW21">
            <v>3897.39</v>
          </cell>
          <cell r="FX21">
            <v>0</v>
          </cell>
          <cell r="FY21">
            <v>0</v>
          </cell>
          <cell r="FZ21">
            <v>0</v>
          </cell>
          <cell r="GF21">
            <v>0</v>
          </cell>
          <cell r="GL21">
            <v>0</v>
          </cell>
          <cell r="GR21">
            <v>0</v>
          </cell>
          <cell r="GX21">
            <v>0</v>
          </cell>
          <cell r="HD21">
            <v>0</v>
          </cell>
          <cell r="HF21">
            <v>21</v>
          </cell>
        </row>
        <row r="22">
          <cell r="A22">
            <v>22</v>
          </cell>
          <cell r="B22">
            <v>37288</v>
          </cell>
          <cell r="C22" t="str">
            <v>200202</v>
          </cell>
          <cell r="D22">
            <v>22743.3</v>
          </cell>
          <cell r="E22">
            <v>6159.48</v>
          </cell>
          <cell r="F22">
            <v>1420.76</v>
          </cell>
          <cell r="G22">
            <v>699.48</v>
          </cell>
          <cell r="H22">
            <v>2236.94</v>
          </cell>
          <cell r="I22">
            <v>536.89</v>
          </cell>
          <cell r="J22">
            <v>266.52</v>
          </cell>
          <cell r="K22">
            <v>130.53</v>
          </cell>
          <cell r="L22">
            <v>977.79</v>
          </cell>
          <cell r="M22">
            <v>210.99</v>
          </cell>
          <cell r="N22">
            <v>160.02000000000001</v>
          </cell>
          <cell r="O22">
            <v>77.95</v>
          </cell>
          <cell r="P22">
            <v>416.75</v>
          </cell>
          <cell r="Q22">
            <v>188.64</v>
          </cell>
          <cell r="R22">
            <v>42.53</v>
          </cell>
          <cell r="S22">
            <v>88.13</v>
          </cell>
          <cell r="T22">
            <v>85.03</v>
          </cell>
          <cell r="U22">
            <v>102.03</v>
          </cell>
          <cell r="V22">
            <v>39.51</v>
          </cell>
          <cell r="W22">
            <v>18.96</v>
          </cell>
          <cell r="X22">
            <v>110.97</v>
          </cell>
          <cell r="Y22">
            <v>15.6</v>
          </cell>
          <cell r="Z22">
            <v>18.04</v>
          </cell>
          <cell r="AA22">
            <v>5.15</v>
          </cell>
          <cell r="FL22">
            <v>26570.78</v>
          </cell>
          <cell r="FM22">
            <v>7213.63</v>
          </cell>
          <cell r="FN22">
            <v>1947.3799999999999</v>
          </cell>
          <cell r="FO22">
            <v>1020.2</v>
          </cell>
          <cell r="FS22">
            <v>29909.94</v>
          </cell>
          <cell r="FT22">
            <v>7359.38</v>
          </cell>
          <cell r="FU22">
            <v>2223.46</v>
          </cell>
          <cell r="FV22">
            <v>1156.5999999999999</v>
          </cell>
          <cell r="FW22">
            <v>40649.379999999997</v>
          </cell>
          <cell r="FX22">
            <v>0</v>
          </cell>
          <cell r="FY22">
            <v>0</v>
          </cell>
          <cell r="FZ22">
            <v>0</v>
          </cell>
          <cell r="GF22">
            <v>0</v>
          </cell>
          <cell r="GL22">
            <v>0</v>
          </cell>
          <cell r="GR22">
            <v>0</v>
          </cell>
          <cell r="GX22">
            <v>0</v>
          </cell>
          <cell r="HD22">
            <v>0</v>
          </cell>
          <cell r="HF22">
            <v>22</v>
          </cell>
        </row>
        <row r="23">
          <cell r="A23">
            <v>23</v>
          </cell>
          <cell r="B23">
            <v>37316</v>
          </cell>
          <cell r="C23" t="str">
            <v>200203</v>
          </cell>
          <cell r="D23">
            <v>88555.999999999927</v>
          </cell>
          <cell r="E23">
            <v>14847.05</v>
          </cell>
          <cell r="F23">
            <v>4053.52</v>
          </cell>
          <cell r="G23">
            <v>2004.68</v>
          </cell>
          <cell r="H23">
            <v>15349.91</v>
          </cell>
          <cell r="I23">
            <v>4430.1099999999997</v>
          </cell>
          <cell r="J23">
            <v>1376.72</v>
          </cell>
          <cell r="K23">
            <v>678.24</v>
          </cell>
          <cell r="L23">
            <v>2362.41</v>
          </cell>
          <cell r="M23">
            <v>459.49</v>
          </cell>
          <cell r="N23">
            <v>248.74</v>
          </cell>
          <cell r="O23">
            <v>114.33</v>
          </cell>
          <cell r="P23">
            <v>1907.1</v>
          </cell>
          <cell r="Q23">
            <v>584.17999999999995</v>
          </cell>
          <cell r="R23">
            <v>170.99</v>
          </cell>
          <cell r="S23">
            <v>351.85</v>
          </cell>
          <cell r="T23">
            <v>863.54</v>
          </cell>
          <cell r="U23">
            <v>160.29</v>
          </cell>
          <cell r="V23">
            <v>164.1</v>
          </cell>
          <cell r="W23">
            <v>79.38</v>
          </cell>
          <cell r="X23">
            <v>693.33</v>
          </cell>
          <cell r="Y23">
            <v>209.28</v>
          </cell>
          <cell r="Z23">
            <v>138.16</v>
          </cell>
          <cell r="AA23">
            <v>66.45</v>
          </cell>
          <cell r="FL23">
            <v>109732.28999999994</v>
          </cell>
          <cell r="FM23">
            <v>20690.400000000001</v>
          </cell>
          <cell r="FN23">
            <v>6152.23</v>
          </cell>
          <cell r="FO23">
            <v>3294.93</v>
          </cell>
          <cell r="FR23">
            <v>0</v>
          </cell>
          <cell r="FS23">
            <v>139642.22999999992</v>
          </cell>
          <cell r="FT23">
            <v>28049.780000000002</v>
          </cell>
          <cell r="FU23">
            <v>8375.6899999999987</v>
          </cell>
          <cell r="FV23">
            <v>4451.53</v>
          </cell>
          <cell r="FW23">
            <v>180519.22999999992</v>
          </cell>
          <cell r="FX23">
            <v>0</v>
          </cell>
          <cell r="FY23">
            <v>0</v>
          </cell>
          <cell r="FZ23">
            <v>0</v>
          </cell>
          <cell r="GB23">
            <v>0</v>
          </cell>
          <cell r="GC23">
            <v>0</v>
          </cell>
          <cell r="GD23">
            <v>0</v>
          </cell>
          <cell r="GE23">
            <v>0</v>
          </cell>
          <cell r="GF23">
            <v>0</v>
          </cell>
          <cell r="GL23">
            <v>0</v>
          </cell>
          <cell r="GR23">
            <v>0</v>
          </cell>
          <cell r="GX23">
            <v>0</v>
          </cell>
          <cell r="HD23">
            <v>0</v>
          </cell>
          <cell r="HF23">
            <v>23</v>
          </cell>
        </row>
        <row r="24">
          <cell r="A24">
            <v>24</v>
          </cell>
          <cell r="B24">
            <v>37347</v>
          </cell>
          <cell r="C24" t="str">
            <v>200204</v>
          </cell>
          <cell r="D24">
            <v>424455.99000000121</v>
          </cell>
          <cell r="E24">
            <v>80056.260000000126</v>
          </cell>
          <cell r="F24">
            <v>13552.11</v>
          </cell>
          <cell r="G24">
            <v>6758.9900000000143</v>
          </cell>
          <cell r="H24">
            <v>53188.47</v>
          </cell>
          <cell r="I24">
            <v>13668.41</v>
          </cell>
          <cell r="J24">
            <v>3204.9400000000087</v>
          </cell>
          <cell r="K24">
            <v>1584.97</v>
          </cell>
          <cell r="L24">
            <v>13458.83</v>
          </cell>
          <cell r="M24">
            <v>3993.07</v>
          </cell>
          <cell r="N24">
            <v>1278.44</v>
          </cell>
          <cell r="O24">
            <v>624.61</v>
          </cell>
          <cell r="P24">
            <v>4379.3100000000004</v>
          </cell>
          <cell r="Q24">
            <v>1251.1400000000001</v>
          </cell>
          <cell r="R24">
            <v>262.18</v>
          </cell>
          <cell r="S24">
            <v>535.79</v>
          </cell>
          <cell r="T24">
            <v>1906.32</v>
          </cell>
          <cell r="U24">
            <v>327.18</v>
          </cell>
          <cell r="V24">
            <v>227.86</v>
          </cell>
          <cell r="W24">
            <v>110.8</v>
          </cell>
          <cell r="X24">
            <v>1657.62</v>
          </cell>
          <cell r="Y24">
            <v>531.08000000000004</v>
          </cell>
          <cell r="Z24">
            <v>340.38</v>
          </cell>
          <cell r="AA24">
            <v>159.94999999999999</v>
          </cell>
          <cell r="FL24">
            <v>499046.54000000126</v>
          </cell>
          <cell r="FM24">
            <v>99827.14000000013</v>
          </cell>
          <cell r="FN24">
            <v>18865.910000000011</v>
          </cell>
          <cell r="FO24">
            <v>9775.1100000000151</v>
          </cell>
          <cell r="FR24">
            <v>0</v>
          </cell>
          <cell r="FS24">
            <v>638688.77000000118</v>
          </cell>
          <cell r="FT24">
            <v>127876.92000000013</v>
          </cell>
          <cell r="FU24">
            <v>27241.600000000009</v>
          </cell>
          <cell r="FV24">
            <v>14226.640000000014</v>
          </cell>
          <cell r="FW24">
            <v>808033.93000000133</v>
          </cell>
          <cell r="FX24">
            <v>0</v>
          </cell>
          <cell r="FY24">
            <v>0</v>
          </cell>
          <cell r="FZ24">
            <v>0</v>
          </cell>
          <cell r="GB24">
            <v>0</v>
          </cell>
          <cell r="GC24">
            <v>0</v>
          </cell>
          <cell r="GD24">
            <v>0</v>
          </cell>
          <cell r="GE24">
            <v>0</v>
          </cell>
          <cell r="GF24">
            <v>0</v>
          </cell>
          <cell r="GL24">
            <v>0</v>
          </cell>
          <cell r="GR24">
            <v>0</v>
          </cell>
          <cell r="GX24">
            <v>0</v>
          </cell>
          <cell r="HD24">
            <v>0</v>
          </cell>
          <cell r="HF24">
            <v>24</v>
          </cell>
        </row>
        <row r="25">
          <cell r="A25">
            <v>25</v>
          </cell>
          <cell r="B25">
            <v>37377</v>
          </cell>
          <cell r="C25" t="str">
            <v>200205</v>
          </cell>
          <cell r="D25">
            <v>1387884.34</v>
          </cell>
          <cell r="E25">
            <v>334187.77</v>
          </cell>
          <cell r="F25">
            <v>11357.42</v>
          </cell>
          <cell r="G25">
            <v>5698.5499999999911</v>
          </cell>
          <cell r="H25">
            <v>285841.57</v>
          </cell>
          <cell r="I25">
            <v>58004.639999999861</v>
          </cell>
          <cell r="J25">
            <v>9596.1900000000478</v>
          </cell>
          <cell r="K25">
            <v>4786.0100000000084</v>
          </cell>
          <cell r="L25">
            <v>51001.15</v>
          </cell>
          <cell r="M25">
            <v>10294.700000000001</v>
          </cell>
          <cell r="N25">
            <v>2934.64</v>
          </cell>
          <cell r="O25">
            <v>1453.16</v>
          </cell>
          <cell r="P25">
            <v>16843.73</v>
          </cell>
          <cell r="Q25">
            <v>3875.06</v>
          </cell>
          <cell r="R25">
            <v>728.12</v>
          </cell>
          <cell r="S25">
            <v>1477.51</v>
          </cell>
          <cell r="T25">
            <v>4293</v>
          </cell>
          <cell r="U25">
            <v>874.08</v>
          </cell>
          <cell r="V25">
            <v>542.09</v>
          </cell>
          <cell r="W25">
            <v>260.51</v>
          </cell>
          <cell r="X25">
            <v>3540.34</v>
          </cell>
          <cell r="Y25">
            <v>1059.58</v>
          </cell>
          <cell r="Z25">
            <v>439.64</v>
          </cell>
          <cell r="AA25">
            <v>213.59</v>
          </cell>
          <cell r="FL25">
            <v>1749404.1300000001</v>
          </cell>
          <cell r="FM25">
            <v>408295.8299999999</v>
          </cell>
          <cell r="FN25">
            <v>25598.100000000046</v>
          </cell>
          <cell r="FO25">
            <v>13889.33</v>
          </cell>
          <cell r="FP25">
            <v>1817414</v>
          </cell>
          <cell r="FQ25">
            <v>424836</v>
          </cell>
          <cell r="FR25">
            <v>2242250</v>
          </cell>
          <cell r="FS25">
            <v>2388092.9000000013</v>
          </cell>
          <cell r="FT25">
            <v>536172.75</v>
          </cell>
          <cell r="FU25">
            <v>52839.700000000055</v>
          </cell>
          <cell r="FV25">
            <v>28115.970000000016</v>
          </cell>
          <cell r="FW25">
            <v>3005221.3200000017</v>
          </cell>
          <cell r="FX25">
            <v>1817414</v>
          </cell>
          <cell r="FY25">
            <v>424836</v>
          </cell>
          <cell r="FZ25">
            <v>2242250</v>
          </cell>
          <cell r="GB25">
            <v>0</v>
          </cell>
          <cell r="GC25">
            <v>0</v>
          </cell>
          <cell r="GD25">
            <v>0</v>
          </cell>
          <cell r="GE25">
            <v>0</v>
          </cell>
          <cell r="GF25">
            <v>0</v>
          </cell>
          <cell r="GH25">
            <v>538745.2900000012</v>
          </cell>
          <cell r="GI25">
            <v>101167.85000000012</v>
          </cell>
          <cell r="GJ25">
            <v>19253.669999999998</v>
          </cell>
          <cell r="GK25">
            <v>9574.9200000000146</v>
          </cell>
          <cell r="GL25">
            <v>668741.73000000138</v>
          </cell>
          <cell r="GN25">
            <v>1387884.34</v>
          </cell>
          <cell r="GO25">
            <v>334187.77</v>
          </cell>
          <cell r="GP25">
            <v>11357.42</v>
          </cell>
          <cell r="GQ25">
            <v>5698.5499999999911</v>
          </cell>
          <cell r="GR25">
            <v>1739128.08</v>
          </cell>
          <cell r="GT25">
            <v>36174.959999999999</v>
          </cell>
          <cell r="GU25">
            <v>9535.4600000000009</v>
          </cell>
          <cell r="GV25">
            <v>0</v>
          </cell>
          <cell r="GW25">
            <v>0</v>
          </cell>
          <cell r="GX25">
            <v>45710.42</v>
          </cell>
          <cell r="GZ25">
            <v>266239.3</v>
          </cell>
          <cell r="HA25">
            <v>4226.66</v>
          </cell>
          <cell r="HB25">
            <v>0</v>
          </cell>
          <cell r="HC25">
            <v>0</v>
          </cell>
          <cell r="HD25">
            <v>270465.95999999996</v>
          </cell>
          <cell r="HF25">
            <v>25</v>
          </cell>
        </row>
        <row r="26">
          <cell r="A26">
            <v>26</v>
          </cell>
          <cell r="B26">
            <v>37408</v>
          </cell>
          <cell r="C26" t="str">
            <v>200206</v>
          </cell>
          <cell r="D26">
            <v>35914.81</v>
          </cell>
          <cell r="E26">
            <v>9528.7000000000007</v>
          </cell>
          <cell r="F26">
            <v>0</v>
          </cell>
          <cell r="G26">
            <v>0</v>
          </cell>
          <cell r="H26">
            <v>1266641.51</v>
          </cell>
          <cell r="I26">
            <v>302368.76999999885</v>
          </cell>
          <cell r="J26">
            <v>455.25</v>
          </cell>
          <cell r="K26">
            <v>228.09</v>
          </cell>
          <cell r="L26">
            <v>257355.67</v>
          </cell>
          <cell r="M26">
            <v>51761.18</v>
          </cell>
          <cell r="N26">
            <v>8424.49</v>
          </cell>
          <cell r="O26">
            <v>4200.95</v>
          </cell>
          <cell r="P26">
            <v>48774.7</v>
          </cell>
          <cell r="Q26">
            <v>9675.99</v>
          </cell>
          <cell r="R26">
            <v>1280.57</v>
          </cell>
          <cell r="S26">
            <v>2580.65</v>
          </cell>
          <cell r="T26">
            <v>13895.25</v>
          </cell>
          <cell r="U26">
            <v>3366.94</v>
          </cell>
          <cell r="V26">
            <v>1157.67</v>
          </cell>
          <cell r="W26">
            <v>570.82000000000005</v>
          </cell>
          <cell r="X26">
            <v>6591.68</v>
          </cell>
          <cell r="Y26">
            <v>1606.07</v>
          </cell>
          <cell r="Z26">
            <v>670.06</v>
          </cell>
          <cell r="AA26">
            <v>328.26</v>
          </cell>
          <cell r="FL26">
            <v>1629173.6199999999</v>
          </cell>
          <cell r="FM26">
            <v>378307.64999999886</v>
          </cell>
          <cell r="FN26">
            <v>11988.039999999999</v>
          </cell>
          <cell r="FO26">
            <v>7908.77</v>
          </cell>
          <cell r="FP26">
            <v>1707414</v>
          </cell>
          <cell r="FQ26">
            <v>398897</v>
          </cell>
          <cell r="FR26">
            <v>2106311</v>
          </cell>
          <cell r="FS26">
            <v>4017266.5200000014</v>
          </cell>
          <cell r="FT26">
            <v>914480.39999999886</v>
          </cell>
          <cell r="FU26">
            <v>64827.740000000056</v>
          </cell>
          <cell r="FV26">
            <v>36024.74000000002</v>
          </cell>
          <cell r="FW26">
            <v>5032599.4000000004</v>
          </cell>
          <cell r="FX26">
            <v>3524828</v>
          </cell>
          <cell r="FY26">
            <v>823733</v>
          </cell>
          <cell r="FZ26">
            <v>4348561</v>
          </cell>
          <cell r="GB26">
            <v>35914.81</v>
          </cell>
          <cell r="GC26">
            <v>9528.7000000000007</v>
          </cell>
          <cell r="GD26">
            <v>0</v>
          </cell>
          <cell r="GE26">
            <v>0</v>
          </cell>
          <cell r="GF26">
            <v>45443.509999999995</v>
          </cell>
          <cell r="GH26">
            <v>356819.68</v>
          </cell>
          <cell r="GI26">
            <v>76677.899999999863</v>
          </cell>
          <cell r="GJ26">
            <v>14476.200000000055</v>
          </cell>
          <cell r="GK26">
            <v>7195.2700000000086</v>
          </cell>
          <cell r="GL26">
            <v>455169.04999999993</v>
          </cell>
          <cell r="GN26">
            <v>1266641.51</v>
          </cell>
          <cell r="GO26">
            <v>302368.76999999885</v>
          </cell>
          <cell r="GP26">
            <v>455.25</v>
          </cell>
          <cell r="GQ26">
            <v>228.09</v>
          </cell>
          <cell r="GR26">
            <v>1569693.6199999989</v>
          </cell>
          <cell r="GT26">
            <v>21601.54</v>
          </cell>
          <cell r="GU26">
            <v>5824.24</v>
          </cell>
          <cell r="GV26">
            <v>0</v>
          </cell>
          <cell r="GW26">
            <v>0</v>
          </cell>
          <cell r="GX26">
            <v>27425.78</v>
          </cell>
          <cell r="GZ26">
            <v>138659.37</v>
          </cell>
          <cell r="HA26">
            <v>1658.9</v>
          </cell>
          <cell r="HB26">
            <v>0</v>
          </cell>
          <cell r="HC26">
            <v>0</v>
          </cell>
          <cell r="HD26">
            <v>140318.26999999999</v>
          </cell>
          <cell r="HF26">
            <v>26</v>
          </cell>
        </row>
        <row r="27">
          <cell r="A27">
            <v>27</v>
          </cell>
          <cell r="B27">
            <v>37438</v>
          </cell>
          <cell r="C27" t="str">
            <v>200207</v>
          </cell>
          <cell r="D27">
            <v>260.14999999999998</v>
          </cell>
          <cell r="E27">
            <v>6.76</v>
          </cell>
          <cell r="F27">
            <v>0</v>
          </cell>
          <cell r="G27">
            <v>0</v>
          </cell>
          <cell r="H27">
            <v>21340.43</v>
          </cell>
          <cell r="I27">
            <v>5802.53</v>
          </cell>
          <cell r="J27">
            <v>0</v>
          </cell>
          <cell r="K27">
            <v>0</v>
          </cell>
          <cell r="L27">
            <v>1048834.96</v>
          </cell>
          <cell r="M27">
            <v>244308.01</v>
          </cell>
          <cell r="N27">
            <v>1594.16</v>
          </cell>
          <cell r="O27">
            <v>799.08</v>
          </cell>
          <cell r="P27">
            <v>188220.97</v>
          </cell>
          <cell r="Q27">
            <v>38973.769999999997</v>
          </cell>
          <cell r="R27">
            <v>2743.25</v>
          </cell>
          <cell r="S27">
            <v>5499.07</v>
          </cell>
          <cell r="T27">
            <v>32801.68</v>
          </cell>
          <cell r="U27">
            <v>7008.71</v>
          </cell>
          <cell r="V27">
            <v>1830.95</v>
          </cell>
          <cell r="W27">
            <v>908.33</v>
          </cell>
          <cell r="X27">
            <v>13620.5</v>
          </cell>
          <cell r="Y27">
            <v>3097.59</v>
          </cell>
          <cell r="Z27">
            <v>1060.8800000000001</v>
          </cell>
          <cell r="AA27">
            <v>522.87</v>
          </cell>
          <cell r="FL27">
            <v>1305078.69</v>
          </cell>
          <cell r="FM27">
            <v>299197.37000000005</v>
          </cell>
          <cell r="FN27">
            <v>7229.24</v>
          </cell>
          <cell r="FO27">
            <v>7729.3499999999995</v>
          </cell>
          <cell r="FP27">
            <v>1391561</v>
          </cell>
          <cell r="FQ27">
            <v>322679</v>
          </cell>
          <cell r="FR27">
            <v>1714240</v>
          </cell>
          <cell r="FS27">
            <v>5322345.2100000009</v>
          </cell>
          <cell r="FT27">
            <v>1213677.7699999989</v>
          </cell>
          <cell r="FU27">
            <v>72056.980000000054</v>
          </cell>
          <cell r="FV27">
            <v>43754.090000000018</v>
          </cell>
          <cell r="FW27">
            <v>6651834.0499999998</v>
          </cell>
          <cell r="FX27">
            <v>4916389</v>
          </cell>
          <cell r="FY27">
            <v>1146412</v>
          </cell>
          <cell r="FZ27">
            <v>6062801</v>
          </cell>
          <cell r="GB27">
            <v>21600.58</v>
          </cell>
          <cell r="GC27">
            <v>5809.29</v>
          </cell>
          <cell r="GD27">
            <v>0</v>
          </cell>
          <cell r="GE27">
            <v>0</v>
          </cell>
          <cell r="GF27">
            <v>27409.870000000003</v>
          </cell>
          <cell r="GH27">
            <v>325197.99</v>
          </cell>
          <cell r="GI27">
            <v>66722.27</v>
          </cell>
          <cell r="GJ27">
            <v>13062.72</v>
          </cell>
          <cell r="GK27">
            <v>6478.9400000000005</v>
          </cell>
          <cell r="GL27">
            <v>411461.92</v>
          </cell>
          <cell r="GN27">
            <v>1048834.96</v>
          </cell>
          <cell r="GO27">
            <v>244308.01</v>
          </cell>
          <cell r="GP27">
            <v>1594.16</v>
          </cell>
          <cell r="GQ27">
            <v>799.08</v>
          </cell>
          <cell r="GR27">
            <v>1295536.21</v>
          </cell>
          <cell r="GT27">
            <v>18635.349999999999</v>
          </cell>
          <cell r="GU27">
            <v>5982.1799999999994</v>
          </cell>
          <cell r="GV27">
            <v>0</v>
          </cell>
          <cell r="GW27">
            <v>0</v>
          </cell>
          <cell r="GX27">
            <v>24617.53</v>
          </cell>
          <cell r="GZ27">
            <v>43790.239999999998</v>
          </cell>
          <cell r="HA27">
            <v>669.79</v>
          </cell>
          <cell r="HB27">
            <v>0</v>
          </cell>
          <cell r="HC27">
            <v>0</v>
          </cell>
          <cell r="HD27">
            <v>44460.03</v>
          </cell>
          <cell r="HF27">
            <v>27</v>
          </cell>
        </row>
        <row r="28">
          <cell r="A28">
            <v>28</v>
          </cell>
          <cell r="B28">
            <v>37469</v>
          </cell>
          <cell r="C28" t="str">
            <v>200208</v>
          </cell>
          <cell r="H28">
            <v>261.11</v>
          </cell>
          <cell r="I28">
            <v>21.71</v>
          </cell>
          <cell r="J28">
            <v>0</v>
          </cell>
          <cell r="K28">
            <v>0</v>
          </cell>
          <cell r="L28">
            <v>18365.919999999998</v>
          </cell>
          <cell r="M28">
            <v>5965.98</v>
          </cell>
          <cell r="N28">
            <v>0</v>
          </cell>
          <cell r="O28">
            <v>0</v>
          </cell>
          <cell r="P28">
            <v>891944.33</v>
          </cell>
          <cell r="Q28">
            <v>235056.51</v>
          </cell>
          <cell r="R28">
            <v>242.77</v>
          </cell>
          <cell r="S28">
            <v>484.43</v>
          </cell>
          <cell r="T28">
            <v>148872</v>
          </cell>
          <cell r="U28">
            <v>35359.870000000003</v>
          </cell>
          <cell r="V28">
            <v>4049.16</v>
          </cell>
          <cell r="W28">
            <v>2019.01</v>
          </cell>
          <cell r="X28">
            <v>32601.86</v>
          </cell>
          <cell r="Y28">
            <v>7239.2</v>
          </cell>
          <cell r="Z28">
            <v>1588.63</v>
          </cell>
          <cell r="AA28">
            <v>784.47</v>
          </cell>
          <cell r="FL28">
            <v>1092045.22</v>
          </cell>
          <cell r="FM28">
            <v>283643.27</v>
          </cell>
          <cell r="FN28">
            <v>5880.56</v>
          </cell>
          <cell r="FO28">
            <v>3287.91</v>
          </cell>
          <cell r="FP28">
            <v>1186032</v>
          </cell>
          <cell r="FQ28">
            <v>310447</v>
          </cell>
          <cell r="FR28">
            <v>1496479</v>
          </cell>
          <cell r="FS28">
            <v>6414390.4300000006</v>
          </cell>
          <cell r="FT28">
            <v>1497321.0399999989</v>
          </cell>
          <cell r="FU28">
            <v>77937.540000000052</v>
          </cell>
          <cell r="FV28">
            <v>47042.000000000015</v>
          </cell>
          <cell r="FW28">
            <v>8036691.0099999998</v>
          </cell>
          <cell r="FX28">
            <v>6102421</v>
          </cell>
          <cell r="FY28">
            <v>1456859</v>
          </cell>
          <cell r="FZ28">
            <v>7559280</v>
          </cell>
          <cell r="GB28">
            <v>18627.03</v>
          </cell>
          <cell r="GC28">
            <v>5987.69</v>
          </cell>
          <cell r="GD28">
            <v>0</v>
          </cell>
          <cell r="GE28">
            <v>0</v>
          </cell>
          <cell r="GF28">
            <v>24614.719999999998</v>
          </cell>
          <cell r="GH28">
            <v>260596.61</v>
          </cell>
          <cell r="GI28">
            <v>54548.78</v>
          </cell>
          <cell r="GJ28">
            <v>5228.22</v>
          </cell>
          <cell r="GK28">
            <v>10534.17</v>
          </cell>
          <cell r="GL28">
            <v>330907.77999999997</v>
          </cell>
          <cell r="GN28">
            <v>891944.33</v>
          </cell>
          <cell r="GO28">
            <v>235056.51</v>
          </cell>
          <cell r="GP28">
            <v>242.77</v>
          </cell>
          <cell r="GQ28">
            <v>484.43</v>
          </cell>
          <cell r="GR28">
            <v>1127728.0399999998</v>
          </cell>
          <cell r="GT28">
            <v>36099.49</v>
          </cell>
          <cell r="GU28">
            <v>9494.89</v>
          </cell>
          <cell r="GV28">
            <v>0</v>
          </cell>
          <cell r="GW28">
            <v>0</v>
          </cell>
          <cell r="GX28">
            <v>45594.38</v>
          </cell>
          <cell r="GZ28">
            <v>47754.26</v>
          </cell>
          <cell r="HA28">
            <v>781.6</v>
          </cell>
          <cell r="HB28">
            <v>0</v>
          </cell>
          <cell r="HC28">
            <v>0</v>
          </cell>
          <cell r="HD28">
            <v>48535.86</v>
          </cell>
          <cell r="HF28">
            <v>28</v>
          </cell>
        </row>
        <row r="29">
          <cell r="A29">
            <v>29</v>
          </cell>
          <cell r="B29">
            <v>37500</v>
          </cell>
          <cell r="C29" t="str">
            <v>200209</v>
          </cell>
          <cell r="L29">
            <v>269.43</v>
          </cell>
          <cell r="M29">
            <v>16.2</v>
          </cell>
          <cell r="N29">
            <v>0</v>
          </cell>
          <cell r="O29">
            <v>0</v>
          </cell>
          <cell r="P29">
            <v>36099.49</v>
          </cell>
          <cell r="Q29">
            <v>9494.89</v>
          </cell>
          <cell r="R29">
            <v>0</v>
          </cell>
          <cell r="S29">
            <v>0</v>
          </cell>
          <cell r="T29">
            <v>779442.33</v>
          </cell>
          <cell r="U29">
            <v>203112.92</v>
          </cell>
          <cell r="V29">
            <v>233.03</v>
          </cell>
          <cell r="W29">
            <v>116.73</v>
          </cell>
          <cell r="X29">
            <v>125576.36</v>
          </cell>
          <cell r="Y29">
            <v>29326.74</v>
          </cell>
          <cell r="Z29">
            <v>3267.37</v>
          </cell>
          <cell r="AA29">
            <v>1629.96</v>
          </cell>
          <cell r="FL29">
            <v>941387.61</v>
          </cell>
          <cell r="FM29">
            <v>241950.75</v>
          </cell>
          <cell r="FN29">
            <v>3500.4</v>
          </cell>
          <cell r="FO29">
            <v>1746.69</v>
          </cell>
          <cell r="FP29">
            <v>1055995</v>
          </cell>
          <cell r="FQ29">
            <v>273887</v>
          </cell>
          <cell r="FR29">
            <v>1329882</v>
          </cell>
          <cell r="FS29">
            <v>7355778.040000001</v>
          </cell>
          <cell r="FT29">
            <v>1739271.7899999989</v>
          </cell>
          <cell r="FU29">
            <v>81437.940000000046</v>
          </cell>
          <cell r="FV29">
            <v>48788.690000000017</v>
          </cell>
          <cell r="FW29">
            <v>9225276.459999999</v>
          </cell>
          <cell r="FX29">
            <v>7158416</v>
          </cell>
          <cell r="FY29">
            <v>1730746</v>
          </cell>
          <cell r="FZ29">
            <v>8889162</v>
          </cell>
          <cell r="GB29">
            <v>36368.92</v>
          </cell>
          <cell r="GC29">
            <v>9511.09</v>
          </cell>
          <cell r="GD29">
            <v>0</v>
          </cell>
          <cell r="GE29">
            <v>0</v>
          </cell>
          <cell r="GF29">
            <v>45880.009999999995</v>
          </cell>
          <cell r="GH29">
            <v>202716.82</v>
          </cell>
          <cell r="GI29">
            <v>47199.100000000006</v>
          </cell>
          <cell r="GJ29">
            <v>8011.34</v>
          </cell>
          <cell r="GK29">
            <v>3967.8100000000004</v>
          </cell>
          <cell r="GL29">
            <v>261895.07</v>
          </cell>
          <cell r="GN29">
            <v>779442.33</v>
          </cell>
          <cell r="GO29">
            <v>203112.92</v>
          </cell>
          <cell r="GP29">
            <v>233.03</v>
          </cell>
          <cell r="GQ29">
            <v>116.73</v>
          </cell>
          <cell r="GR29">
            <v>982905.01</v>
          </cell>
          <cell r="GT29">
            <v>28977.979999999996</v>
          </cell>
          <cell r="GU29">
            <v>7035.3899999999994</v>
          </cell>
          <cell r="GV29">
            <v>0</v>
          </cell>
          <cell r="GW29">
            <v>0</v>
          </cell>
          <cell r="GX29">
            <v>36013.369999999995</v>
          </cell>
          <cell r="GZ29">
            <v>62041.06</v>
          </cell>
          <cell r="HA29">
            <v>760.87</v>
          </cell>
          <cell r="HB29">
            <v>0</v>
          </cell>
          <cell r="HC29">
            <v>0</v>
          </cell>
          <cell r="HD29">
            <v>62801.93</v>
          </cell>
          <cell r="HF29">
            <v>29</v>
          </cell>
        </row>
        <row r="30">
          <cell r="A30">
            <v>30</v>
          </cell>
          <cell r="B30">
            <v>37530</v>
          </cell>
          <cell r="C30" t="str">
            <v>200210</v>
          </cell>
          <cell r="T30">
            <v>28779.42</v>
          </cell>
          <cell r="U30">
            <v>6899.04</v>
          </cell>
          <cell r="V30">
            <v>0</v>
          </cell>
          <cell r="W30">
            <v>0</v>
          </cell>
          <cell r="X30">
            <v>699227.36</v>
          </cell>
          <cell r="Y30">
            <v>173910.3</v>
          </cell>
          <cell r="Z30">
            <v>331.02</v>
          </cell>
          <cell r="AA30">
            <v>165.77</v>
          </cell>
          <cell r="FL30">
            <v>728006.78</v>
          </cell>
          <cell r="FM30">
            <v>180809.34</v>
          </cell>
          <cell r="FN30">
            <v>331.02</v>
          </cell>
          <cell r="FO30">
            <v>165.77</v>
          </cell>
          <cell r="FP30">
            <v>940369</v>
          </cell>
          <cell r="FQ30">
            <v>234080</v>
          </cell>
          <cell r="FR30">
            <v>1174449</v>
          </cell>
          <cell r="FS30">
            <v>8083784.8200000012</v>
          </cell>
          <cell r="FT30">
            <v>1920081.129999999</v>
          </cell>
          <cell r="FU30">
            <v>81768.96000000005</v>
          </cell>
          <cell r="FV30">
            <v>48954.460000000014</v>
          </cell>
          <cell r="FW30">
            <v>10134589.370000001</v>
          </cell>
          <cell r="FX30">
            <v>8098785</v>
          </cell>
          <cell r="FY30">
            <v>1964826</v>
          </cell>
          <cell r="FZ30">
            <v>10063611</v>
          </cell>
          <cell r="GB30">
            <v>28779.42</v>
          </cell>
          <cell r="GC30">
            <v>6899.04</v>
          </cell>
          <cell r="GD30">
            <v>0</v>
          </cell>
          <cell r="GE30">
            <v>0</v>
          </cell>
          <cell r="GF30">
            <v>35678.46</v>
          </cell>
          <cell r="GH30">
            <v>184442.84</v>
          </cell>
          <cell r="GI30">
            <v>43085.14</v>
          </cell>
          <cell r="GJ30">
            <v>7523.16</v>
          </cell>
          <cell r="GK30">
            <v>3710.7</v>
          </cell>
          <cell r="GL30">
            <v>238761.84</v>
          </cell>
          <cell r="GN30">
            <v>699227.36</v>
          </cell>
          <cell r="GO30">
            <v>173910.3</v>
          </cell>
          <cell r="GP30">
            <v>331.02</v>
          </cell>
          <cell r="GQ30">
            <v>165.77</v>
          </cell>
          <cell r="GR30">
            <v>873634.45</v>
          </cell>
          <cell r="GT30">
            <v>39604.75</v>
          </cell>
          <cell r="GU30">
            <v>10536.8</v>
          </cell>
          <cell r="GV30">
            <v>0</v>
          </cell>
          <cell r="GW30">
            <v>0</v>
          </cell>
          <cell r="GX30">
            <v>50141.55</v>
          </cell>
          <cell r="GZ30">
            <v>62041.06</v>
          </cell>
          <cell r="HA30">
            <v>760.87</v>
          </cell>
          <cell r="HB30">
            <v>0</v>
          </cell>
          <cell r="HC30">
            <v>0</v>
          </cell>
          <cell r="HD30">
            <v>62801.93</v>
          </cell>
          <cell r="HF30">
            <v>30</v>
          </cell>
        </row>
        <row r="31">
          <cell r="A31">
            <v>31</v>
          </cell>
          <cell r="B31">
            <v>37561</v>
          </cell>
          <cell r="C31" t="str">
            <v>200211</v>
          </cell>
          <cell r="T31">
            <v>121.1</v>
          </cell>
          <cell r="U31">
            <v>70.91</v>
          </cell>
          <cell r="V31">
            <v>0</v>
          </cell>
          <cell r="W31">
            <v>0</v>
          </cell>
          <cell r="X31">
            <v>39604.75</v>
          </cell>
          <cell r="Y31">
            <v>10536.8</v>
          </cell>
          <cell r="Z31">
            <v>0</v>
          </cell>
          <cell r="AA31">
            <v>0</v>
          </cell>
          <cell r="FL31">
            <v>39725.85</v>
          </cell>
          <cell r="FM31">
            <v>10607.71</v>
          </cell>
          <cell r="FN31">
            <v>0</v>
          </cell>
          <cell r="FO31">
            <v>0</v>
          </cell>
          <cell r="FP31">
            <v>809585</v>
          </cell>
          <cell r="FQ31">
            <v>222532</v>
          </cell>
          <cell r="FR31">
            <v>1032117</v>
          </cell>
          <cell r="FS31">
            <v>8123510.6700000009</v>
          </cell>
          <cell r="FT31">
            <v>1930688.8399999989</v>
          </cell>
          <cell r="FU31">
            <v>81768.96000000005</v>
          </cell>
          <cell r="FV31">
            <v>48954.460000000014</v>
          </cell>
          <cell r="FW31">
            <v>10184922.930000002</v>
          </cell>
          <cell r="FX31">
            <v>8908370</v>
          </cell>
          <cell r="FY31">
            <v>2187358</v>
          </cell>
          <cell r="FZ31">
            <v>11095728</v>
          </cell>
          <cell r="GB31">
            <v>39725.85</v>
          </cell>
          <cell r="GC31">
            <v>10607.71</v>
          </cell>
          <cell r="GD31">
            <v>0</v>
          </cell>
          <cell r="GE31">
            <v>0</v>
          </cell>
          <cell r="GF31">
            <v>50333.56</v>
          </cell>
          <cell r="GH31">
            <v>0</v>
          </cell>
          <cell r="GI31">
            <v>0</v>
          </cell>
          <cell r="GJ31">
            <v>0</v>
          </cell>
          <cell r="GK31">
            <v>0</v>
          </cell>
          <cell r="GL31">
            <v>0</v>
          </cell>
          <cell r="GN31">
            <v>0</v>
          </cell>
          <cell r="GO31">
            <v>0</v>
          </cell>
          <cell r="GP31">
            <v>0</v>
          </cell>
          <cell r="GQ31">
            <v>0</v>
          </cell>
          <cell r="GR31">
            <v>0</v>
          </cell>
          <cell r="GT31">
            <v>0</v>
          </cell>
          <cell r="GU31">
            <v>0</v>
          </cell>
          <cell r="GV31">
            <v>0</v>
          </cell>
          <cell r="GW31">
            <v>0</v>
          </cell>
          <cell r="GX31">
            <v>0</v>
          </cell>
          <cell r="GZ31">
            <v>62041.06</v>
          </cell>
          <cell r="HA31">
            <v>760.87</v>
          </cell>
          <cell r="HB31">
            <v>0</v>
          </cell>
          <cell r="HC31">
            <v>0</v>
          </cell>
          <cell r="HD31">
            <v>62801.93</v>
          </cell>
          <cell r="HF31">
            <v>31</v>
          </cell>
        </row>
        <row r="32">
          <cell r="A32">
            <v>32</v>
          </cell>
          <cell r="B32">
            <v>37591</v>
          </cell>
          <cell r="C32" t="str">
            <v>200212</v>
          </cell>
          <cell r="T32">
            <v>77.459999999999994</v>
          </cell>
          <cell r="U32">
            <v>65.44</v>
          </cell>
          <cell r="V32">
            <v>0</v>
          </cell>
          <cell r="W32">
            <v>0</v>
          </cell>
          <cell r="FL32">
            <v>77.459999999999994</v>
          </cell>
          <cell r="FM32">
            <v>65.44</v>
          </cell>
          <cell r="FN32">
            <v>0</v>
          </cell>
          <cell r="FO32">
            <v>0</v>
          </cell>
          <cell r="FP32">
            <v>741279</v>
          </cell>
          <cell r="FQ32">
            <v>192779</v>
          </cell>
          <cell r="FR32">
            <v>934058</v>
          </cell>
          <cell r="FS32">
            <v>8123588.1300000008</v>
          </cell>
          <cell r="FT32">
            <v>1930754.2799999989</v>
          </cell>
          <cell r="FU32">
            <v>81768.96000000005</v>
          </cell>
          <cell r="FV32">
            <v>48954.460000000014</v>
          </cell>
          <cell r="FW32">
            <v>10185065.830000002</v>
          </cell>
          <cell r="FX32">
            <v>9649649</v>
          </cell>
          <cell r="FY32">
            <v>2380137</v>
          </cell>
          <cell r="FZ32">
            <v>12029786</v>
          </cell>
          <cell r="GB32">
            <v>77.459999999999994</v>
          </cell>
          <cell r="GC32">
            <v>65.44</v>
          </cell>
          <cell r="GD32">
            <v>0</v>
          </cell>
          <cell r="GE32">
            <v>0</v>
          </cell>
          <cell r="GF32">
            <v>142.89999999999998</v>
          </cell>
          <cell r="GH32">
            <v>0</v>
          </cell>
          <cell r="GI32">
            <v>0</v>
          </cell>
          <cell r="GJ32">
            <v>0</v>
          </cell>
          <cell r="GK32">
            <v>0</v>
          </cell>
          <cell r="GL32">
            <v>0</v>
          </cell>
          <cell r="GN32">
            <v>0</v>
          </cell>
          <cell r="GO32">
            <v>0</v>
          </cell>
          <cell r="GP32">
            <v>0</v>
          </cell>
          <cell r="GQ32">
            <v>0</v>
          </cell>
          <cell r="GR32">
            <v>0</v>
          </cell>
          <cell r="GT32">
            <v>0</v>
          </cell>
          <cell r="GU32">
            <v>0</v>
          </cell>
          <cell r="GV32">
            <v>0</v>
          </cell>
          <cell r="GW32">
            <v>0</v>
          </cell>
          <cell r="GX32">
            <v>0</v>
          </cell>
          <cell r="GZ32">
            <v>62041.06</v>
          </cell>
          <cell r="HA32">
            <v>760.87</v>
          </cell>
          <cell r="HB32">
            <v>0</v>
          </cell>
          <cell r="HC32">
            <v>0</v>
          </cell>
          <cell r="HD32">
            <v>62801.93</v>
          </cell>
          <cell r="HF32">
            <v>32</v>
          </cell>
        </row>
        <row r="33">
          <cell r="A33">
            <v>33</v>
          </cell>
          <cell r="B33">
            <v>37622</v>
          </cell>
          <cell r="C33" t="str">
            <v>200301</v>
          </cell>
          <cell r="FL33">
            <v>0</v>
          </cell>
          <cell r="FM33">
            <v>0</v>
          </cell>
          <cell r="FN33">
            <v>0</v>
          </cell>
          <cell r="FO33">
            <v>0</v>
          </cell>
          <cell r="FP33">
            <v>661807</v>
          </cell>
          <cell r="FQ33">
            <v>176335</v>
          </cell>
          <cell r="FR33">
            <v>838142</v>
          </cell>
          <cell r="FS33">
            <v>8123588.1300000008</v>
          </cell>
          <cell r="FT33">
            <v>1930754.2799999989</v>
          </cell>
          <cell r="FU33">
            <v>81768.96000000005</v>
          </cell>
          <cell r="FV33">
            <v>48954.460000000014</v>
          </cell>
          <cell r="FW33">
            <v>10185065.830000002</v>
          </cell>
          <cell r="FX33">
            <v>10311456</v>
          </cell>
          <cell r="FY33">
            <v>2556472</v>
          </cell>
          <cell r="FZ33">
            <v>12867928</v>
          </cell>
          <cell r="GB33">
            <v>0</v>
          </cell>
          <cell r="GC33">
            <v>0</v>
          </cell>
          <cell r="GD33">
            <v>0</v>
          </cell>
          <cell r="GE33">
            <v>0</v>
          </cell>
          <cell r="GF33">
            <v>0</v>
          </cell>
          <cell r="GH33">
            <v>0</v>
          </cell>
          <cell r="GI33">
            <v>0</v>
          </cell>
          <cell r="GJ33">
            <v>0</v>
          </cell>
          <cell r="GK33">
            <v>0</v>
          </cell>
          <cell r="GL33">
            <v>0</v>
          </cell>
          <cell r="GN33">
            <v>0</v>
          </cell>
          <cell r="GO33">
            <v>0</v>
          </cell>
          <cell r="GP33">
            <v>0</v>
          </cell>
          <cell r="GQ33">
            <v>0</v>
          </cell>
          <cell r="GR33">
            <v>0</v>
          </cell>
          <cell r="GT33">
            <v>0</v>
          </cell>
          <cell r="GU33">
            <v>0</v>
          </cell>
          <cell r="GV33">
            <v>0</v>
          </cell>
          <cell r="GW33">
            <v>0</v>
          </cell>
          <cell r="GX33">
            <v>0</v>
          </cell>
          <cell r="GZ33">
            <v>0</v>
          </cell>
          <cell r="HA33">
            <v>0</v>
          </cell>
          <cell r="HB33">
            <v>0</v>
          </cell>
          <cell r="HC33">
            <v>0</v>
          </cell>
          <cell r="HD33">
            <v>0</v>
          </cell>
          <cell r="HF33">
            <v>33</v>
          </cell>
        </row>
        <row r="34">
          <cell r="A34">
            <v>34</v>
          </cell>
          <cell r="B34">
            <v>37653</v>
          </cell>
          <cell r="C34" t="str">
            <v>200302</v>
          </cell>
          <cell r="FL34">
            <v>0</v>
          </cell>
          <cell r="FM34">
            <v>0</v>
          </cell>
          <cell r="FN34">
            <v>0</v>
          </cell>
          <cell r="FO34">
            <v>0</v>
          </cell>
          <cell r="FP34">
            <v>606211</v>
          </cell>
          <cell r="FQ34">
            <v>166357</v>
          </cell>
          <cell r="FR34">
            <v>772568</v>
          </cell>
          <cell r="FS34">
            <v>8123588.1300000008</v>
          </cell>
          <cell r="FT34">
            <v>1930754.2799999989</v>
          </cell>
          <cell r="FU34">
            <v>81768.96000000005</v>
          </cell>
          <cell r="FV34">
            <v>48954.460000000014</v>
          </cell>
          <cell r="FW34">
            <v>10185065.830000002</v>
          </cell>
          <cell r="FX34">
            <v>10917667</v>
          </cell>
          <cell r="FY34">
            <v>2722829</v>
          </cell>
          <cell r="FZ34">
            <v>13640496</v>
          </cell>
          <cell r="GB34">
            <v>0</v>
          </cell>
          <cell r="GC34">
            <v>0</v>
          </cell>
          <cell r="GD34">
            <v>0</v>
          </cell>
          <cell r="GE34">
            <v>0</v>
          </cell>
          <cell r="GF34">
            <v>0</v>
          </cell>
          <cell r="GH34">
            <v>0</v>
          </cell>
          <cell r="GI34">
            <v>0</v>
          </cell>
          <cell r="GJ34">
            <v>0</v>
          </cell>
          <cell r="GK34">
            <v>0</v>
          </cell>
          <cell r="GL34">
            <v>0</v>
          </cell>
          <cell r="GN34">
            <v>0</v>
          </cell>
          <cell r="GO34">
            <v>0</v>
          </cell>
          <cell r="GP34">
            <v>0</v>
          </cell>
          <cell r="GQ34">
            <v>0</v>
          </cell>
          <cell r="GR34">
            <v>0</v>
          </cell>
          <cell r="GT34">
            <v>0</v>
          </cell>
          <cell r="GU34">
            <v>0</v>
          </cell>
          <cell r="GV34">
            <v>0</v>
          </cell>
          <cell r="GW34">
            <v>0</v>
          </cell>
          <cell r="GX34">
            <v>0</v>
          </cell>
          <cell r="GZ34">
            <v>0</v>
          </cell>
          <cell r="HA34">
            <v>0</v>
          </cell>
          <cell r="HB34">
            <v>0</v>
          </cell>
          <cell r="HC34">
            <v>0</v>
          </cell>
          <cell r="HD34">
            <v>0</v>
          </cell>
          <cell r="HF34">
            <v>34</v>
          </cell>
        </row>
        <row r="35">
          <cell r="A35">
            <v>35</v>
          </cell>
          <cell r="B35">
            <v>37681</v>
          </cell>
          <cell r="C35" t="str">
            <v>200303</v>
          </cell>
          <cell r="FL35">
            <v>0</v>
          </cell>
          <cell r="FM35">
            <v>0</v>
          </cell>
          <cell r="FN35">
            <v>0</v>
          </cell>
          <cell r="FO35">
            <v>0</v>
          </cell>
          <cell r="FP35">
            <v>562981</v>
          </cell>
          <cell r="FQ35">
            <v>130563</v>
          </cell>
          <cell r="FR35">
            <v>693544</v>
          </cell>
          <cell r="FS35">
            <v>8123588.1300000008</v>
          </cell>
          <cell r="FT35">
            <v>1930754.2799999989</v>
          </cell>
          <cell r="FU35">
            <v>81768.96000000005</v>
          </cell>
          <cell r="FV35">
            <v>48954.460000000014</v>
          </cell>
          <cell r="FW35">
            <v>10185065.830000002</v>
          </cell>
          <cell r="FX35">
            <v>11480648</v>
          </cell>
          <cell r="FY35">
            <v>2853392</v>
          </cell>
          <cell r="FZ35">
            <v>14334040</v>
          </cell>
          <cell r="GB35">
            <v>0</v>
          </cell>
          <cell r="GC35">
            <v>0</v>
          </cell>
          <cell r="GD35">
            <v>0</v>
          </cell>
          <cell r="GE35">
            <v>0</v>
          </cell>
          <cell r="GF35">
            <v>0</v>
          </cell>
          <cell r="GH35">
            <v>0</v>
          </cell>
          <cell r="GI35">
            <v>0</v>
          </cell>
          <cell r="GJ35">
            <v>0</v>
          </cell>
          <cell r="GK35">
            <v>0</v>
          </cell>
          <cell r="GL35">
            <v>0</v>
          </cell>
          <cell r="GN35">
            <v>0</v>
          </cell>
          <cell r="GO35">
            <v>0</v>
          </cell>
          <cell r="GP35">
            <v>0</v>
          </cell>
          <cell r="GQ35">
            <v>0</v>
          </cell>
          <cell r="GR35">
            <v>0</v>
          </cell>
          <cell r="GT35">
            <v>0</v>
          </cell>
          <cell r="GU35">
            <v>0</v>
          </cell>
          <cell r="GV35">
            <v>0</v>
          </cell>
          <cell r="GW35">
            <v>0</v>
          </cell>
          <cell r="GX35">
            <v>0</v>
          </cell>
          <cell r="GZ35">
            <v>0</v>
          </cell>
          <cell r="HA35">
            <v>0</v>
          </cell>
          <cell r="HB35">
            <v>0</v>
          </cell>
          <cell r="HC35">
            <v>0</v>
          </cell>
          <cell r="HD35">
            <v>0</v>
          </cell>
          <cell r="HF35">
            <v>35</v>
          </cell>
        </row>
        <row r="36">
          <cell r="A36">
            <v>36</v>
          </cell>
          <cell r="B36">
            <v>37712</v>
          </cell>
          <cell r="C36" t="str">
            <v>200304</v>
          </cell>
          <cell r="FL36">
            <v>0</v>
          </cell>
          <cell r="FM36">
            <v>0</v>
          </cell>
          <cell r="FN36">
            <v>0</v>
          </cell>
          <cell r="FO36">
            <v>0</v>
          </cell>
          <cell r="FP36">
            <v>512002</v>
          </cell>
          <cell r="FQ36">
            <v>124624</v>
          </cell>
          <cell r="FR36">
            <v>636626</v>
          </cell>
          <cell r="FS36">
            <v>8123588.1300000008</v>
          </cell>
          <cell r="FT36">
            <v>1930754.2799999989</v>
          </cell>
          <cell r="FU36">
            <v>81768.96000000005</v>
          </cell>
          <cell r="FV36">
            <v>48954.460000000014</v>
          </cell>
          <cell r="FW36">
            <v>10185065.830000002</v>
          </cell>
          <cell r="FX36">
            <v>11992650</v>
          </cell>
          <cell r="FY36">
            <v>2978016</v>
          </cell>
          <cell r="FZ36">
            <v>14970666</v>
          </cell>
          <cell r="GB36">
            <v>0</v>
          </cell>
          <cell r="GC36">
            <v>0</v>
          </cell>
          <cell r="GD36">
            <v>0</v>
          </cell>
          <cell r="GE36">
            <v>0</v>
          </cell>
          <cell r="GF36">
            <v>0</v>
          </cell>
          <cell r="GH36">
            <v>0</v>
          </cell>
          <cell r="GI36">
            <v>0</v>
          </cell>
          <cell r="GJ36">
            <v>0</v>
          </cell>
          <cell r="GK36">
            <v>0</v>
          </cell>
          <cell r="GL36">
            <v>0</v>
          </cell>
          <cell r="GN36">
            <v>0</v>
          </cell>
          <cell r="GO36">
            <v>0</v>
          </cell>
          <cell r="GP36">
            <v>0</v>
          </cell>
          <cell r="GQ36">
            <v>0</v>
          </cell>
          <cell r="GR36">
            <v>0</v>
          </cell>
          <cell r="GT36">
            <v>0</v>
          </cell>
          <cell r="GU36">
            <v>0</v>
          </cell>
          <cell r="GV36">
            <v>0</v>
          </cell>
          <cell r="GW36">
            <v>0</v>
          </cell>
          <cell r="GX36">
            <v>0</v>
          </cell>
          <cell r="GZ36">
            <v>0</v>
          </cell>
          <cell r="HA36">
            <v>0</v>
          </cell>
          <cell r="HB36">
            <v>0</v>
          </cell>
          <cell r="HC36">
            <v>0</v>
          </cell>
          <cell r="HD36">
            <v>0</v>
          </cell>
          <cell r="HF36">
            <v>36</v>
          </cell>
        </row>
        <row r="37">
          <cell r="A37">
            <v>37</v>
          </cell>
          <cell r="B37">
            <v>37742</v>
          </cell>
          <cell r="C37" t="str">
            <v>200305</v>
          </cell>
          <cell r="FL37">
            <v>0</v>
          </cell>
          <cell r="FM37">
            <v>0</v>
          </cell>
          <cell r="FN37">
            <v>0</v>
          </cell>
          <cell r="FO37">
            <v>0</v>
          </cell>
          <cell r="FP37">
            <v>470189</v>
          </cell>
          <cell r="FQ37">
            <v>113755</v>
          </cell>
          <cell r="FR37">
            <v>583944</v>
          </cell>
          <cell r="FS37">
            <v>8123588.1300000008</v>
          </cell>
          <cell r="FT37">
            <v>1930754.2799999989</v>
          </cell>
          <cell r="FU37">
            <v>81768.96000000005</v>
          </cell>
          <cell r="FV37">
            <v>48954.460000000014</v>
          </cell>
          <cell r="FW37">
            <v>10185065.830000002</v>
          </cell>
          <cell r="FX37">
            <v>12462839</v>
          </cell>
          <cell r="FY37">
            <v>3091771</v>
          </cell>
          <cell r="FZ37">
            <v>15554610</v>
          </cell>
          <cell r="GB37">
            <v>0</v>
          </cell>
          <cell r="GC37">
            <v>0</v>
          </cell>
          <cell r="GD37">
            <v>0</v>
          </cell>
          <cell r="GE37">
            <v>0</v>
          </cell>
          <cell r="GF37">
            <v>0</v>
          </cell>
          <cell r="GH37">
            <v>0</v>
          </cell>
          <cell r="GI37">
            <v>0</v>
          </cell>
          <cell r="GJ37">
            <v>0</v>
          </cell>
          <cell r="GK37">
            <v>0</v>
          </cell>
          <cell r="GL37">
            <v>0</v>
          </cell>
          <cell r="GN37">
            <v>0</v>
          </cell>
          <cell r="GO37">
            <v>0</v>
          </cell>
          <cell r="GP37">
            <v>0</v>
          </cell>
          <cell r="GQ37">
            <v>0</v>
          </cell>
          <cell r="GR37">
            <v>0</v>
          </cell>
          <cell r="GT37">
            <v>0</v>
          </cell>
          <cell r="GU37">
            <v>0</v>
          </cell>
          <cell r="GV37">
            <v>0</v>
          </cell>
          <cell r="GW37">
            <v>0</v>
          </cell>
          <cell r="GX37">
            <v>0</v>
          </cell>
          <cell r="GZ37">
            <v>0</v>
          </cell>
          <cell r="HA37">
            <v>0</v>
          </cell>
          <cell r="HB37">
            <v>0</v>
          </cell>
          <cell r="HC37">
            <v>0</v>
          </cell>
          <cell r="HD37">
            <v>0</v>
          </cell>
          <cell r="HF37">
            <v>37</v>
          </cell>
        </row>
        <row r="38">
          <cell r="A38">
            <v>38</v>
          </cell>
          <cell r="B38">
            <v>37773</v>
          </cell>
          <cell r="C38" t="str">
            <v>200306</v>
          </cell>
          <cell r="FL38">
            <v>0</v>
          </cell>
          <cell r="FM38">
            <v>0</v>
          </cell>
          <cell r="FN38">
            <v>0</v>
          </cell>
          <cell r="FO38">
            <v>0</v>
          </cell>
          <cell r="FP38">
            <v>416826</v>
          </cell>
          <cell r="FQ38">
            <v>102722</v>
          </cell>
          <cell r="FR38">
            <v>519548</v>
          </cell>
          <cell r="FS38">
            <v>8123588.1300000008</v>
          </cell>
          <cell r="FT38">
            <v>1930754.2799999989</v>
          </cell>
          <cell r="FU38">
            <v>81768.96000000005</v>
          </cell>
          <cell r="FV38">
            <v>48954.460000000014</v>
          </cell>
          <cell r="FW38">
            <v>10185065.830000002</v>
          </cell>
          <cell r="FX38">
            <v>12879665</v>
          </cell>
          <cell r="FY38">
            <v>3194493</v>
          </cell>
          <cell r="FZ38">
            <v>16074158</v>
          </cell>
          <cell r="GB38">
            <v>0</v>
          </cell>
          <cell r="GC38">
            <v>0</v>
          </cell>
          <cell r="GD38">
            <v>0</v>
          </cell>
          <cell r="GE38">
            <v>0</v>
          </cell>
          <cell r="GF38">
            <v>0</v>
          </cell>
          <cell r="GH38">
            <v>0</v>
          </cell>
          <cell r="GI38">
            <v>0</v>
          </cell>
          <cell r="GJ38">
            <v>0</v>
          </cell>
          <cell r="GK38">
            <v>0</v>
          </cell>
          <cell r="GL38">
            <v>0</v>
          </cell>
          <cell r="GN38">
            <v>0</v>
          </cell>
          <cell r="GO38">
            <v>0</v>
          </cell>
          <cell r="GP38">
            <v>0</v>
          </cell>
          <cell r="GQ38">
            <v>0</v>
          </cell>
          <cell r="GR38">
            <v>0</v>
          </cell>
          <cell r="GT38">
            <v>0</v>
          </cell>
          <cell r="GU38">
            <v>0</v>
          </cell>
          <cell r="GV38">
            <v>0</v>
          </cell>
          <cell r="GW38">
            <v>0</v>
          </cell>
          <cell r="GX38">
            <v>0</v>
          </cell>
          <cell r="GZ38">
            <v>0</v>
          </cell>
          <cell r="HA38">
            <v>0</v>
          </cell>
          <cell r="HB38">
            <v>0</v>
          </cell>
          <cell r="HC38">
            <v>0</v>
          </cell>
          <cell r="HD38">
            <v>0</v>
          </cell>
          <cell r="HF38">
            <v>38</v>
          </cell>
        </row>
        <row r="39">
          <cell r="A39">
            <v>39</v>
          </cell>
          <cell r="B39">
            <v>37803</v>
          </cell>
          <cell r="C39" t="str">
            <v>200307</v>
          </cell>
          <cell r="FL39">
            <v>0</v>
          </cell>
          <cell r="FM39">
            <v>0</v>
          </cell>
          <cell r="FN39">
            <v>0</v>
          </cell>
          <cell r="FO39">
            <v>0</v>
          </cell>
          <cell r="FP39">
            <v>397257</v>
          </cell>
          <cell r="FQ39">
            <v>87530</v>
          </cell>
          <cell r="FR39">
            <v>484787</v>
          </cell>
          <cell r="FS39">
            <v>8123588.1300000008</v>
          </cell>
          <cell r="FT39">
            <v>1930754.2799999989</v>
          </cell>
          <cell r="FU39">
            <v>81768.96000000005</v>
          </cell>
          <cell r="FV39">
            <v>48954.460000000014</v>
          </cell>
          <cell r="FW39">
            <v>10185065.830000002</v>
          </cell>
          <cell r="FX39">
            <v>13276922</v>
          </cell>
          <cell r="FY39">
            <v>3282023</v>
          </cell>
          <cell r="FZ39">
            <v>16558945</v>
          </cell>
          <cell r="GB39">
            <v>0</v>
          </cell>
          <cell r="GC39">
            <v>0</v>
          </cell>
          <cell r="GD39">
            <v>0</v>
          </cell>
          <cell r="GE39">
            <v>0</v>
          </cell>
          <cell r="GF39">
            <v>0</v>
          </cell>
          <cell r="GH39">
            <v>0</v>
          </cell>
          <cell r="GI39">
            <v>0</v>
          </cell>
          <cell r="GJ39">
            <v>0</v>
          </cell>
          <cell r="GK39">
            <v>0</v>
          </cell>
          <cell r="GL39">
            <v>0</v>
          </cell>
          <cell r="GN39">
            <v>0</v>
          </cell>
          <cell r="GO39">
            <v>0</v>
          </cell>
          <cell r="GP39">
            <v>0</v>
          </cell>
          <cell r="GQ39">
            <v>0</v>
          </cell>
          <cell r="GR39">
            <v>0</v>
          </cell>
          <cell r="GT39">
            <v>0</v>
          </cell>
          <cell r="GU39">
            <v>0</v>
          </cell>
          <cell r="GV39">
            <v>0</v>
          </cell>
          <cell r="GW39">
            <v>0</v>
          </cell>
          <cell r="GX39">
            <v>0</v>
          </cell>
          <cell r="GZ39">
            <v>0</v>
          </cell>
          <cell r="HA39">
            <v>0</v>
          </cell>
          <cell r="HB39">
            <v>0</v>
          </cell>
          <cell r="HC39">
            <v>0</v>
          </cell>
          <cell r="HD39">
            <v>0</v>
          </cell>
          <cell r="HF39">
            <v>39</v>
          </cell>
        </row>
        <row r="40">
          <cell r="A40">
            <v>40</v>
          </cell>
          <cell r="B40">
            <v>37834</v>
          </cell>
          <cell r="C40" t="str">
            <v>200308</v>
          </cell>
          <cell r="FL40">
            <v>0</v>
          </cell>
          <cell r="FM40">
            <v>0</v>
          </cell>
          <cell r="FN40">
            <v>0</v>
          </cell>
          <cell r="FO40">
            <v>0</v>
          </cell>
          <cell r="FP40">
            <v>369622</v>
          </cell>
          <cell r="FQ40">
            <v>82119</v>
          </cell>
          <cell r="FR40">
            <v>451741</v>
          </cell>
          <cell r="FS40">
            <v>8123588.1300000008</v>
          </cell>
          <cell r="FT40">
            <v>1930754.2799999989</v>
          </cell>
          <cell r="FU40">
            <v>81768.96000000005</v>
          </cell>
          <cell r="FV40">
            <v>48954.460000000014</v>
          </cell>
          <cell r="FW40">
            <v>10185065.830000002</v>
          </cell>
          <cell r="FX40">
            <v>13646544</v>
          </cell>
          <cell r="FY40">
            <v>3364142</v>
          </cell>
          <cell r="FZ40">
            <v>17010686</v>
          </cell>
          <cell r="GF40">
            <v>0</v>
          </cell>
          <cell r="GL40">
            <v>0</v>
          </cell>
          <cell r="GR40">
            <v>0</v>
          </cell>
          <cell r="GX40">
            <v>0</v>
          </cell>
          <cell r="HD40">
            <v>0</v>
          </cell>
          <cell r="HF40">
            <v>40</v>
          </cell>
        </row>
        <row r="41">
          <cell r="A41">
            <v>41</v>
          </cell>
          <cell r="B41">
            <v>37865</v>
          </cell>
          <cell r="C41" t="str">
            <v>200309</v>
          </cell>
          <cell r="FL41">
            <v>0</v>
          </cell>
          <cell r="FM41">
            <v>0</v>
          </cell>
          <cell r="FN41">
            <v>0</v>
          </cell>
          <cell r="FO41">
            <v>0</v>
          </cell>
          <cell r="FP41">
            <v>367140</v>
          </cell>
          <cell r="FQ41">
            <v>70276</v>
          </cell>
          <cell r="FR41">
            <v>437416</v>
          </cell>
          <cell r="FS41">
            <v>8123588.1300000008</v>
          </cell>
          <cell r="FT41">
            <v>1930754.2799999989</v>
          </cell>
          <cell r="FU41">
            <v>81768.96000000005</v>
          </cell>
          <cell r="FV41">
            <v>48954.460000000014</v>
          </cell>
          <cell r="FW41">
            <v>10185065.830000002</v>
          </cell>
          <cell r="FX41">
            <v>14013684</v>
          </cell>
          <cell r="FY41">
            <v>3434418</v>
          </cell>
          <cell r="FZ41">
            <v>17448102</v>
          </cell>
          <cell r="GF41">
            <v>0</v>
          </cell>
          <cell r="GL41">
            <v>0</v>
          </cell>
          <cell r="GR41">
            <v>0</v>
          </cell>
          <cell r="GX41">
            <v>0</v>
          </cell>
          <cell r="HD41">
            <v>0</v>
          </cell>
          <cell r="HF41">
            <v>41</v>
          </cell>
        </row>
        <row r="42">
          <cell r="A42">
            <v>42</v>
          </cell>
          <cell r="B42">
            <v>37895</v>
          </cell>
          <cell r="C42" t="str">
            <v>200310</v>
          </cell>
          <cell r="FL42">
            <v>0</v>
          </cell>
          <cell r="FM42">
            <v>0</v>
          </cell>
          <cell r="FN42">
            <v>0</v>
          </cell>
          <cell r="FO42">
            <v>0</v>
          </cell>
          <cell r="FP42">
            <v>336924</v>
          </cell>
          <cell r="FQ42">
            <v>59438</v>
          </cell>
          <cell r="FR42">
            <v>396362</v>
          </cell>
          <cell r="FS42">
            <v>8123588.1300000008</v>
          </cell>
          <cell r="FT42">
            <v>1930754.2799999989</v>
          </cell>
          <cell r="FU42">
            <v>81768.96000000005</v>
          </cell>
          <cell r="FV42">
            <v>48954.460000000014</v>
          </cell>
          <cell r="FW42">
            <v>10185065.830000002</v>
          </cell>
          <cell r="FX42">
            <v>14350608</v>
          </cell>
          <cell r="FY42">
            <v>3493856</v>
          </cell>
          <cell r="FZ42">
            <v>17844464</v>
          </cell>
          <cell r="GF42">
            <v>0</v>
          </cell>
          <cell r="GL42">
            <v>0</v>
          </cell>
          <cell r="GR42">
            <v>0</v>
          </cell>
          <cell r="GX42">
            <v>0</v>
          </cell>
          <cell r="HD42">
            <v>0</v>
          </cell>
          <cell r="HF42">
            <v>42</v>
          </cell>
        </row>
        <row r="43">
          <cell r="A43">
            <v>43</v>
          </cell>
          <cell r="B43">
            <v>37926</v>
          </cell>
          <cell r="C43" t="str">
            <v>200311</v>
          </cell>
          <cell r="FL43">
            <v>0</v>
          </cell>
          <cell r="FM43">
            <v>0</v>
          </cell>
          <cell r="FN43">
            <v>0</v>
          </cell>
          <cell r="FO43">
            <v>0</v>
          </cell>
          <cell r="FP43">
            <v>289271</v>
          </cell>
          <cell r="FQ43">
            <v>53350</v>
          </cell>
          <cell r="FR43">
            <v>342621</v>
          </cell>
          <cell r="FS43">
            <v>8123588.1300000008</v>
          </cell>
          <cell r="FT43">
            <v>1930754.2799999989</v>
          </cell>
          <cell r="FU43">
            <v>81768.96000000005</v>
          </cell>
          <cell r="FV43">
            <v>48954.460000000014</v>
          </cell>
          <cell r="FW43">
            <v>10185065.830000002</v>
          </cell>
          <cell r="FX43">
            <v>14639879</v>
          </cell>
          <cell r="FY43">
            <v>3547206</v>
          </cell>
          <cell r="FZ43">
            <v>18187085</v>
          </cell>
          <cell r="GF43">
            <v>0</v>
          </cell>
          <cell r="GL43">
            <v>0</v>
          </cell>
          <cell r="GR43">
            <v>0</v>
          </cell>
          <cell r="GX43">
            <v>0</v>
          </cell>
          <cell r="HD43">
            <v>0</v>
          </cell>
          <cell r="HF43">
            <v>43</v>
          </cell>
        </row>
        <row r="44">
          <cell r="A44">
            <v>44</v>
          </cell>
          <cell r="B44">
            <v>37956</v>
          </cell>
          <cell r="C44" t="str">
            <v>200312</v>
          </cell>
          <cell r="FL44">
            <v>0</v>
          </cell>
          <cell r="FM44">
            <v>0</v>
          </cell>
          <cell r="FN44">
            <v>0</v>
          </cell>
          <cell r="FO44">
            <v>0</v>
          </cell>
          <cell r="FP44">
            <v>262647</v>
          </cell>
          <cell r="FQ44">
            <v>42010</v>
          </cell>
          <cell r="FR44">
            <v>304657</v>
          </cell>
          <cell r="FS44">
            <v>8123588.1300000008</v>
          </cell>
          <cell r="FT44">
            <v>1930754.2799999989</v>
          </cell>
          <cell r="FU44">
            <v>81768.96000000005</v>
          </cell>
          <cell r="FV44">
            <v>48954.460000000014</v>
          </cell>
          <cell r="FW44">
            <v>10185065.830000002</v>
          </cell>
          <cell r="FX44">
            <v>14902526</v>
          </cell>
          <cell r="FY44">
            <v>3589216</v>
          </cell>
          <cell r="FZ44">
            <v>18491742</v>
          </cell>
          <cell r="GF44">
            <v>0</v>
          </cell>
          <cell r="GL44">
            <v>0</v>
          </cell>
          <cell r="GR44">
            <v>0</v>
          </cell>
          <cell r="GX44">
            <v>0</v>
          </cell>
          <cell r="HD44">
            <v>0</v>
          </cell>
          <cell r="HF44">
            <v>44</v>
          </cell>
        </row>
        <row r="45">
          <cell r="A45">
            <v>45</v>
          </cell>
          <cell r="B45">
            <v>37987</v>
          </cell>
          <cell r="C45" t="str">
            <v>200401</v>
          </cell>
          <cell r="FL45">
            <v>0</v>
          </cell>
          <cell r="FM45">
            <v>0</v>
          </cell>
          <cell r="FN45">
            <v>0</v>
          </cell>
          <cell r="FO45">
            <v>0</v>
          </cell>
          <cell r="FP45">
            <v>241991</v>
          </cell>
          <cell r="FQ45">
            <v>38058</v>
          </cell>
          <cell r="FR45">
            <v>280049</v>
          </cell>
          <cell r="FS45">
            <v>8123588.1300000008</v>
          </cell>
          <cell r="FT45">
            <v>1930754.2799999989</v>
          </cell>
          <cell r="FU45">
            <v>81768.96000000005</v>
          </cell>
          <cell r="FV45">
            <v>48954.460000000014</v>
          </cell>
          <cell r="FW45">
            <v>10185065.830000002</v>
          </cell>
          <cell r="FX45">
            <v>15144517</v>
          </cell>
          <cell r="FY45">
            <v>3627274</v>
          </cell>
          <cell r="FZ45">
            <v>18771791</v>
          </cell>
          <cell r="GF45">
            <v>0</v>
          </cell>
          <cell r="GL45">
            <v>0</v>
          </cell>
          <cell r="GR45">
            <v>0</v>
          </cell>
          <cell r="GX45">
            <v>0</v>
          </cell>
          <cell r="HD45">
            <v>0</v>
          </cell>
          <cell r="HF45">
            <v>45</v>
          </cell>
        </row>
        <row r="46">
          <cell r="A46">
            <v>46</v>
          </cell>
          <cell r="B46">
            <v>38018</v>
          </cell>
          <cell r="C46" t="str">
            <v>200402</v>
          </cell>
          <cell r="FL46">
            <v>0</v>
          </cell>
          <cell r="FM46">
            <v>0</v>
          </cell>
          <cell r="FN46">
            <v>0</v>
          </cell>
          <cell r="FO46">
            <v>0</v>
          </cell>
          <cell r="FP46">
            <v>233519</v>
          </cell>
          <cell r="FQ46">
            <v>30514</v>
          </cell>
          <cell r="FR46">
            <v>264033</v>
          </cell>
          <cell r="FS46">
            <v>8123588.1300000008</v>
          </cell>
          <cell r="FT46">
            <v>1930754.2799999989</v>
          </cell>
          <cell r="FU46">
            <v>81768.96000000005</v>
          </cell>
          <cell r="FV46">
            <v>48954.460000000014</v>
          </cell>
          <cell r="FW46">
            <v>10185065.830000002</v>
          </cell>
          <cell r="FX46">
            <v>15378036</v>
          </cell>
          <cell r="FY46">
            <v>3657788</v>
          </cell>
          <cell r="FZ46">
            <v>19035824</v>
          </cell>
          <cell r="GF46">
            <v>0</v>
          </cell>
          <cell r="GL46">
            <v>0</v>
          </cell>
          <cell r="GR46">
            <v>0</v>
          </cell>
          <cell r="GX46">
            <v>0</v>
          </cell>
          <cell r="HD46">
            <v>0</v>
          </cell>
          <cell r="HF46">
            <v>46</v>
          </cell>
        </row>
        <row r="47">
          <cell r="A47">
            <v>47</v>
          </cell>
          <cell r="B47">
            <v>38047</v>
          </cell>
          <cell r="C47" t="str">
            <v>200403</v>
          </cell>
          <cell r="FL47">
            <v>0</v>
          </cell>
          <cell r="FM47">
            <v>0</v>
          </cell>
          <cell r="FN47">
            <v>0</v>
          </cell>
          <cell r="FO47">
            <v>0</v>
          </cell>
          <cell r="FP47">
            <v>239805</v>
          </cell>
          <cell r="FQ47">
            <v>22893</v>
          </cell>
          <cell r="FR47">
            <v>262698</v>
          </cell>
          <cell r="FS47">
            <v>8123588.1300000008</v>
          </cell>
          <cell r="FT47">
            <v>1930754.2799999989</v>
          </cell>
          <cell r="FU47">
            <v>81768.96000000005</v>
          </cell>
          <cell r="FV47">
            <v>48954.460000000014</v>
          </cell>
          <cell r="FW47">
            <v>10185065.830000002</v>
          </cell>
          <cell r="FX47">
            <v>15617841</v>
          </cell>
          <cell r="FY47">
            <v>3680681</v>
          </cell>
          <cell r="FZ47">
            <v>19298522</v>
          </cell>
          <cell r="GF47">
            <v>0</v>
          </cell>
          <cell r="GL47">
            <v>0</v>
          </cell>
          <cell r="GR47">
            <v>0</v>
          </cell>
          <cell r="GX47">
            <v>0</v>
          </cell>
          <cell r="HD47">
            <v>0</v>
          </cell>
          <cell r="HF47">
            <v>47</v>
          </cell>
        </row>
        <row r="48">
          <cell r="A48">
            <v>48</v>
          </cell>
          <cell r="B48">
            <v>38078</v>
          </cell>
          <cell r="C48" t="str">
            <v>200404</v>
          </cell>
          <cell r="FL48">
            <v>0</v>
          </cell>
          <cell r="FM48">
            <v>0</v>
          </cell>
          <cell r="FN48">
            <v>0</v>
          </cell>
          <cell r="FO48">
            <v>0</v>
          </cell>
          <cell r="FP48">
            <v>214042</v>
          </cell>
          <cell r="FQ48">
            <v>18539</v>
          </cell>
          <cell r="FR48">
            <v>232581</v>
          </cell>
          <cell r="FS48">
            <v>8123588.1300000008</v>
          </cell>
          <cell r="FT48">
            <v>1930754.2799999989</v>
          </cell>
          <cell r="FU48">
            <v>81768.96000000005</v>
          </cell>
          <cell r="FV48">
            <v>48954.460000000014</v>
          </cell>
          <cell r="FW48">
            <v>10185065.830000002</v>
          </cell>
          <cell r="FX48">
            <v>15831883</v>
          </cell>
          <cell r="FY48">
            <v>3699220</v>
          </cell>
          <cell r="FZ48">
            <v>19531103</v>
          </cell>
          <cell r="GF48">
            <v>0</v>
          </cell>
          <cell r="GL48">
            <v>0</v>
          </cell>
          <cell r="GR48">
            <v>0</v>
          </cell>
          <cell r="GX48">
            <v>0</v>
          </cell>
          <cell r="HD48">
            <v>0</v>
          </cell>
          <cell r="HF48">
            <v>48</v>
          </cell>
        </row>
        <row r="49">
          <cell r="A49">
            <v>49</v>
          </cell>
          <cell r="B49">
            <v>38108</v>
          </cell>
          <cell r="C49" t="str">
            <v>200405</v>
          </cell>
          <cell r="FL49">
            <v>0</v>
          </cell>
          <cell r="FM49">
            <v>0</v>
          </cell>
          <cell r="FN49">
            <v>0</v>
          </cell>
          <cell r="FO49">
            <v>0</v>
          </cell>
          <cell r="FP49">
            <v>156078</v>
          </cell>
          <cell r="FQ49">
            <v>12253</v>
          </cell>
          <cell r="FR49">
            <v>168331</v>
          </cell>
          <cell r="FS49">
            <v>8123588.1300000008</v>
          </cell>
          <cell r="FT49">
            <v>1930754.2799999989</v>
          </cell>
          <cell r="FU49">
            <v>81768.96000000005</v>
          </cell>
          <cell r="FV49">
            <v>48954.460000000014</v>
          </cell>
          <cell r="FW49">
            <v>10185065.830000002</v>
          </cell>
          <cell r="FX49">
            <v>15987961</v>
          </cell>
          <cell r="FY49">
            <v>3711473</v>
          </cell>
          <cell r="FZ49">
            <v>19699434</v>
          </cell>
          <cell r="GF49">
            <v>0</v>
          </cell>
          <cell r="GL49">
            <v>0</v>
          </cell>
          <cell r="GR49">
            <v>0</v>
          </cell>
          <cell r="GX49">
            <v>0</v>
          </cell>
          <cell r="HD49">
            <v>0</v>
          </cell>
          <cell r="HF49">
            <v>49</v>
          </cell>
        </row>
        <row r="50">
          <cell r="A50">
            <v>50</v>
          </cell>
          <cell r="B50">
            <v>38139</v>
          </cell>
          <cell r="C50" t="str">
            <v>200406</v>
          </cell>
          <cell r="FL50">
            <v>0</v>
          </cell>
          <cell r="FM50">
            <v>0</v>
          </cell>
          <cell r="FN50">
            <v>0</v>
          </cell>
          <cell r="FO50">
            <v>0</v>
          </cell>
          <cell r="FP50">
            <v>89618</v>
          </cell>
          <cell r="FQ50">
            <v>7989</v>
          </cell>
          <cell r="FR50">
            <v>97607</v>
          </cell>
          <cell r="FS50">
            <v>8123588.1300000008</v>
          </cell>
          <cell r="FT50">
            <v>1930754.2799999989</v>
          </cell>
          <cell r="FU50">
            <v>81768.96000000005</v>
          </cell>
          <cell r="FV50">
            <v>48954.460000000014</v>
          </cell>
          <cell r="FW50">
            <v>10185065.830000002</v>
          </cell>
          <cell r="FX50">
            <v>16077579</v>
          </cell>
          <cell r="FY50">
            <v>3719462</v>
          </cell>
          <cell r="FZ50">
            <v>19797041</v>
          </cell>
          <cell r="GF50">
            <v>0</v>
          </cell>
          <cell r="GL50">
            <v>0</v>
          </cell>
          <cell r="GR50">
            <v>0</v>
          </cell>
          <cell r="GX50">
            <v>0</v>
          </cell>
          <cell r="HD50">
            <v>0</v>
          </cell>
          <cell r="HF50">
            <v>50</v>
          </cell>
        </row>
        <row r="51">
          <cell r="A51">
            <v>51</v>
          </cell>
          <cell r="B51">
            <v>38169</v>
          </cell>
          <cell r="C51" t="str">
            <v>200407</v>
          </cell>
          <cell r="FL51">
            <v>0</v>
          </cell>
          <cell r="FM51">
            <v>0</v>
          </cell>
          <cell r="FN51">
            <v>0</v>
          </cell>
          <cell r="FO51">
            <v>0</v>
          </cell>
          <cell r="FP51">
            <v>66855</v>
          </cell>
          <cell r="FQ51">
            <v>5838</v>
          </cell>
          <cell r="FR51">
            <v>72693</v>
          </cell>
          <cell r="FS51">
            <v>8123588.1300000008</v>
          </cell>
          <cell r="FT51">
            <v>1930754.2799999989</v>
          </cell>
          <cell r="FU51">
            <v>81768.96000000005</v>
          </cell>
          <cell r="FV51">
            <v>48954.460000000014</v>
          </cell>
          <cell r="FW51">
            <v>10185065.830000002</v>
          </cell>
          <cell r="FX51">
            <v>12529694</v>
          </cell>
          <cell r="FY51">
            <v>3097609</v>
          </cell>
          <cell r="FZ51">
            <v>15627303</v>
          </cell>
          <cell r="GF51">
            <v>0</v>
          </cell>
          <cell r="GL51">
            <v>0</v>
          </cell>
          <cell r="GR51">
            <v>0</v>
          </cell>
          <cell r="GX51">
            <v>0</v>
          </cell>
          <cell r="HD51">
            <v>0</v>
          </cell>
          <cell r="HF51">
            <v>38</v>
          </cell>
        </row>
        <row r="52">
          <cell r="A52">
            <v>52</v>
          </cell>
          <cell r="B52">
            <v>38200</v>
          </cell>
          <cell r="C52" t="str">
            <v>200408</v>
          </cell>
          <cell r="FL52">
            <v>0</v>
          </cell>
          <cell r="FM52">
            <v>0</v>
          </cell>
          <cell r="FN52">
            <v>0</v>
          </cell>
          <cell r="FO52">
            <v>0</v>
          </cell>
          <cell r="FP52">
            <v>56224</v>
          </cell>
          <cell r="FQ52">
            <v>3990</v>
          </cell>
          <cell r="FR52">
            <v>60214</v>
          </cell>
          <cell r="FS52">
            <v>8123588.1300000008</v>
          </cell>
          <cell r="FT52">
            <v>1930754.2799999989</v>
          </cell>
          <cell r="FU52">
            <v>81768.96000000005</v>
          </cell>
          <cell r="FV52">
            <v>48954.460000000014</v>
          </cell>
          <cell r="FW52">
            <v>10185065.830000002</v>
          </cell>
          <cell r="FX52">
            <v>12935889</v>
          </cell>
          <cell r="FY52">
            <v>3198483</v>
          </cell>
          <cell r="FZ52">
            <v>16134372</v>
          </cell>
          <cell r="GF52">
            <v>0</v>
          </cell>
          <cell r="GL52">
            <v>0</v>
          </cell>
          <cell r="GR52">
            <v>0</v>
          </cell>
          <cell r="GX52">
            <v>0</v>
          </cell>
          <cell r="HD52">
            <v>0</v>
          </cell>
          <cell r="HF52">
            <v>39</v>
          </cell>
        </row>
        <row r="53">
          <cell r="A53">
            <v>53</v>
          </cell>
          <cell r="B53">
            <v>38231</v>
          </cell>
          <cell r="C53" t="str">
            <v>200409</v>
          </cell>
          <cell r="FL53">
            <v>0</v>
          </cell>
          <cell r="FM53">
            <v>0</v>
          </cell>
          <cell r="FN53">
            <v>0</v>
          </cell>
          <cell r="FO53">
            <v>0</v>
          </cell>
          <cell r="FP53">
            <v>45159</v>
          </cell>
          <cell r="FQ53">
            <v>2514</v>
          </cell>
          <cell r="FR53">
            <v>47673</v>
          </cell>
          <cell r="FS53">
            <v>8123588.1300000008</v>
          </cell>
          <cell r="FT53">
            <v>1930754.2799999989</v>
          </cell>
          <cell r="FU53">
            <v>81768.96000000005</v>
          </cell>
          <cell r="FV53">
            <v>48954.460000000014</v>
          </cell>
          <cell r="FW53">
            <v>10185065.830000002</v>
          </cell>
          <cell r="FX53">
            <v>13322081</v>
          </cell>
          <cell r="FY53">
            <v>3284537</v>
          </cell>
          <cell r="FZ53">
            <v>16606618</v>
          </cell>
          <cell r="GF53">
            <v>0</v>
          </cell>
          <cell r="GL53">
            <v>0</v>
          </cell>
          <cell r="GR53">
            <v>0</v>
          </cell>
          <cell r="GX53">
            <v>0</v>
          </cell>
          <cell r="HD53">
            <v>0</v>
          </cell>
          <cell r="HF53">
            <v>40</v>
          </cell>
        </row>
        <row r="54">
          <cell r="A54">
            <v>54</v>
          </cell>
          <cell r="B54">
            <v>38261</v>
          </cell>
          <cell r="C54" t="str">
            <v>200410</v>
          </cell>
          <cell r="FL54">
            <v>0</v>
          </cell>
          <cell r="FM54">
            <v>0</v>
          </cell>
          <cell r="FN54">
            <v>0</v>
          </cell>
          <cell r="FO54">
            <v>0</v>
          </cell>
          <cell r="FP54">
            <v>30868</v>
          </cell>
          <cell r="FQ54">
            <v>1322</v>
          </cell>
          <cell r="FR54">
            <v>32190</v>
          </cell>
          <cell r="FS54">
            <v>8123588.1300000008</v>
          </cell>
          <cell r="FT54">
            <v>1930754.2799999989</v>
          </cell>
          <cell r="FU54">
            <v>81768.96000000005</v>
          </cell>
          <cell r="FV54">
            <v>48954.460000000014</v>
          </cell>
          <cell r="FW54">
            <v>10185065.830000002</v>
          </cell>
          <cell r="FX54">
            <v>13677412</v>
          </cell>
          <cell r="FY54">
            <v>3365464</v>
          </cell>
          <cell r="FZ54">
            <v>17042876</v>
          </cell>
          <cell r="GF54">
            <v>0</v>
          </cell>
          <cell r="GL54">
            <v>0</v>
          </cell>
          <cell r="GR54">
            <v>0</v>
          </cell>
          <cell r="GX54">
            <v>0</v>
          </cell>
          <cell r="HD54">
            <v>0</v>
          </cell>
          <cell r="HF54">
            <v>41</v>
          </cell>
        </row>
        <row r="55">
          <cell r="A55">
            <v>55</v>
          </cell>
          <cell r="B55">
            <v>38292</v>
          </cell>
          <cell r="C55" t="str">
            <v>200411</v>
          </cell>
          <cell r="FL55">
            <v>0</v>
          </cell>
          <cell r="FM55">
            <v>0</v>
          </cell>
          <cell r="FN55">
            <v>0</v>
          </cell>
          <cell r="FO55">
            <v>0</v>
          </cell>
          <cell r="FP55">
            <v>16376</v>
          </cell>
          <cell r="FQ55">
            <v>487</v>
          </cell>
          <cell r="FR55">
            <v>16863</v>
          </cell>
          <cell r="FS55">
            <v>8123588.1300000008</v>
          </cell>
          <cell r="FT55">
            <v>1930754.2799999989</v>
          </cell>
          <cell r="FU55">
            <v>81768.96000000005</v>
          </cell>
          <cell r="FV55">
            <v>48954.460000000014</v>
          </cell>
          <cell r="FW55">
            <v>10185065.830000002</v>
          </cell>
          <cell r="FX55">
            <v>14030060</v>
          </cell>
          <cell r="FY55">
            <v>3434905</v>
          </cell>
          <cell r="FZ55">
            <v>17464965</v>
          </cell>
          <cell r="GF55">
            <v>0</v>
          </cell>
          <cell r="GL55">
            <v>0</v>
          </cell>
          <cell r="GR55">
            <v>0</v>
          </cell>
          <cell r="GX55">
            <v>0</v>
          </cell>
          <cell r="HD55">
            <v>0</v>
          </cell>
          <cell r="HF55">
            <v>42</v>
          </cell>
        </row>
        <row r="56">
          <cell r="A56">
            <v>56</v>
          </cell>
          <cell r="B56">
            <v>38322</v>
          </cell>
          <cell r="C56" t="str">
            <v>200412</v>
          </cell>
          <cell r="FL56">
            <v>0</v>
          </cell>
          <cell r="FM56">
            <v>0</v>
          </cell>
          <cell r="FN56">
            <v>0</v>
          </cell>
          <cell r="FO56">
            <v>0</v>
          </cell>
          <cell r="FP56">
            <v>1413</v>
          </cell>
          <cell r="FQ56">
            <v>63</v>
          </cell>
          <cell r="FR56">
            <v>1476</v>
          </cell>
          <cell r="FS56">
            <v>8123588.1300000008</v>
          </cell>
          <cell r="FT56">
            <v>1930754.2799999989</v>
          </cell>
          <cell r="FU56">
            <v>81768.96000000005</v>
          </cell>
          <cell r="FV56">
            <v>48954.460000000014</v>
          </cell>
          <cell r="FW56">
            <v>10185065.830000002</v>
          </cell>
          <cell r="FX56">
            <v>14352021</v>
          </cell>
          <cell r="FY56">
            <v>3493919</v>
          </cell>
          <cell r="FZ56">
            <v>17845940</v>
          </cell>
          <cell r="GF56">
            <v>0</v>
          </cell>
          <cell r="GL56">
            <v>0</v>
          </cell>
          <cell r="GR56">
            <v>0</v>
          </cell>
          <cell r="GX56">
            <v>0</v>
          </cell>
          <cell r="HD56">
            <v>0</v>
          </cell>
          <cell r="HF56">
            <v>43</v>
          </cell>
        </row>
        <row r="57">
          <cell r="A57">
            <v>57</v>
          </cell>
          <cell r="B57">
            <v>38353</v>
          </cell>
          <cell r="C57" t="str">
            <v>200501</v>
          </cell>
          <cell r="FL57">
            <v>0</v>
          </cell>
          <cell r="FM57">
            <v>0</v>
          </cell>
          <cell r="FN57">
            <v>0</v>
          </cell>
          <cell r="FO57">
            <v>0</v>
          </cell>
          <cell r="FP57">
            <v>265</v>
          </cell>
          <cell r="FQ57">
            <v>26</v>
          </cell>
          <cell r="FR57">
            <v>291</v>
          </cell>
          <cell r="FS57">
            <v>8123588.1300000008</v>
          </cell>
          <cell r="FT57">
            <v>1930754.2799999989</v>
          </cell>
          <cell r="FU57">
            <v>81768.96000000005</v>
          </cell>
          <cell r="FV57">
            <v>48954.460000000014</v>
          </cell>
          <cell r="FW57">
            <v>10185065.830000002</v>
          </cell>
          <cell r="FX57">
            <v>13277187</v>
          </cell>
          <cell r="FY57">
            <v>3282049</v>
          </cell>
          <cell r="FZ57">
            <v>16559236</v>
          </cell>
          <cell r="GF57">
            <v>0</v>
          </cell>
          <cell r="GL57">
            <v>0</v>
          </cell>
          <cell r="GR57">
            <v>0</v>
          </cell>
          <cell r="GX57">
            <v>0</v>
          </cell>
          <cell r="HD57">
            <v>0</v>
          </cell>
          <cell r="HF57">
            <v>40</v>
          </cell>
        </row>
        <row r="58">
          <cell r="A58">
            <v>58</v>
          </cell>
          <cell r="B58">
            <v>38384</v>
          </cell>
          <cell r="C58" t="str">
            <v>200502</v>
          </cell>
          <cell r="FL58">
            <v>0</v>
          </cell>
          <cell r="FM58">
            <v>0</v>
          </cell>
          <cell r="FN58">
            <v>0</v>
          </cell>
          <cell r="FO58">
            <v>0</v>
          </cell>
          <cell r="FP58">
            <v>272</v>
          </cell>
          <cell r="FQ58">
            <v>18</v>
          </cell>
          <cell r="FR58">
            <v>290</v>
          </cell>
          <cell r="FS58">
            <v>8123588.1300000008</v>
          </cell>
          <cell r="FT58">
            <v>1930754.2799999989</v>
          </cell>
          <cell r="FU58">
            <v>81768.96000000005</v>
          </cell>
          <cell r="FV58">
            <v>48954.460000000014</v>
          </cell>
          <cell r="FW58">
            <v>10185065.830000002</v>
          </cell>
          <cell r="FX58">
            <v>13646816</v>
          </cell>
          <cell r="FY58">
            <v>3364160</v>
          </cell>
          <cell r="FZ58">
            <v>17010976</v>
          </cell>
          <cell r="GF58">
            <v>0</v>
          </cell>
          <cell r="GL58">
            <v>0</v>
          </cell>
          <cell r="GR58">
            <v>0</v>
          </cell>
          <cell r="GX58">
            <v>0</v>
          </cell>
          <cell r="HD58">
            <v>0</v>
          </cell>
          <cell r="HF58">
            <v>41</v>
          </cell>
        </row>
        <row r="59">
          <cell r="A59">
            <v>59</v>
          </cell>
          <cell r="B59">
            <v>38412</v>
          </cell>
          <cell r="C59" t="str">
            <v>200503</v>
          </cell>
          <cell r="FL59">
            <v>0</v>
          </cell>
          <cell r="FM59">
            <v>0</v>
          </cell>
          <cell r="FN59">
            <v>0</v>
          </cell>
          <cell r="FO59">
            <v>0</v>
          </cell>
          <cell r="FP59">
            <v>285</v>
          </cell>
          <cell r="FQ59">
            <v>10</v>
          </cell>
          <cell r="FR59">
            <v>295</v>
          </cell>
          <cell r="FS59">
            <v>8123588.1300000008</v>
          </cell>
          <cell r="FT59">
            <v>1930754.2799999989</v>
          </cell>
          <cell r="FU59">
            <v>81768.96000000005</v>
          </cell>
          <cell r="FV59">
            <v>48954.460000000014</v>
          </cell>
          <cell r="FW59">
            <v>10185065.830000002</v>
          </cell>
          <cell r="FX59">
            <v>14013969</v>
          </cell>
          <cell r="FY59">
            <v>3434428</v>
          </cell>
          <cell r="FZ59">
            <v>17448397</v>
          </cell>
          <cell r="GF59">
            <v>0</v>
          </cell>
          <cell r="GL59">
            <v>0</v>
          </cell>
          <cell r="GR59">
            <v>0</v>
          </cell>
          <cell r="GX59">
            <v>0</v>
          </cell>
          <cell r="HD59">
            <v>0</v>
          </cell>
          <cell r="HF59">
            <v>42</v>
          </cell>
        </row>
        <row r="60">
          <cell r="A60">
            <v>60</v>
          </cell>
          <cell r="B60">
            <v>38443</v>
          </cell>
          <cell r="C60" t="str">
            <v>200504</v>
          </cell>
          <cell r="FL60">
            <v>0</v>
          </cell>
          <cell r="FM60">
            <v>0</v>
          </cell>
          <cell r="FN60">
            <v>0</v>
          </cell>
          <cell r="FO60">
            <v>0</v>
          </cell>
          <cell r="FP60">
            <v>144</v>
          </cell>
          <cell r="FQ60">
            <v>4</v>
          </cell>
          <cell r="FR60">
            <v>148</v>
          </cell>
          <cell r="FS60">
            <v>8123588.1300000008</v>
          </cell>
          <cell r="FT60">
            <v>1930754.2799999989</v>
          </cell>
          <cell r="FU60">
            <v>81768.96000000005</v>
          </cell>
          <cell r="FV60">
            <v>48954.460000000014</v>
          </cell>
          <cell r="FW60">
            <v>10185065.830000002</v>
          </cell>
          <cell r="FX60">
            <v>14350752</v>
          </cell>
          <cell r="FY60">
            <v>3493860</v>
          </cell>
          <cell r="FZ60">
            <v>17844612</v>
          </cell>
          <cell r="GF60">
            <v>0</v>
          </cell>
          <cell r="GL60">
            <v>0</v>
          </cell>
          <cell r="GR60">
            <v>0</v>
          </cell>
          <cell r="GX60">
            <v>0</v>
          </cell>
          <cell r="HD60">
            <v>0</v>
          </cell>
          <cell r="HF60">
            <v>43</v>
          </cell>
        </row>
        <row r="61">
          <cell r="A61">
            <v>61</v>
          </cell>
          <cell r="B61">
            <v>38473</v>
          </cell>
          <cell r="C61" t="str">
            <v>200505</v>
          </cell>
          <cell r="FL61">
            <v>0</v>
          </cell>
          <cell r="FM61">
            <v>0</v>
          </cell>
          <cell r="FN61">
            <v>0</v>
          </cell>
          <cell r="FO61">
            <v>0</v>
          </cell>
          <cell r="FS61">
            <v>8123588.1300000008</v>
          </cell>
          <cell r="FT61">
            <v>1930754.2799999989</v>
          </cell>
          <cell r="FU61">
            <v>81768.96000000005</v>
          </cell>
          <cell r="FV61">
            <v>48954.460000000014</v>
          </cell>
          <cell r="FW61">
            <v>10185065.830000002</v>
          </cell>
          <cell r="FX61">
            <v>14639879</v>
          </cell>
          <cell r="FY61">
            <v>3547206</v>
          </cell>
          <cell r="FZ61">
            <v>18187085</v>
          </cell>
          <cell r="GF61">
            <v>0</v>
          </cell>
          <cell r="GL61">
            <v>0</v>
          </cell>
          <cell r="GR61">
            <v>0</v>
          </cell>
          <cell r="GX61">
            <v>0</v>
          </cell>
          <cell r="HD61">
            <v>0</v>
          </cell>
          <cell r="HF61">
            <v>44</v>
          </cell>
        </row>
        <row r="62">
          <cell r="A62">
            <v>62</v>
          </cell>
          <cell r="B62">
            <v>38504</v>
          </cell>
          <cell r="C62" t="str">
            <v>200506</v>
          </cell>
          <cell r="FL62">
            <v>0</v>
          </cell>
          <cell r="FM62">
            <v>0</v>
          </cell>
          <cell r="FN62">
            <v>0</v>
          </cell>
          <cell r="FO62">
            <v>0</v>
          </cell>
          <cell r="FS62">
            <v>8123588.1300000008</v>
          </cell>
          <cell r="FT62">
            <v>1930754.2799999989</v>
          </cell>
          <cell r="FU62">
            <v>81768.96000000005</v>
          </cell>
          <cell r="FV62">
            <v>48954.460000000014</v>
          </cell>
          <cell r="FW62">
            <v>10185065.830000002</v>
          </cell>
          <cell r="FX62">
            <v>14902526</v>
          </cell>
          <cell r="FY62">
            <v>3589216</v>
          </cell>
          <cell r="FZ62">
            <v>18491742</v>
          </cell>
          <cell r="GF62">
            <v>0</v>
          </cell>
          <cell r="GL62">
            <v>0</v>
          </cell>
          <cell r="GR62">
            <v>0</v>
          </cell>
          <cell r="GX62">
            <v>0</v>
          </cell>
          <cell r="HD62">
            <v>0</v>
          </cell>
          <cell r="HF62">
            <v>45</v>
          </cell>
        </row>
        <row r="63">
          <cell r="A63">
            <v>63</v>
          </cell>
          <cell r="B63">
            <v>38534</v>
          </cell>
          <cell r="C63" t="str">
            <v>200507</v>
          </cell>
          <cell r="FL63">
            <v>0</v>
          </cell>
          <cell r="FM63">
            <v>0</v>
          </cell>
          <cell r="FN63">
            <v>0</v>
          </cell>
          <cell r="FO63">
            <v>0</v>
          </cell>
          <cell r="FS63">
            <v>8123588.1300000008</v>
          </cell>
          <cell r="FT63">
            <v>1930754.2799999989</v>
          </cell>
          <cell r="FU63">
            <v>81768.96000000005</v>
          </cell>
          <cell r="FV63">
            <v>48954.460000000014</v>
          </cell>
          <cell r="FW63">
            <v>10185065.830000002</v>
          </cell>
          <cell r="FX63">
            <v>15144517</v>
          </cell>
          <cell r="FY63">
            <v>3627274</v>
          </cell>
          <cell r="FZ63">
            <v>18771791</v>
          </cell>
          <cell r="GF63">
            <v>0</v>
          </cell>
          <cell r="GL63">
            <v>0</v>
          </cell>
          <cell r="GR63">
            <v>0</v>
          </cell>
          <cell r="GX63">
            <v>0</v>
          </cell>
          <cell r="HD63">
            <v>0</v>
          </cell>
          <cell r="HF63">
            <v>46</v>
          </cell>
        </row>
        <row r="64">
          <cell r="A64">
            <v>64</v>
          </cell>
          <cell r="B64">
            <v>38565</v>
          </cell>
          <cell r="C64" t="str">
            <v>200508</v>
          </cell>
          <cell r="FL64">
            <v>0</v>
          </cell>
          <cell r="FM64">
            <v>0</v>
          </cell>
          <cell r="FN64">
            <v>0</v>
          </cell>
          <cell r="FO64">
            <v>0</v>
          </cell>
          <cell r="FS64">
            <v>8123588.1300000008</v>
          </cell>
          <cell r="FT64">
            <v>1930754.2799999989</v>
          </cell>
          <cell r="FU64">
            <v>81768.96000000005</v>
          </cell>
          <cell r="FV64">
            <v>48954.460000000014</v>
          </cell>
          <cell r="FW64">
            <v>10185065.830000002</v>
          </cell>
          <cell r="FX64">
            <v>15378036</v>
          </cell>
          <cell r="FY64">
            <v>3657788</v>
          </cell>
          <cell r="FZ64">
            <v>19035824</v>
          </cell>
          <cell r="GF64">
            <v>0</v>
          </cell>
          <cell r="GL64">
            <v>0</v>
          </cell>
          <cell r="GR64">
            <v>0</v>
          </cell>
          <cell r="GX64">
            <v>0</v>
          </cell>
          <cell r="HD64">
            <v>0</v>
          </cell>
          <cell r="HF64">
            <v>47</v>
          </cell>
        </row>
        <row r="65">
          <cell r="A65">
            <v>65</v>
          </cell>
          <cell r="B65">
            <v>38596</v>
          </cell>
          <cell r="C65" t="str">
            <v>200509</v>
          </cell>
          <cell r="FL65">
            <v>0</v>
          </cell>
          <cell r="FM65">
            <v>0</v>
          </cell>
          <cell r="FN65">
            <v>0</v>
          </cell>
          <cell r="FO65">
            <v>0</v>
          </cell>
          <cell r="FS65">
            <v>8123588.1300000008</v>
          </cell>
          <cell r="FT65">
            <v>1930754.2799999989</v>
          </cell>
          <cell r="FU65">
            <v>81768.96000000005</v>
          </cell>
          <cell r="FV65">
            <v>48954.460000000014</v>
          </cell>
          <cell r="FW65">
            <v>10185065.830000002</v>
          </cell>
          <cell r="FX65">
            <v>15617841</v>
          </cell>
          <cell r="FY65">
            <v>3680681</v>
          </cell>
          <cell r="FZ65">
            <v>19298522</v>
          </cell>
          <cell r="GF65">
            <v>0</v>
          </cell>
          <cell r="GL65">
            <v>0</v>
          </cell>
          <cell r="GR65">
            <v>0</v>
          </cell>
          <cell r="GX65">
            <v>0</v>
          </cell>
          <cell r="HD65">
            <v>0</v>
          </cell>
          <cell r="HF65">
            <v>48</v>
          </cell>
        </row>
        <row r="66">
          <cell r="A66">
            <v>66</v>
          </cell>
          <cell r="B66">
            <v>38626</v>
          </cell>
          <cell r="C66" t="str">
            <v>200510</v>
          </cell>
          <cell r="FL66">
            <v>0</v>
          </cell>
          <cell r="FM66">
            <v>0</v>
          </cell>
          <cell r="FN66">
            <v>0</v>
          </cell>
          <cell r="FO66">
            <v>0</v>
          </cell>
          <cell r="FS66">
            <v>8123588.1300000008</v>
          </cell>
          <cell r="FT66">
            <v>1930754.2799999989</v>
          </cell>
          <cell r="FU66">
            <v>81768.96000000005</v>
          </cell>
          <cell r="FV66">
            <v>48954.460000000014</v>
          </cell>
          <cell r="FW66">
            <v>10185065.830000002</v>
          </cell>
          <cell r="FX66">
            <v>15831883</v>
          </cell>
          <cell r="FY66">
            <v>3699220</v>
          </cell>
          <cell r="FZ66">
            <v>19531103</v>
          </cell>
          <cell r="GF66">
            <v>0</v>
          </cell>
          <cell r="GL66">
            <v>0</v>
          </cell>
          <cell r="GR66">
            <v>0</v>
          </cell>
          <cell r="GX66">
            <v>0</v>
          </cell>
          <cell r="HD66">
            <v>0</v>
          </cell>
          <cell r="HF66">
            <v>49</v>
          </cell>
        </row>
        <row r="67">
          <cell r="A67">
            <v>67</v>
          </cell>
          <cell r="B67">
            <v>38657</v>
          </cell>
          <cell r="C67" t="str">
            <v>200511</v>
          </cell>
          <cell r="FL67">
            <v>0</v>
          </cell>
          <cell r="FM67">
            <v>0</v>
          </cell>
          <cell r="FN67">
            <v>0</v>
          </cell>
          <cell r="FO67">
            <v>0</v>
          </cell>
          <cell r="FS67">
            <v>8123588.1300000008</v>
          </cell>
          <cell r="FT67">
            <v>1930754.2799999989</v>
          </cell>
          <cell r="FU67">
            <v>81768.96000000005</v>
          </cell>
          <cell r="FV67">
            <v>48954.460000000014</v>
          </cell>
          <cell r="FW67">
            <v>10185065.830000002</v>
          </cell>
          <cell r="FX67">
            <v>15987961</v>
          </cell>
          <cell r="FY67">
            <v>3711473</v>
          </cell>
          <cell r="FZ67">
            <v>19699434</v>
          </cell>
          <cell r="GF67">
            <v>0</v>
          </cell>
          <cell r="GL67">
            <v>0</v>
          </cell>
          <cell r="GR67">
            <v>0</v>
          </cell>
          <cell r="GX67">
            <v>0</v>
          </cell>
          <cell r="HD67">
            <v>0</v>
          </cell>
          <cell r="HF67">
            <v>50</v>
          </cell>
        </row>
        <row r="68">
          <cell r="A68">
            <v>68</v>
          </cell>
          <cell r="B68">
            <v>38687</v>
          </cell>
          <cell r="C68" t="str">
            <v>200512</v>
          </cell>
          <cell r="FL68">
            <v>0</v>
          </cell>
          <cell r="FM68">
            <v>0</v>
          </cell>
          <cell r="FN68">
            <v>0</v>
          </cell>
          <cell r="FO68">
            <v>0</v>
          </cell>
          <cell r="FS68">
            <v>8123588.1300000008</v>
          </cell>
          <cell r="FT68">
            <v>1930754.2799999989</v>
          </cell>
          <cell r="FU68">
            <v>81768.96000000005</v>
          </cell>
          <cell r="FV68">
            <v>48954.460000000014</v>
          </cell>
          <cell r="FW68">
            <v>10185065.830000002</v>
          </cell>
          <cell r="FX68">
            <v>16077579</v>
          </cell>
          <cell r="FY68">
            <v>3719462</v>
          </cell>
          <cell r="FZ68">
            <v>19797041</v>
          </cell>
          <cell r="GF68">
            <v>0</v>
          </cell>
          <cell r="GL68">
            <v>0</v>
          </cell>
          <cell r="GR68">
            <v>0</v>
          </cell>
          <cell r="GX68">
            <v>0</v>
          </cell>
          <cell r="HD68">
            <v>0</v>
          </cell>
          <cell r="HF68">
            <v>51</v>
          </cell>
        </row>
      </sheetData>
      <sheetData sheetId="11" refreshError="1"/>
      <sheetData sheetId="12">
        <row r="5">
          <cell r="A5">
            <v>1141818</v>
          </cell>
        </row>
      </sheetData>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 seguros total"/>
      <sheetName val="Personales 20-06"/>
      <sheetName val="Pmos Individuos"/>
      <sheetName val="Pers orig."/>
      <sheetName val="Hipot."/>
      <sheetName val="Pmos Hipotec."/>
      <sheetName val="T.C. final"/>
      <sheetName val="Tarjetas"/>
      <sheetName val="Tarjetas orig."/>
      <sheetName val="Seguros total"/>
      <sheetName val="Personales_20-06"/>
      <sheetName val="Pmos_Individuos"/>
      <sheetName val="Pers_orig_"/>
      <sheetName val="Hipot_"/>
      <sheetName val="Pmos_Hipotec_"/>
      <sheetName val="T_C__final"/>
      <sheetName val="Tarjetas_orig_"/>
      <sheetName val="Dist__seguros_total"/>
      <sheetName val="Seguros_total"/>
      <sheetName val="Lead"/>
      <sheetName val="Resultados"/>
      <sheetName val="ASIENTO FDO GTIA."/>
      <sheetName val="Assumptions"/>
      <sheetName val="04-06-01"/>
      <sheetName val="Proforma (US$)"/>
      <sheetName val="XREF"/>
      <sheetName val="Pg Am"/>
    </sheetNames>
    <sheetDataSet>
      <sheetData sheetId="0" refreshError="1">
        <row r="3">
          <cell r="A3">
            <v>0</v>
          </cell>
          <cell r="B3">
            <v>5.3600000000000002E-2</v>
          </cell>
          <cell r="C3">
            <v>16</v>
          </cell>
          <cell r="D3">
            <v>16</v>
          </cell>
          <cell r="E3">
            <v>19</v>
          </cell>
          <cell r="F3">
            <v>21</v>
          </cell>
          <cell r="G3">
            <v>21</v>
          </cell>
          <cell r="H3">
            <v>21</v>
          </cell>
          <cell r="I3">
            <v>46</v>
          </cell>
          <cell r="J3">
            <v>46</v>
          </cell>
          <cell r="K3">
            <v>51</v>
          </cell>
          <cell r="L3">
            <v>72</v>
          </cell>
          <cell r="M3">
            <v>72</v>
          </cell>
          <cell r="N3">
            <v>72</v>
          </cell>
          <cell r="O3">
            <v>473</v>
          </cell>
        </row>
        <row r="4">
          <cell r="A4">
            <v>1</v>
          </cell>
          <cell r="B4">
            <v>1.8800000000000001E-2</v>
          </cell>
          <cell r="C4">
            <v>6</v>
          </cell>
          <cell r="D4">
            <v>6</v>
          </cell>
          <cell r="E4">
            <v>7</v>
          </cell>
          <cell r="F4">
            <v>7</v>
          </cell>
          <cell r="G4">
            <v>7</v>
          </cell>
          <cell r="H4">
            <v>7</v>
          </cell>
          <cell r="I4">
            <v>16</v>
          </cell>
          <cell r="J4">
            <v>16</v>
          </cell>
          <cell r="K4">
            <v>18</v>
          </cell>
          <cell r="L4">
            <v>25</v>
          </cell>
          <cell r="M4">
            <v>25</v>
          </cell>
          <cell r="N4">
            <v>25</v>
          </cell>
          <cell r="O4">
            <v>165</v>
          </cell>
        </row>
        <row r="5">
          <cell r="A5">
            <v>2</v>
          </cell>
          <cell r="B5">
            <v>1.8800000000000001E-2</v>
          </cell>
          <cell r="C5">
            <v>6</v>
          </cell>
          <cell r="D5">
            <v>6</v>
          </cell>
          <cell r="E5">
            <v>7</v>
          </cell>
          <cell r="F5">
            <v>7</v>
          </cell>
          <cell r="G5">
            <v>7</v>
          </cell>
          <cell r="H5">
            <v>7</v>
          </cell>
          <cell r="I5">
            <v>16</v>
          </cell>
          <cell r="J5">
            <v>16</v>
          </cell>
          <cell r="K5">
            <v>18</v>
          </cell>
          <cell r="L5">
            <v>25</v>
          </cell>
          <cell r="M5">
            <v>25</v>
          </cell>
          <cell r="N5">
            <v>25</v>
          </cell>
          <cell r="O5">
            <v>165</v>
          </cell>
        </row>
        <row r="6">
          <cell r="A6">
            <v>3</v>
          </cell>
          <cell r="B6">
            <v>1.5599999999999999E-2</v>
          </cell>
          <cell r="C6">
            <v>5</v>
          </cell>
          <cell r="D6">
            <v>5</v>
          </cell>
          <cell r="E6">
            <v>5</v>
          </cell>
          <cell r="F6">
            <v>6</v>
          </cell>
          <cell r="G6">
            <v>6</v>
          </cell>
          <cell r="H6">
            <v>6</v>
          </cell>
          <cell r="I6">
            <v>14</v>
          </cell>
          <cell r="J6">
            <v>14</v>
          </cell>
          <cell r="K6">
            <v>15</v>
          </cell>
          <cell r="L6">
            <v>21</v>
          </cell>
          <cell r="M6">
            <v>21</v>
          </cell>
          <cell r="N6">
            <v>21</v>
          </cell>
          <cell r="O6">
            <v>139</v>
          </cell>
        </row>
        <row r="7">
          <cell r="A7">
            <v>4</v>
          </cell>
          <cell r="B7">
            <v>1.72E-2</v>
          </cell>
          <cell r="C7">
            <v>5</v>
          </cell>
          <cell r="D7">
            <v>5</v>
          </cell>
          <cell r="E7">
            <v>6</v>
          </cell>
          <cell r="F7">
            <v>7</v>
          </cell>
          <cell r="G7">
            <v>7</v>
          </cell>
          <cell r="H7">
            <v>7</v>
          </cell>
          <cell r="I7">
            <v>15</v>
          </cell>
          <cell r="J7">
            <v>15</v>
          </cell>
          <cell r="K7">
            <v>16</v>
          </cell>
          <cell r="L7">
            <v>23</v>
          </cell>
          <cell r="M7">
            <v>23</v>
          </cell>
          <cell r="N7">
            <v>23</v>
          </cell>
          <cell r="O7">
            <v>152</v>
          </cell>
        </row>
        <row r="8">
          <cell r="A8">
            <v>5</v>
          </cell>
          <cell r="B8">
            <v>1.44E-2</v>
          </cell>
          <cell r="C8">
            <v>4</v>
          </cell>
          <cell r="D8">
            <v>4</v>
          </cell>
          <cell r="E8">
            <v>5</v>
          </cell>
          <cell r="F8">
            <v>5</v>
          </cell>
          <cell r="G8">
            <v>5</v>
          </cell>
          <cell r="H8">
            <v>5</v>
          </cell>
          <cell r="I8">
            <v>12</v>
          </cell>
          <cell r="J8">
            <v>12</v>
          </cell>
          <cell r="K8">
            <v>14</v>
          </cell>
          <cell r="L8">
            <v>19</v>
          </cell>
          <cell r="M8">
            <v>19</v>
          </cell>
          <cell r="N8">
            <v>19</v>
          </cell>
          <cell r="O8">
            <v>123</v>
          </cell>
        </row>
        <row r="9">
          <cell r="A9">
            <v>6</v>
          </cell>
          <cell r="B9">
            <v>1.72E-2</v>
          </cell>
          <cell r="C9">
            <v>5</v>
          </cell>
          <cell r="D9">
            <v>5</v>
          </cell>
          <cell r="E9">
            <v>6</v>
          </cell>
          <cell r="F9">
            <v>7</v>
          </cell>
          <cell r="G9">
            <v>7</v>
          </cell>
          <cell r="H9">
            <v>7</v>
          </cell>
          <cell r="I9">
            <v>15</v>
          </cell>
          <cell r="J9">
            <v>15</v>
          </cell>
          <cell r="K9">
            <v>16</v>
          </cell>
          <cell r="L9">
            <v>23</v>
          </cell>
          <cell r="M9">
            <v>23</v>
          </cell>
          <cell r="N9">
            <v>23</v>
          </cell>
          <cell r="O9">
            <v>152</v>
          </cell>
        </row>
        <row r="10">
          <cell r="A10">
            <v>8</v>
          </cell>
          <cell r="B10">
            <v>2.24E-2</v>
          </cell>
          <cell r="C10">
            <v>7</v>
          </cell>
          <cell r="D10">
            <v>7</v>
          </cell>
          <cell r="E10">
            <v>8</v>
          </cell>
          <cell r="F10">
            <v>8</v>
          </cell>
          <cell r="G10">
            <v>8</v>
          </cell>
          <cell r="H10">
            <v>8</v>
          </cell>
          <cell r="I10">
            <v>19</v>
          </cell>
          <cell r="J10">
            <v>19</v>
          </cell>
          <cell r="K10">
            <v>21</v>
          </cell>
          <cell r="L10">
            <v>30</v>
          </cell>
          <cell r="M10">
            <v>30</v>
          </cell>
          <cell r="N10">
            <v>30</v>
          </cell>
          <cell r="O10">
            <v>195</v>
          </cell>
        </row>
        <row r="11">
          <cell r="A11">
            <v>21</v>
          </cell>
          <cell r="B11">
            <v>5.1999999999999998E-3</v>
          </cell>
          <cell r="C11">
            <v>2</v>
          </cell>
          <cell r="D11">
            <v>2</v>
          </cell>
          <cell r="E11">
            <v>2</v>
          </cell>
          <cell r="F11">
            <v>2</v>
          </cell>
          <cell r="G11">
            <v>2</v>
          </cell>
          <cell r="H11">
            <v>2</v>
          </cell>
          <cell r="I11">
            <v>4</v>
          </cell>
          <cell r="J11">
            <v>4</v>
          </cell>
          <cell r="K11">
            <v>5</v>
          </cell>
          <cell r="L11">
            <v>7</v>
          </cell>
          <cell r="M11">
            <v>7</v>
          </cell>
          <cell r="N11">
            <v>7</v>
          </cell>
          <cell r="O11">
            <v>46</v>
          </cell>
        </row>
        <row r="12">
          <cell r="A12">
            <v>22</v>
          </cell>
          <cell r="B12">
            <v>2.1999999999999999E-2</v>
          </cell>
          <cell r="C12">
            <v>7</v>
          </cell>
          <cell r="D12">
            <v>7</v>
          </cell>
          <cell r="E12">
            <v>8</v>
          </cell>
          <cell r="F12">
            <v>8</v>
          </cell>
          <cell r="G12">
            <v>8</v>
          </cell>
          <cell r="H12">
            <v>8</v>
          </cell>
          <cell r="I12">
            <v>19</v>
          </cell>
          <cell r="J12">
            <v>19</v>
          </cell>
          <cell r="K12">
            <v>21</v>
          </cell>
          <cell r="L12">
            <v>30</v>
          </cell>
          <cell r="M12">
            <v>30</v>
          </cell>
          <cell r="N12">
            <v>30</v>
          </cell>
          <cell r="O12">
            <v>195</v>
          </cell>
        </row>
        <row r="13">
          <cell r="A13">
            <v>23</v>
          </cell>
          <cell r="B13">
            <v>1.6E-2</v>
          </cell>
          <cell r="C13">
            <v>5</v>
          </cell>
          <cell r="D13">
            <v>5</v>
          </cell>
          <cell r="E13">
            <v>5</v>
          </cell>
          <cell r="F13">
            <v>6</v>
          </cell>
          <cell r="G13">
            <v>6</v>
          </cell>
          <cell r="H13">
            <v>6</v>
          </cell>
          <cell r="I13">
            <v>14</v>
          </cell>
          <cell r="J13">
            <v>14</v>
          </cell>
          <cell r="K13">
            <v>15</v>
          </cell>
          <cell r="L13">
            <v>22</v>
          </cell>
          <cell r="M13">
            <v>22</v>
          </cell>
          <cell r="N13">
            <v>22</v>
          </cell>
          <cell r="O13">
            <v>142</v>
          </cell>
        </row>
        <row r="14">
          <cell r="A14">
            <v>24</v>
          </cell>
          <cell r="B14">
            <v>1.6E-2</v>
          </cell>
          <cell r="C14">
            <v>5</v>
          </cell>
          <cell r="D14">
            <v>5</v>
          </cell>
          <cell r="E14">
            <v>5</v>
          </cell>
          <cell r="F14">
            <v>6</v>
          </cell>
          <cell r="G14">
            <v>6</v>
          </cell>
          <cell r="H14">
            <v>6</v>
          </cell>
          <cell r="I14">
            <v>14</v>
          </cell>
          <cell r="J14">
            <v>14</v>
          </cell>
          <cell r="K14">
            <v>15</v>
          </cell>
          <cell r="L14">
            <v>22</v>
          </cell>
          <cell r="M14">
            <v>22</v>
          </cell>
          <cell r="N14">
            <v>22</v>
          </cell>
          <cell r="O14">
            <v>142</v>
          </cell>
        </row>
        <row r="15">
          <cell r="A15">
            <v>25</v>
          </cell>
          <cell r="B15">
            <v>1.72E-2</v>
          </cell>
          <cell r="C15">
            <v>5</v>
          </cell>
          <cell r="D15">
            <v>5</v>
          </cell>
          <cell r="E15">
            <v>6</v>
          </cell>
          <cell r="F15">
            <v>7</v>
          </cell>
          <cell r="G15">
            <v>7</v>
          </cell>
          <cell r="H15">
            <v>7</v>
          </cell>
          <cell r="I15">
            <v>15</v>
          </cell>
          <cell r="J15">
            <v>15</v>
          </cell>
          <cell r="K15">
            <v>16</v>
          </cell>
          <cell r="L15">
            <v>23</v>
          </cell>
          <cell r="M15">
            <v>23</v>
          </cell>
          <cell r="N15">
            <v>23</v>
          </cell>
          <cell r="O15">
            <v>152</v>
          </cell>
        </row>
        <row r="16">
          <cell r="A16">
            <v>26</v>
          </cell>
          <cell r="B16">
            <v>1.52E-2</v>
          </cell>
          <cell r="C16">
            <v>5</v>
          </cell>
          <cell r="D16">
            <v>5</v>
          </cell>
          <cell r="E16">
            <v>5</v>
          </cell>
          <cell r="F16">
            <v>6</v>
          </cell>
          <cell r="G16">
            <v>6</v>
          </cell>
          <cell r="H16">
            <v>6</v>
          </cell>
          <cell r="I16">
            <v>13</v>
          </cell>
          <cell r="J16">
            <v>13</v>
          </cell>
          <cell r="K16">
            <v>14</v>
          </cell>
          <cell r="L16">
            <v>21</v>
          </cell>
          <cell r="M16">
            <v>21</v>
          </cell>
          <cell r="N16">
            <v>21</v>
          </cell>
          <cell r="O16">
            <v>136</v>
          </cell>
        </row>
        <row r="17">
          <cell r="A17">
            <v>27</v>
          </cell>
          <cell r="B17">
            <v>7.1999999999999998E-3</v>
          </cell>
          <cell r="C17">
            <v>2</v>
          </cell>
          <cell r="D17">
            <v>2</v>
          </cell>
          <cell r="E17">
            <v>3</v>
          </cell>
          <cell r="F17">
            <v>3</v>
          </cell>
          <cell r="G17">
            <v>3</v>
          </cell>
          <cell r="H17">
            <v>3</v>
          </cell>
          <cell r="I17">
            <v>6</v>
          </cell>
          <cell r="J17">
            <v>6</v>
          </cell>
          <cell r="K17">
            <v>7</v>
          </cell>
          <cell r="L17">
            <v>10</v>
          </cell>
          <cell r="M17">
            <v>10</v>
          </cell>
          <cell r="N17">
            <v>10</v>
          </cell>
          <cell r="O17">
            <v>65</v>
          </cell>
        </row>
        <row r="18">
          <cell r="A18">
            <v>28</v>
          </cell>
          <cell r="B18">
            <v>1.6799999999999999E-2</v>
          </cell>
          <cell r="C18">
            <v>5</v>
          </cell>
          <cell r="D18">
            <v>5</v>
          </cell>
          <cell r="E18">
            <v>6</v>
          </cell>
          <cell r="F18">
            <v>6</v>
          </cell>
          <cell r="G18">
            <v>6</v>
          </cell>
          <cell r="H18">
            <v>6</v>
          </cell>
          <cell r="I18">
            <v>14</v>
          </cell>
          <cell r="J18">
            <v>14</v>
          </cell>
          <cell r="K18">
            <v>16</v>
          </cell>
          <cell r="L18">
            <v>23</v>
          </cell>
          <cell r="M18">
            <v>23</v>
          </cell>
          <cell r="N18">
            <v>23</v>
          </cell>
          <cell r="O18">
            <v>147</v>
          </cell>
        </row>
        <row r="19">
          <cell r="A19">
            <v>30</v>
          </cell>
          <cell r="B19">
            <v>1.32E-2</v>
          </cell>
          <cell r="C19">
            <v>4</v>
          </cell>
          <cell r="D19">
            <v>4</v>
          </cell>
          <cell r="E19">
            <v>5</v>
          </cell>
          <cell r="F19">
            <v>5</v>
          </cell>
          <cell r="G19">
            <v>5</v>
          </cell>
          <cell r="H19">
            <v>5</v>
          </cell>
          <cell r="I19">
            <v>11</v>
          </cell>
          <cell r="J19">
            <v>11</v>
          </cell>
          <cell r="K19">
            <v>13</v>
          </cell>
          <cell r="L19">
            <v>18</v>
          </cell>
          <cell r="M19">
            <v>18</v>
          </cell>
          <cell r="N19">
            <v>18</v>
          </cell>
          <cell r="O19">
            <v>117</v>
          </cell>
        </row>
        <row r="20">
          <cell r="A20">
            <v>31</v>
          </cell>
          <cell r="B20">
            <v>6.0000000000000001E-3</v>
          </cell>
          <cell r="C20">
            <v>2</v>
          </cell>
          <cell r="D20">
            <v>2</v>
          </cell>
          <cell r="E20">
            <v>2</v>
          </cell>
          <cell r="F20">
            <v>2</v>
          </cell>
          <cell r="G20">
            <v>2</v>
          </cell>
          <cell r="H20">
            <v>2</v>
          </cell>
          <cell r="I20">
            <v>5</v>
          </cell>
          <cell r="J20">
            <v>5</v>
          </cell>
          <cell r="K20">
            <v>6</v>
          </cell>
          <cell r="L20">
            <v>8</v>
          </cell>
          <cell r="M20">
            <v>8</v>
          </cell>
          <cell r="N20">
            <v>8</v>
          </cell>
          <cell r="O20">
            <v>52</v>
          </cell>
        </row>
        <row r="21">
          <cell r="A21">
            <v>32</v>
          </cell>
          <cell r="B21">
            <v>1.6000000000000001E-3</v>
          </cell>
          <cell r="C21">
            <v>1</v>
          </cell>
          <cell r="D21">
            <v>1</v>
          </cell>
          <cell r="E21">
            <v>1</v>
          </cell>
          <cell r="F21">
            <v>1</v>
          </cell>
          <cell r="G21">
            <v>1</v>
          </cell>
          <cell r="H21">
            <v>1</v>
          </cell>
          <cell r="I21">
            <v>1</v>
          </cell>
          <cell r="J21">
            <v>1</v>
          </cell>
          <cell r="K21">
            <v>2</v>
          </cell>
          <cell r="L21">
            <v>2</v>
          </cell>
          <cell r="M21">
            <v>2</v>
          </cell>
          <cell r="N21">
            <v>2</v>
          </cell>
          <cell r="O21">
            <v>16</v>
          </cell>
        </row>
        <row r="22">
          <cell r="A22">
            <v>33</v>
          </cell>
          <cell r="B22">
            <v>0.01</v>
          </cell>
          <cell r="C22">
            <v>3</v>
          </cell>
          <cell r="D22">
            <v>3</v>
          </cell>
          <cell r="E22">
            <v>4</v>
          </cell>
          <cell r="F22">
            <v>4</v>
          </cell>
          <cell r="G22">
            <v>4</v>
          </cell>
          <cell r="H22">
            <v>4</v>
          </cell>
          <cell r="I22">
            <v>9</v>
          </cell>
          <cell r="J22">
            <v>9</v>
          </cell>
          <cell r="K22">
            <v>10</v>
          </cell>
          <cell r="L22">
            <v>14</v>
          </cell>
          <cell r="M22">
            <v>14</v>
          </cell>
          <cell r="N22">
            <v>14</v>
          </cell>
          <cell r="O22">
            <v>92</v>
          </cell>
        </row>
        <row r="23">
          <cell r="A23">
            <v>34</v>
          </cell>
          <cell r="B23">
            <v>5.1999999999999998E-3</v>
          </cell>
          <cell r="C23">
            <v>2</v>
          </cell>
          <cell r="D23">
            <v>2</v>
          </cell>
          <cell r="E23">
            <v>2</v>
          </cell>
          <cell r="F23">
            <v>2</v>
          </cell>
          <cell r="G23">
            <v>2</v>
          </cell>
          <cell r="H23">
            <v>2</v>
          </cell>
          <cell r="I23">
            <v>4</v>
          </cell>
          <cell r="J23">
            <v>4</v>
          </cell>
          <cell r="K23">
            <v>5</v>
          </cell>
          <cell r="L23">
            <v>7</v>
          </cell>
          <cell r="M23">
            <v>7</v>
          </cell>
          <cell r="N23">
            <v>7</v>
          </cell>
          <cell r="O23">
            <v>46</v>
          </cell>
        </row>
        <row r="24">
          <cell r="A24">
            <v>35</v>
          </cell>
          <cell r="B24">
            <v>4.4000000000000003E-3</v>
          </cell>
          <cell r="C24">
            <v>1</v>
          </cell>
          <cell r="D24">
            <v>1</v>
          </cell>
          <cell r="E24">
            <v>2</v>
          </cell>
          <cell r="F24">
            <v>2</v>
          </cell>
          <cell r="G24">
            <v>2</v>
          </cell>
          <cell r="H24">
            <v>2</v>
          </cell>
          <cell r="I24">
            <v>4</v>
          </cell>
          <cell r="J24">
            <v>4</v>
          </cell>
          <cell r="K24">
            <v>4</v>
          </cell>
          <cell r="L24">
            <v>6</v>
          </cell>
          <cell r="M24">
            <v>6</v>
          </cell>
          <cell r="N24">
            <v>6</v>
          </cell>
          <cell r="O24">
            <v>40</v>
          </cell>
        </row>
        <row r="25">
          <cell r="A25">
            <v>36</v>
          </cell>
          <cell r="B25">
            <v>1.04E-2</v>
          </cell>
          <cell r="C25">
            <v>3</v>
          </cell>
          <cell r="D25">
            <v>3</v>
          </cell>
          <cell r="E25">
            <v>4</v>
          </cell>
          <cell r="F25">
            <v>4</v>
          </cell>
          <cell r="G25">
            <v>4</v>
          </cell>
          <cell r="H25">
            <v>4</v>
          </cell>
          <cell r="I25">
            <v>9</v>
          </cell>
          <cell r="J25">
            <v>9</v>
          </cell>
          <cell r="K25">
            <v>10</v>
          </cell>
          <cell r="L25">
            <v>14</v>
          </cell>
          <cell r="M25">
            <v>14</v>
          </cell>
          <cell r="N25">
            <v>14</v>
          </cell>
          <cell r="O25">
            <v>92</v>
          </cell>
        </row>
        <row r="26">
          <cell r="A26">
            <v>37</v>
          </cell>
          <cell r="B26">
            <v>2.8E-3</v>
          </cell>
          <cell r="C26">
            <v>1</v>
          </cell>
          <cell r="D26">
            <v>1</v>
          </cell>
          <cell r="E26">
            <v>1</v>
          </cell>
          <cell r="F26">
            <v>1</v>
          </cell>
          <cell r="G26">
            <v>1</v>
          </cell>
          <cell r="H26">
            <v>1</v>
          </cell>
          <cell r="I26">
            <v>2</v>
          </cell>
          <cell r="J26">
            <v>2</v>
          </cell>
          <cell r="K26">
            <v>3</v>
          </cell>
          <cell r="L26">
            <v>4</v>
          </cell>
          <cell r="M26">
            <v>4</v>
          </cell>
          <cell r="N26">
            <v>4</v>
          </cell>
          <cell r="O26">
            <v>25</v>
          </cell>
        </row>
        <row r="27">
          <cell r="A27">
            <v>38</v>
          </cell>
          <cell r="B27">
            <v>4.0000000000000001E-3</v>
          </cell>
          <cell r="C27">
            <v>1</v>
          </cell>
          <cell r="D27">
            <v>1</v>
          </cell>
          <cell r="E27">
            <v>1</v>
          </cell>
          <cell r="F27">
            <v>2</v>
          </cell>
          <cell r="G27">
            <v>2</v>
          </cell>
          <cell r="H27">
            <v>2</v>
          </cell>
          <cell r="I27">
            <v>3</v>
          </cell>
          <cell r="J27">
            <v>3</v>
          </cell>
          <cell r="K27">
            <v>4</v>
          </cell>
          <cell r="L27">
            <v>5</v>
          </cell>
          <cell r="M27">
            <v>5</v>
          </cell>
          <cell r="N27">
            <v>5</v>
          </cell>
          <cell r="O27">
            <v>34</v>
          </cell>
        </row>
        <row r="28">
          <cell r="A28">
            <v>40</v>
          </cell>
          <cell r="B28">
            <v>2.8E-3</v>
          </cell>
          <cell r="C28">
            <v>1</v>
          </cell>
          <cell r="D28">
            <v>1</v>
          </cell>
          <cell r="E28">
            <v>1</v>
          </cell>
          <cell r="F28">
            <v>1</v>
          </cell>
          <cell r="G28">
            <v>1</v>
          </cell>
          <cell r="H28">
            <v>1</v>
          </cell>
          <cell r="I28">
            <v>2</v>
          </cell>
          <cell r="J28">
            <v>2</v>
          </cell>
          <cell r="K28">
            <v>3</v>
          </cell>
          <cell r="L28">
            <v>4</v>
          </cell>
          <cell r="M28">
            <v>4</v>
          </cell>
          <cell r="N28">
            <v>4</v>
          </cell>
          <cell r="O28">
            <v>25</v>
          </cell>
        </row>
        <row r="29">
          <cell r="A29">
            <v>41</v>
          </cell>
          <cell r="B29">
            <v>0</v>
          </cell>
          <cell r="C29">
            <v>0</v>
          </cell>
          <cell r="D29">
            <v>0</v>
          </cell>
          <cell r="E29">
            <v>0</v>
          </cell>
          <cell r="F29">
            <v>0</v>
          </cell>
          <cell r="G29">
            <v>0</v>
          </cell>
          <cell r="H29">
            <v>0</v>
          </cell>
          <cell r="I29">
            <v>0</v>
          </cell>
          <cell r="J29">
            <v>0</v>
          </cell>
          <cell r="K29">
            <v>0</v>
          </cell>
          <cell r="L29">
            <v>0</v>
          </cell>
          <cell r="M29">
            <v>0</v>
          </cell>
          <cell r="N29">
            <v>0</v>
          </cell>
          <cell r="O29">
            <v>0</v>
          </cell>
        </row>
        <row r="30">
          <cell r="A30">
            <v>42</v>
          </cell>
          <cell r="B30">
            <v>8.0000000000000002E-3</v>
          </cell>
          <cell r="C30">
            <v>2</v>
          </cell>
          <cell r="D30">
            <v>2</v>
          </cell>
          <cell r="E30">
            <v>3</v>
          </cell>
          <cell r="F30">
            <v>3</v>
          </cell>
          <cell r="G30">
            <v>3</v>
          </cell>
          <cell r="H30">
            <v>3</v>
          </cell>
          <cell r="I30">
            <v>7</v>
          </cell>
          <cell r="J30">
            <v>7</v>
          </cell>
          <cell r="K30">
            <v>8</v>
          </cell>
          <cell r="L30">
            <v>11</v>
          </cell>
          <cell r="M30">
            <v>11</v>
          </cell>
          <cell r="N30">
            <v>11</v>
          </cell>
          <cell r="O30">
            <v>71</v>
          </cell>
        </row>
        <row r="31">
          <cell r="A31">
            <v>43</v>
          </cell>
          <cell r="B31">
            <v>5.1999999999999998E-3</v>
          </cell>
          <cell r="C31">
            <v>2</v>
          </cell>
          <cell r="D31">
            <v>2</v>
          </cell>
          <cell r="E31">
            <v>2</v>
          </cell>
          <cell r="F31">
            <v>2</v>
          </cell>
          <cell r="G31">
            <v>2</v>
          </cell>
          <cell r="H31">
            <v>2</v>
          </cell>
          <cell r="I31">
            <v>4</v>
          </cell>
          <cell r="J31">
            <v>4</v>
          </cell>
          <cell r="K31">
            <v>5</v>
          </cell>
          <cell r="L31">
            <v>7</v>
          </cell>
          <cell r="M31">
            <v>7</v>
          </cell>
          <cell r="N31">
            <v>7</v>
          </cell>
          <cell r="O31">
            <v>46</v>
          </cell>
        </row>
        <row r="32">
          <cell r="A32">
            <v>44</v>
          </cell>
          <cell r="B32">
            <v>2.8E-3</v>
          </cell>
          <cell r="C32">
            <v>1</v>
          </cell>
          <cell r="D32">
            <v>1</v>
          </cell>
          <cell r="E32">
            <v>1</v>
          </cell>
          <cell r="F32">
            <v>1</v>
          </cell>
          <cell r="G32">
            <v>1</v>
          </cell>
          <cell r="H32">
            <v>1</v>
          </cell>
          <cell r="I32">
            <v>2</v>
          </cell>
          <cell r="J32">
            <v>2</v>
          </cell>
          <cell r="K32">
            <v>3</v>
          </cell>
          <cell r="L32">
            <v>4</v>
          </cell>
          <cell r="M32">
            <v>4</v>
          </cell>
          <cell r="N32">
            <v>4</v>
          </cell>
          <cell r="O32">
            <v>25</v>
          </cell>
        </row>
        <row r="33">
          <cell r="A33">
            <v>45</v>
          </cell>
          <cell r="B33">
            <v>4.7999999999999996E-3</v>
          </cell>
          <cell r="C33">
            <v>1</v>
          </cell>
          <cell r="D33">
            <v>1</v>
          </cell>
          <cell r="E33">
            <v>1</v>
          </cell>
          <cell r="F33">
            <v>2</v>
          </cell>
          <cell r="G33">
            <v>2</v>
          </cell>
          <cell r="H33">
            <v>2</v>
          </cell>
          <cell r="I33">
            <v>4</v>
          </cell>
          <cell r="J33">
            <v>4</v>
          </cell>
          <cell r="K33">
            <v>5</v>
          </cell>
          <cell r="L33">
            <v>6</v>
          </cell>
          <cell r="M33">
            <v>6</v>
          </cell>
          <cell r="N33">
            <v>6</v>
          </cell>
          <cell r="O33">
            <v>40</v>
          </cell>
        </row>
        <row r="34">
          <cell r="A34">
            <v>46</v>
          </cell>
          <cell r="B34">
            <v>4.0000000000000001E-3</v>
          </cell>
          <cell r="C34">
            <v>1</v>
          </cell>
          <cell r="D34">
            <v>1</v>
          </cell>
          <cell r="E34">
            <v>1</v>
          </cell>
          <cell r="F34">
            <v>2</v>
          </cell>
          <cell r="G34">
            <v>2</v>
          </cell>
          <cell r="H34">
            <v>2</v>
          </cell>
          <cell r="I34">
            <v>3</v>
          </cell>
          <cell r="J34">
            <v>3</v>
          </cell>
          <cell r="K34">
            <v>4</v>
          </cell>
          <cell r="L34">
            <v>5</v>
          </cell>
          <cell r="M34">
            <v>5</v>
          </cell>
          <cell r="N34">
            <v>5</v>
          </cell>
          <cell r="O34">
            <v>34</v>
          </cell>
        </row>
        <row r="35">
          <cell r="A35">
            <v>48</v>
          </cell>
          <cell r="B35">
            <v>4.4000000000000003E-3</v>
          </cell>
          <cell r="C35">
            <v>1</v>
          </cell>
          <cell r="D35">
            <v>1</v>
          </cell>
          <cell r="E35">
            <v>2</v>
          </cell>
          <cell r="F35">
            <v>2</v>
          </cell>
          <cell r="G35">
            <v>2</v>
          </cell>
          <cell r="H35">
            <v>2</v>
          </cell>
          <cell r="I35">
            <v>4</v>
          </cell>
          <cell r="J35">
            <v>4</v>
          </cell>
          <cell r="K35">
            <v>4</v>
          </cell>
          <cell r="L35">
            <v>6</v>
          </cell>
          <cell r="M35">
            <v>6</v>
          </cell>
          <cell r="N35">
            <v>6</v>
          </cell>
          <cell r="O35">
            <v>40</v>
          </cell>
        </row>
        <row r="36">
          <cell r="A36">
            <v>50</v>
          </cell>
          <cell r="B36">
            <v>9.5999999999999992E-3</v>
          </cell>
          <cell r="C36">
            <v>3</v>
          </cell>
          <cell r="D36">
            <v>3</v>
          </cell>
          <cell r="E36">
            <v>3</v>
          </cell>
          <cell r="F36">
            <v>4</v>
          </cell>
          <cell r="G36">
            <v>4</v>
          </cell>
          <cell r="H36">
            <v>4</v>
          </cell>
          <cell r="I36">
            <v>8</v>
          </cell>
          <cell r="J36">
            <v>8</v>
          </cell>
          <cell r="K36">
            <v>9</v>
          </cell>
          <cell r="L36">
            <v>13</v>
          </cell>
          <cell r="M36">
            <v>13</v>
          </cell>
          <cell r="N36">
            <v>13</v>
          </cell>
          <cell r="O36">
            <v>85</v>
          </cell>
        </row>
        <row r="37">
          <cell r="A37">
            <v>51</v>
          </cell>
          <cell r="B37">
            <v>2E-3</v>
          </cell>
          <cell r="C37">
            <v>1</v>
          </cell>
          <cell r="D37">
            <v>1</v>
          </cell>
          <cell r="E37">
            <v>1</v>
          </cell>
          <cell r="F37">
            <v>1</v>
          </cell>
          <cell r="G37">
            <v>1</v>
          </cell>
          <cell r="H37">
            <v>1</v>
          </cell>
          <cell r="I37">
            <v>2</v>
          </cell>
          <cell r="J37">
            <v>2</v>
          </cell>
          <cell r="K37">
            <v>2</v>
          </cell>
          <cell r="L37">
            <v>3</v>
          </cell>
          <cell r="M37">
            <v>3</v>
          </cell>
          <cell r="N37">
            <v>3</v>
          </cell>
          <cell r="O37">
            <v>21</v>
          </cell>
        </row>
        <row r="38">
          <cell r="A38">
            <v>54</v>
          </cell>
          <cell r="B38">
            <v>4.0000000000000001E-3</v>
          </cell>
          <cell r="C38">
            <v>1</v>
          </cell>
          <cell r="D38">
            <v>1</v>
          </cell>
          <cell r="E38">
            <v>1</v>
          </cell>
          <cell r="F38">
            <v>2</v>
          </cell>
          <cell r="G38">
            <v>2</v>
          </cell>
          <cell r="H38">
            <v>2</v>
          </cell>
          <cell r="I38">
            <v>3</v>
          </cell>
          <cell r="J38">
            <v>3</v>
          </cell>
          <cell r="K38">
            <v>4</v>
          </cell>
          <cell r="L38">
            <v>5</v>
          </cell>
          <cell r="M38">
            <v>5</v>
          </cell>
          <cell r="N38">
            <v>5</v>
          </cell>
          <cell r="O38">
            <v>34</v>
          </cell>
        </row>
        <row r="39">
          <cell r="A39">
            <v>55</v>
          </cell>
          <cell r="B39">
            <v>4.7999999999999996E-3</v>
          </cell>
          <cell r="C39">
            <v>1</v>
          </cell>
          <cell r="D39">
            <v>1</v>
          </cell>
          <cell r="E39">
            <v>1</v>
          </cell>
          <cell r="F39">
            <v>2</v>
          </cell>
          <cell r="G39">
            <v>2</v>
          </cell>
          <cell r="H39">
            <v>2</v>
          </cell>
          <cell r="I39">
            <v>4</v>
          </cell>
          <cell r="J39">
            <v>4</v>
          </cell>
          <cell r="K39">
            <v>5</v>
          </cell>
          <cell r="L39">
            <v>6</v>
          </cell>
          <cell r="M39">
            <v>6</v>
          </cell>
          <cell r="N39">
            <v>6</v>
          </cell>
          <cell r="O39">
            <v>40</v>
          </cell>
        </row>
        <row r="40">
          <cell r="A40">
            <v>56</v>
          </cell>
          <cell r="B40">
            <v>8.3999999999999995E-3</v>
          </cell>
          <cell r="C40">
            <v>2</v>
          </cell>
          <cell r="D40">
            <v>2</v>
          </cell>
          <cell r="E40">
            <v>3</v>
          </cell>
          <cell r="F40">
            <v>3</v>
          </cell>
          <cell r="G40">
            <v>3</v>
          </cell>
          <cell r="H40">
            <v>3</v>
          </cell>
          <cell r="I40">
            <v>7</v>
          </cell>
          <cell r="J40">
            <v>7</v>
          </cell>
          <cell r="K40">
            <v>8</v>
          </cell>
          <cell r="L40">
            <v>11</v>
          </cell>
          <cell r="M40">
            <v>11</v>
          </cell>
          <cell r="N40">
            <v>11</v>
          </cell>
          <cell r="O40">
            <v>71</v>
          </cell>
        </row>
        <row r="41">
          <cell r="A41">
            <v>57</v>
          </cell>
          <cell r="B41">
            <v>4.4000000000000003E-3</v>
          </cell>
          <cell r="C41">
            <v>1</v>
          </cell>
          <cell r="D41">
            <v>1</v>
          </cell>
          <cell r="E41">
            <v>2</v>
          </cell>
          <cell r="F41">
            <v>2</v>
          </cell>
          <cell r="G41">
            <v>2</v>
          </cell>
          <cell r="H41">
            <v>2</v>
          </cell>
          <cell r="I41">
            <v>4</v>
          </cell>
          <cell r="J41">
            <v>4</v>
          </cell>
          <cell r="K41">
            <v>4</v>
          </cell>
          <cell r="L41">
            <v>6</v>
          </cell>
          <cell r="M41">
            <v>6</v>
          </cell>
          <cell r="N41">
            <v>6</v>
          </cell>
          <cell r="O41">
            <v>40</v>
          </cell>
        </row>
        <row r="42">
          <cell r="A42">
            <v>58</v>
          </cell>
          <cell r="B42">
            <v>2E-3</v>
          </cell>
          <cell r="C42">
            <v>1</v>
          </cell>
          <cell r="D42">
            <v>1</v>
          </cell>
          <cell r="E42">
            <v>1</v>
          </cell>
          <cell r="F42">
            <v>1</v>
          </cell>
          <cell r="G42">
            <v>1</v>
          </cell>
          <cell r="H42">
            <v>1</v>
          </cell>
          <cell r="I42">
            <v>2</v>
          </cell>
          <cell r="J42">
            <v>2</v>
          </cell>
          <cell r="K42">
            <v>2</v>
          </cell>
          <cell r="L42">
            <v>3</v>
          </cell>
          <cell r="M42">
            <v>3</v>
          </cell>
          <cell r="N42">
            <v>3</v>
          </cell>
          <cell r="O42">
            <v>21</v>
          </cell>
        </row>
        <row r="43">
          <cell r="A43">
            <v>59</v>
          </cell>
          <cell r="B43">
            <v>2E-3</v>
          </cell>
          <cell r="C43">
            <v>1</v>
          </cell>
          <cell r="D43">
            <v>1</v>
          </cell>
          <cell r="E43">
            <v>1</v>
          </cell>
          <cell r="F43">
            <v>1</v>
          </cell>
          <cell r="G43">
            <v>1</v>
          </cell>
          <cell r="H43">
            <v>1</v>
          </cell>
          <cell r="I43">
            <v>2</v>
          </cell>
          <cell r="J43">
            <v>2</v>
          </cell>
          <cell r="K43">
            <v>2</v>
          </cell>
          <cell r="L43">
            <v>3</v>
          </cell>
          <cell r="M43">
            <v>3</v>
          </cell>
          <cell r="N43">
            <v>3</v>
          </cell>
          <cell r="O43">
            <v>21</v>
          </cell>
        </row>
        <row r="44">
          <cell r="A44">
            <v>61</v>
          </cell>
          <cell r="B44">
            <v>3.2000000000000002E-3</v>
          </cell>
          <cell r="C44">
            <v>1</v>
          </cell>
          <cell r="D44">
            <v>1</v>
          </cell>
          <cell r="E44">
            <v>1</v>
          </cell>
          <cell r="F44">
            <v>1</v>
          </cell>
          <cell r="G44">
            <v>1</v>
          </cell>
          <cell r="H44">
            <v>1</v>
          </cell>
          <cell r="I44">
            <v>3</v>
          </cell>
          <cell r="J44">
            <v>3</v>
          </cell>
          <cell r="K44">
            <v>3</v>
          </cell>
          <cell r="L44">
            <v>4</v>
          </cell>
          <cell r="M44">
            <v>4</v>
          </cell>
          <cell r="N44">
            <v>4</v>
          </cell>
          <cell r="O44">
            <v>27</v>
          </cell>
        </row>
        <row r="45">
          <cell r="A45">
            <v>62</v>
          </cell>
          <cell r="B45">
            <v>2.8E-3</v>
          </cell>
          <cell r="C45">
            <v>1</v>
          </cell>
          <cell r="D45">
            <v>1</v>
          </cell>
          <cell r="E45">
            <v>1</v>
          </cell>
          <cell r="F45">
            <v>1</v>
          </cell>
          <cell r="G45">
            <v>1</v>
          </cell>
          <cell r="H45">
            <v>1</v>
          </cell>
          <cell r="I45">
            <v>2</v>
          </cell>
          <cell r="J45">
            <v>2</v>
          </cell>
          <cell r="K45">
            <v>3</v>
          </cell>
          <cell r="L45">
            <v>4</v>
          </cell>
          <cell r="M45">
            <v>4</v>
          </cell>
          <cell r="N45">
            <v>4</v>
          </cell>
          <cell r="O45">
            <v>25</v>
          </cell>
        </row>
        <row r="46">
          <cell r="A46">
            <v>67</v>
          </cell>
          <cell r="B46">
            <v>2.8E-3</v>
          </cell>
          <cell r="C46">
            <v>1</v>
          </cell>
          <cell r="D46">
            <v>1</v>
          </cell>
          <cell r="E46">
            <v>1</v>
          </cell>
          <cell r="F46">
            <v>1</v>
          </cell>
          <cell r="G46">
            <v>1</v>
          </cell>
          <cell r="H46">
            <v>1</v>
          </cell>
          <cell r="I46">
            <v>2</v>
          </cell>
          <cell r="J46">
            <v>2</v>
          </cell>
          <cell r="K46">
            <v>3</v>
          </cell>
          <cell r="L46">
            <v>4</v>
          </cell>
          <cell r="M46">
            <v>4</v>
          </cell>
          <cell r="N46">
            <v>4</v>
          </cell>
          <cell r="O46">
            <v>25</v>
          </cell>
        </row>
        <row r="47">
          <cell r="A47">
            <v>71</v>
          </cell>
          <cell r="B47">
            <v>7.6E-3</v>
          </cell>
          <cell r="C47">
            <v>2</v>
          </cell>
          <cell r="D47">
            <v>2</v>
          </cell>
          <cell r="E47">
            <v>2</v>
          </cell>
          <cell r="F47">
            <v>3</v>
          </cell>
          <cell r="G47">
            <v>3</v>
          </cell>
          <cell r="H47">
            <v>3</v>
          </cell>
          <cell r="I47">
            <v>6</v>
          </cell>
          <cell r="J47">
            <v>6</v>
          </cell>
          <cell r="K47">
            <v>7</v>
          </cell>
          <cell r="L47">
            <v>10</v>
          </cell>
          <cell r="M47">
            <v>10</v>
          </cell>
          <cell r="N47">
            <v>10</v>
          </cell>
          <cell r="O47">
            <v>64</v>
          </cell>
        </row>
        <row r="48">
          <cell r="A48">
            <v>74</v>
          </cell>
          <cell r="B48">
            <v>1.52E-2</v>
          </cell>
          <cell r="C48">
            <v>4</v>
          </cell>
          <cell r="D48">
            <v>4</v>
          </cell>
          <cell r="E48">
            <v>5</v>
          </cell>
          <cell r="F48">
            <v>6</v>
          </cell>
          <cell r="G48">
            <v>6</v>
          </cell>
          <cell r="H48">
            <v>6</v>
          </cell>
          <cell r="I48">
            <v>13</v>
          </cell>
          <cell r="J48">
            <v>13</v>
          </cell>
          <cell r="K48">
            <v>14</v>
          </cell>
          <cell r="L48">
            <v>21</v>
          </cell>
          <cell r="M48">
            <v>21</v>
          </cell>
          <cell r="N48">
            <v>21</v>
          </cell>
          <cell r="O48">
            <v>134</v>
          </cell>
        </row>
        <row r="49">
          <cell r="A49">
            <v>76</v>
          </cell>
          <cell r="B49">
            <v>0.01</v>
          </cell>
          <cell r="C49">
            <v>3</v>
          </cell>
          <cell r="D49">
            <v>3</v>
          </cell>
          <cell r="E49">
            <v>3</v>
          </cell>
          <cell r="F49">
            <v>3</v>
          </cell>
          <cell r="G49">
            <v>3</v>
          </cell>
          <cell r="H49">
            <v>3</v>
          </cell>
          <cell r="I49">
            <v>9</v>
          </cell>
          <cell r="J49">
            <v>9</v>
          </cell>
          <cell r="K49">
            <v>10</v>
          </cell>
          <cell r="L49">
            <v>14</v>
          </cell>
          <cell r="M49">
            <v>14</v>
          </cell>
          <cell r="N49">
            <v>14</v>
          </cell>
          <cell r="O49">
            <v>88</v>
          </cell>
        </row>
        <row r="50">
          <cell r="A50">
            <v>500</v>
          </cell>
          <cell r="B50">
            <v>6.6000000000000003E-2</v>
          </cell>
          <cell r="C50">
            <v>19</v>
          </cell>
          <cell r="D50">
            <v>19</v>
          </cell>
          <cell r="E50">
            <v>23</v>
          </cell>
          <cell r="F50">
            <v>25</v>
          </cell>
          <cell r="G50">
            <v>25</v>
          </cell>
          <cell r="H50">
            <v>25</v>
          </cell>
          <cell r="I50">
            <v>56</v>
          </cell>
          <cell r="J50">
            <v>56</v>
          </cell>
          <cell r="K50">
            <v>63</v>
          </cell>
          <cell r="L50">
            <v>89</v>
          </cell>
          <cell r="M50">
            <v>89</v>
          </cell>
          <cell r="N50">
            <v>89</v>
          </cell>
          <cell r="O50">
            <v>578</v>
          </cell>
        </row>
        <row r="51">
          <cell r="A51">
            <v>501</v>
          </cell>
          <cell r="B51">
            <v>0.01</v>
          </cell>
          <cell r="C51">
            <v>3</v>
          </cell>
          <cell r="D51">
            <v>3</v>
          </cell>
          <cell r="E51">
            <v>4</v>
          </cell>
          <cell r="F51">
            <v>4</v>
          </cell>
          <cell r="G51">
            <v>4</v>
          </cell>
          <cell r="H51">
            <v>4</v>
          </cell>
          <cell r="I51">
            <v>9</v>
          </cell>
          <cell r="J51">
            <v>9</v>
          </cell>
          <cell r="K51">
            <v>10</v>
          </cell>
          <cell r="L51">
            <v>14</v>
          </cell>
          <cell r="M51">
            <v>14</v>
          </cell>
          <cell r="N51">
            <v>14</v>
          </cell>
          <cell r="O51">
            <v>92</v>
          </cell>
        </row>
        <row r="52">
          <cell r="A52">
            <v>502</v>
          </cell>
          <cell r="B52">
            <v>0.01</v>
          </cell>
          <cell r="C52">
            <v>3</v>
          </cell>
          <cell r="D52">
            <v>3</v>
          </cell>
          <cell r="E52">
            <v>4</v>
          </cell>
          <cell r="F52">
            <v>4</v>
          </cell>
          <cell r="G52">
            <v>4</v>
          </cell>
          <cell r="H52">
            <v>4</v>
          </cell>
          <cell r="I52">
            <v>9</v>
          </cell>
          <cell r="J52">
            <v>9</v>
          </cell>
          <cell r="K52">
            <v>10</v>
          </cell>
          <cell r="L52">
            <v>14</v>
          </cell>
          <cell r="M52">
            <v>14</v>
          </cell>
          <cell r="N52">
            <v>14</v>
          </cell>
          <cell r="O52">
            <v>92</v>
          </cell>
        </row>
        <row r="53">
          <cell r="A53">
            <v>503</v>
          </cell>
          <cell r="B53">
            <v>0.01</v>
          </cell>
          <cell r="C53">
            <v>3</v>
          </cell>
          <cell r="D53">
            <v>3</v>
          </cell>
          <cell r="E53">
            <v>4</v>
          </cell>
          <cell r="F53">
            <v>4</v>
          </cell>
          <cell r="G53">
            <v>4</v>
          </cell>
          <cell r="H53">
            <v>4</v>
          </cell>
          <cell r="I53">
            <v>9</v>
          </cell>
          <cell r="J53">
            <v>9</v>
          </cell>
          <cell r="K53">
            <v>10</v>
          </cell>
          <cell r="L53">
            <v>14</v>
          </cell>
          <cell r="M53">
            <v>14</v>
          </cell>
          <cell r="N53">
            <v>14</v>
          </cell>
          <cell r="O53">
            <v>92</v>
          </cell>
        </row>
        <row r="54">
          <cell r="A54">
            <v>504</v>
          </cell>
          <cell r="B54">
            <v>0.01</v>
          </cell>
          <cell r="C54">
            <v>3</v>
          </cell>
          <cell r="D54">
            <v>3</v>
          </cell>
          <cell r="E54">
            <v>4</v>
          </cell>
          <cell r="F54">
            <v>4</v>
          </cell>
          <cell r="G54">
            <v>4</v>
          </cell>
          <cell r="H54">
            <v>4</v>
          </cell>
          <cell r="I54">
            <v>9</v>
          </cell>
          <cell r="J54">
            <v>9</v>
          </cell>
          <cell r="K54">
            <v>10</v>
          </cell>
          <cell r="L54">
            <v>14</v>
          </cell>
          <cell r="M54">
            <v>14</v>
          </cell>
          <cell r="N54">
            <v>14</v>
          </cell>
          <cell r="O54">
            <v>92</v>
          </cell>
        </row>
        <row r="55">
          <cell r="A55">
            <v>505</v>
          </cell>
          <cell r="B55">
            <v>6.0000000000000001E-3</v>
          </cell>
          <cell r="C55">
            <v>2</v>
          </cell>
          <cell r="D55">
            <v>2</v>
          </cell>
          <cell r="E55">
            <v>2</v>
          </cell>
          <cell r="F55">
            <v>2</v>
          </cell>
          <cell r="G55">
            <v>2</v>
          </cell>
          <cell r="H55">
            <v>2</v>
          </cell>
          <cell r="I55">
            <v>5</v>
          </cell>
          <cell r="J55">
            <v>5</v>
          </cell>
          <cell r="K55">
            <v>6</v>
          </cell>
          <cell r="L55">
            <v>8</v>
          </cell>
          <cell r="M55">
            <v>8</v>
          </cell>
          <cell r="N55">
            <v>8</v>
          </cell>
          <cell r="O55">
            <v>52</v>
          </cell>
        </row>
        <row r="56">
          <cell r="A56">
            <v>506</v>
          </cell>
          <cell r="B56">
            <v>1.6400000000000001E-2</v>
          </cell>
          <cell r="C56">
            <v>4</v>
          </cell>
          <cell r="D56">
            <v>4</v>
          </cell>
          <cell r="E56">
            <v>6</v>
          </cell>
          <cell r="F56">
            <v>6</v>
          </cell>
          <cell r="G56">
            <v>6</v>
          </cell>
          <cell r="H56">
            <v>6</v>
          </cell>
          <cell r="I56">
            <v>14</v>
          </cell>
          <cell r="J56">
            <v>14</v>
          </cell>
          <cell r="K56">
            <v>16</v>
          </cell>
          <cell r="L56">
            <v>22</v>
          </cell>
          <cell r="M56">
            <v>22</v>
          </cell>
          <cell r="N56">
            <v>22</v>
          </cell>
          <cell r="O56">
            <v>142</v>
          </cell>
        </row>
        <row r="57">
          <cell r="A57">
            <v>507</v>
          </cell>
          <cell r="B57">
            <v>2E-3</v>
          </cell>
          <cell r="C57">
            <v>1</v>
          </cell>
          <cell r="D57">
            <v>1</v>
          </cell>
          <cell r="E57">
            <v>1</v>
          </cell>
          <cell r="F57">
            <v>1</v>
          </cell>
          <cell r="G57">
            <v>1</v>
          </cell>
          <cell r="H57">
            <v>1</v>
          </cell>
          <cell r="I57">
            <v>2</v>
          </cell>
          <cell r="J57">
            <v>2</v>
          </cell>
          <cell r="K57">
            <v>2</v>
          </cell>
          <cell r="L57">
            <v>3</v>
          </cell>
          <cell r="M57">
            <v>3</v>
          </cell>
          <cell r="N57">
            <v>3</v>
          </cell>
          <cell r="O57">
            <v>21</v>
          </cell>
        </row>
        <row r="58">
          <cell r="A58">
            <v>508</v>
          </cell>
          <cell r="B58">
            <v>4.7999999999999996E-3</v>
          </cell>
          <cell r="C58">
            <v>1</v>
          </cell>
          <cell r="D58">
            <v>1</v>
          </cell>
          <cell r="E58">
            <v>2</v>
          </cell>
          <cell r="F58">
            <v>2</v>
          </cell>
          <cell r="G58">
            <v>2</v>
          </cell>
          <cell r="H58">
            <v>2</v>
          </cell>
          <cell r="I58">
            <v>4</v>
          </cell>
          <cell r="J58">
            <v>4</v>
          </cell>
          <cell r="K58">
            <v>5</v>
          </cell>
          <cell r="L58">
            <v>6</v>
          </cell>
          <cell r="M58">
            <v>6</v>
          </cell>
          <cell r="N58">
            <v>6</v>
          </cell>
          <cell r="O58">
            <v>41</v>
          </cell>
        </row>
        <row r="59">
          <cell r="A59">
            <v>509</v>
          </cell>
          <cell r="B59">
            <v>1.44E-2</v>
          </cell>
          <cell r="C59">
            <v>4</v>
          </cell>
          <cell r="D59">
            <v>4</v>
          </cell>
          <cell r="E59">
            <v>5</v>
          </cell>
          <cell r="F59">
            <v>6</v>
          </cell>
          <cell r="G59">
            <v>6</v>
          </cell>
          <cell r="H59">
            <v>6</v>
          </cell>
          <cell r="I59">
            <v>12</v>
          </cell>
          <cell r="J59">
            <v>12</v>
          </cell>
          <cell r="K59">
            <v>13</v>
          </cell>
          <cell r="L59">
            <v>19</v>
          </cell>
          <cell r="M59">
            <v>19</v>
          </cell>
          <cell r="N59">
            <v>19</v>
          </cell>
          <cell r="O59">
            <v>125</v>
          </cell>
        </row>
        <row r="60">
          <cell r="A60">
            <v>510</v>
          </cell>
          <cell r="B60">
            <v>5.5999999999999999E-3</v>
          </cell>
          <cell r="C60">
            <v>2</v>
          </cell>
          <cell r="D60">
            <v>2</v>
          </cell>
          <cell r="E60">
            <v>2</v>
          </cell>
          <cell r="F60">
            <v>2</v>
          </cell>
          <cell r="G60">
            <v>2</v>
          </cell>
          <cell r="H60">
            <v>2</v>
          </cell>
          <cell r="I60">
            <v>5</v>
          </cell>
          <cell r="J60">
            <v>5</v>
          </cell>
          <cell r="K60">
            <v>5</v>
          </cell>
          <cell r="L60">
            <v>8</v>
          </cell>
          <cell r="M60">
            <v>8</v>
          </cell>
          <cell r="N60">
            <v>8</v>
          </cell>
          <cell r="O60">
            <v>51</v>
          </cell>
        </row>
        <row r="61">
          <cell r="A61">
            <v>511</v>
          </cell>
          <cell r="B61">
            <v>5.5999999999999999E-3</v>
          </cell>
          <cell r="C61">
            <v>1</v>
          </cell>
          <cell r="D61">
            <v>1</v>
          </cell>
          <cell r="E61">
            <v>2</v>
          </cell>
          <cell r="F61">
            <v>2</v>
          </cell>
          <cell r="G61">
            <v>2</v>
          </cell>
          <cell r="H61">
            <v>2</v>
          </cell>
          <cell r="I61">
            <v>5</v>
          </cell>
          <cell r="J61">
            <v>5</v>
          </cell>
          <cell r="K61">
            <v>5</v>
          </cell>
          <cell r="L61">
            <v>8</v>
          </cell>
          <cell r="M61">
            <v>8</v>
          </cell>
          <cell r="N61">
            <v>8</v>
          </cell>
          <cell r="O61">
            <v>49</v>
          </cell>
        </row>
        <row r="62">
          <cell r="A62">
            <v>512</v>
          </cell>
          <cell r="B62">
            <v>6.0000000000000001E-3</v>
          </cell>
          <cell r="C62">
            <v>2</v>
          </cell>
          <cell r="D62">
            <v>2</v>
          </cell>
          <cell r="E62">
            <v>2</v>
          </cell>
          <cell r="F62">
            <v>2</v>
          </cell>
          <cell r="G62">
            <v>2</v>
          </cell>
          <cell r="H62">
            <v>2</v>
          </cell>
          <cell r="I62">
            <v>5</v>
          </cell>
          <cell r="J62">
            <v>5</v>
          </cell>
          <cell r="K62">
            <v>6</v>
          </cell>
          <cell r="L62">
            <v>8</v>
          </cell>
          <cell r="M62">
            <v>8</v>
          </cell>
          <cell r="N62">
            <v>8</v>
          </cell>
          <cell r="O62">
            <v>52</v>
          </cell>
        </row>
        <row r="63">
          <cell r="A63">
            <v>514</v>
          </cell>
          <cell r="B63">
            <v>1.12E-2</v>
          </cell>
          <cell r="C63">
            <v>3</v>
          </cell>
          <cell r="D63">
            <v>3</v>
          </cell>
          <cell r="E63">
            <v>4</v>
          </cell>
          <cell r="F63">
            <v>4</v>
          </cell>
          <cell r="G63">
            <v>4</v>
          </cell>
          <cell r="H63">
            <v>4</v>
          </cell>
          <cell r="I63">
            <v>10</v>
          </cell>
          <cell r="J63">
            <v>10</v>
          </cell>
          <cell r="K63">
            <v>11</v>
          </cell>
          <cell r="L63">
            <v>15</v>
          </cell>
          <cell r="M63">
            <v>15</v>
          </cell>
          <cell r="N63">
            <v>15</v>
          </cell>
          <cell r="O63">
            <v>98</v>
          </cell>
        </row>
        <row r="64">
          <cell r="A64">
            <v>515</v>
          </cell>
          <cell r="B64">
            <v>0.01</v>
          </cell>
          <cell r="C64">
            <v>3</v>
          </cell>
          <cell r="D64">
            <v>3</v>
          </cell>
          <cell r="E64">
            <v>3</v>
          </cell>
          <cell r="F64">
            <v>4</v>
          </cell>
          <cell r="G64">
            <v>4</v>
          </cell>
          <cell r="H64">
            <v>4</v>
          </cell>
          <cell r="I64">
            <v>9</v>
          </cell>
          <cell r="J64">
            <v>9</v>
          </cell>
          <cell r="K64">
            <v>10</v>
          </cell>
          <cell r="L64">
            <v>14</v>
          </cell>
          <cell r="M64">
            <v>14</v>
          </cell>
          <cell r="N64">
            <v>14</v>
          </cell>
          <cell r="O64">
            <v>91</v>
          </cell>
        </row>
        <row r="65">
          <cell r="A65">
            <v>516</v>
          </cell>
          <cell r="B65">
            <v>4.0000000000000001E-3</v>
          </cell>
          <cell r="C65">
            <v>1</v>
          </cell>
          <cell r="D65">
            <v>1</v>
          </cell>
          <cell r="E65">
            <v>1</v>
          </cell>
          <cell r="F65">
            <v>2</v>
          </cell>
          <cell r="G65">
            <v>2</v>
          </cell>
          <cell r="H65">
            <v>2</v>
          </cell>
          <cell r="I65">
            <v>3</v>
          </cell>
          <cell r="J65">
            <v>3</v>
          </cell>
          <cell r="K65">
            <v>4</v>
          </cell>
          <cell r="L65">
            <v>5</v>
          </cell>
          <cell r="M65">
            <v>5</v>
          </cell>
          <cell r="N65">
            <v>5</v>
          </cell>
          <cell r="O65">
            <v>34</v>
          </cell>
        </row>
        <row r="66">
          <cell r="A66">
            <v>517</v>
          </cell>
          <cell r="B66">
            <v>6.4000000000000003E-3</v>
          </cell>
          <cell r="C66">
            <v>2</v>
          </cell>
          <cell r="D66">
            <v>2</v>
          </cell>
          <cell r="E66">
            <v>2</v>
          </cell>
          <cell r="F66">
            <v>2</v>
          </cell>
          <cell r="G66">
            <v>2</v>
          </cell>
          <cell r="H66">
            <v>2</v>
          </cell>
          <cell r="I66">
            <v>5</v>
          </cell>
          <cell r="J66">
            <v>5</v>
          </cell>
          <cell r="K66">
            <v>6</v>
          </cell>
          <cell r="L66">
            <v>9</v>
          </cell>
          <cell r="M66">
            <v>9</v>
          </cell>
          <cell r="N66">
            <v>9</v>
          </cell>
          <cell r="O66">
            <v>55</v>
          </cell>
        </row>
        <row r="67">
          <cell r="A67">
            <v>518</v>
          </cell>
          <cell r="B67">
            <v>1.2E-2</v>
          </cell>
          <cell r="C67">
            <v>4</v>
          </cell>
          <cell r="D67">
            <v>4</v>
          </cell>
          <cell r="E67">
            <v>4</v>
          </cell>
          <cell r="F67">
            <v>5</v>
          </cell>
          <cell r="G67">
            <v>5</v>
          </cell>
          <cell r="H67">
            <v>5</v>
          </cell>
          <cell r="I67">
            <v>10</v>
          </cell>
          <cell r="J67">
            <v>10</v>
          </cell>
          <cell r="K67">
            <v>11</v>
          </cell>
          <cell r="L67">
            <v>16</v>
          </cell>
          <cell r="M67">
            <v>16</v>
          </cell>
          <cell r="N67">
            <v>16</v>
          </cell>
          <cell r="O67">
            <v>106</v>
          </cell>
        </row>
        <row r="68">
          <cell r="A68">
            <v>519</v>
          </cell>
          <cell r="B68">
            <v>7.1999999999999998E-3</v>
          </cell>
          <cell r="C68">
            <v>2</v>
          </cell>
          <cell r="D68">
            <v>2</v>
          </cell>
          <cell r="E68">
            <v>2</v>
          </cell>
          <cell r="F68">
            <v>3</v>
          </cell>
          <cell r="G68">
            <v>3</v>
          </cell>
          <cell r="H68">
            <v>3</v>
          </cell>
          <cell r="I68">
            <v>6</v>
          </cell>
          <cell r="J68">
            <v>6</v>
          </cell>
          <cell r="K68">
            <v>7</v>
          </cell>
          <cell r="L68">
            <v>10</v>
          </cell>
          <cell r="M68">
            <v>10</v>
          </cell>
          <cell r="N68">
            <v>10</v>
          </cell>
          <cell r="O68">
            <v>64</v>
          </cell>
        </row>
        <row r="69">
          <cell r="A69">
            <v>520</v>
          </cell>
          <cell r="B69">
            <v>5.16E-2</v>
          </cell>
          <cell r="C69">
            <v>15</v>
          </cell>
          <cell r="D69">
            <v>15</v>
          </cell>
          <cell r="E69">
            <v>18</v>
          </cell>
          <cell r="F69">
            <v>20</v>
          </cell>
          <cell r="G69">
            <v>20</v>
          </cell>
          <cell r="H69">
            <v>20</v>
          </cell>
          <cell r="I69">
            <v>44</v>
          </cell>
          <cell r="J69">
            <v>44</v>
          </cell>
          <cell r="K69">
            <v>48</v>
          </cell>
          <cell r="L69">
            <v>69</v>
          </cell>
          <cell r="M69">
            <v>69</v>
          </cell>
          <cell r="N69">
            <v>69</v>
          </cell>
          <cell r="O69">
            <v>451</v>
          </cell>
        </row>
        <row r="70">
          <cell r="A70">
            <v>521</v>
          </cell>
          <cell r="B70">
            <v>4.4000000000000003E-3</v>
          </cell>
          <cell r="C70">
            <v>1</v>
          </cell>
          <cell r="D70">
            <v>1</v>
          </cell>
          <cell r="E70">
            <v>1</v>
          </cell>
          <cell r="F70">
            <v>2</v>
          </cell>
          <cell r="G70">
            <v>2</v>
          </cell>
          <cell r="H70">
            <v>2</v>
          </cell>
          <cell r="I70">
            <v>4</v>
          </cell>
          <cell r="J70">
            <v>4</v>
          </cell>
          <cell r="K70">
            <v>4</v>
          </cell>
          <cell r="L70">
            <v>6</v>
          </cell>
          <cell r="M70">
            <v>6</v>
          </cell>
          <cell r="N70">
            <v>6</v>
          </cell>
          <cell r="O70">
            <v>39</v>
          </cell>
        </row>
        <row r="71">
          <cell r="A71">
            <v>522</v>
          </cell>
          <cell r="B71">
            <v>4.0000000000000001E-3</v>
          </cell>
          <cell r="C71">
            <v>1</v>
          </cell>
          <cell r="D71">
            <v>1</v>
          </cell>
          <cell r="E71">
            <v>1</v>
          </cell>
          <cell r="F71">
            <v>2</v>
          </cell>
          <cell r="G71">
            <v>2</v>
          </cell>
          <cell r="H71">
            <v>2</v>
          </cell>
          <cell r="I71">
            <v>3</v>
          </cell>
          <cell r="J71">
            <v>3</v>
          </cell>
          <cell r="K71">
            <v>4</v>
          </cell>
          <cell r="L71">
            <v>5</v>
          </cell>
          <cell r="M71">
            <v>5</v>
          </cell>
          <cell r="N71">
            <v>5</v>
          </cell>
          <cell r="O71">
            <v>34</v>
          </cell>
        </row>
        <row r="72">
          <cell r="A72">
            <v>523</v>
          </cell>
          <cell r="B72">
            <v>2.3999999999999998E-3</v>
          </cell>
          <cell r="C72">
            <v>1</v>
          </cell>
          <cell r="D72">
            <v>1</v>
          </cell>
          <cell r="E72">
            <v>1</v>
          </cell>
          <cell r="F72">
            <v>1</v>
          </cell>
          <cell r="G72">
            <v>1</v>
          </cell>
          <cell r="H72">
            <v>1</v>
          </cell>
          <cell r="I72">
            <v>2</v>
          </cell>
          <cell r="J72">
            <v>2</v>
          </cell>
          <cell r="K72">
            <v>2</v>
          </cell>
          <cell r="L72">
            <v>3</v>
          </cell>
          <cell r="M72">
            <v>3</v>
          </cell>
          <cell r="N72">
            <v>3</v>
          </cell>
          <cell r="O72">
            <v>21</v>
          </cell>
        </row>
        <row r="73">
          <cell r="A73">
            <v>524</v>
          </cell>
          <cell r="B73">
            <v>6.7999999999999996E-3</v>
          </cell>
          <cell r="C73">
            <v>2</v>
          </cell>
          <cell r="D73">
            <v>2</v>
          </cell>
          <cell r="E73">
            <v>2</v>
          </cell>
          <cell r="F73">
            <v>3</v>
          </cell>
          <cell r="G73">
            <v>3</v>
          </cell>
          <cell r="H73">
            <v>3</v>
          </cell>
          <cell r="I73">
            <v>6</v>
          </cell>
          <cell r="J73">
            <v>6</v>
          </cell>
          <cell r="K73">
            <v>6</v>
          </cell>
          <cell r="L73">
            <v>9</v>
          </cell>
          <cell r="M73">
            <v>9</v>
          </cell>
          <cell r="N73">
            <v>9</v>
          </cell>
          <cell r="O73">
            <v>60</v>
          </cell>
        </row>
        <row r="74">
          <cell r="A74">
            <v>526</v>
          </cell>
          <cell r="B74">
            <v>5.1999999999999998E-3</v>
          </cell>
          <cell r="C74">
            <v>2</v>
          </cell>
          <cell r="D74">
            <v>2</v>
          </cell>
          <cell r="E74">
            <v>2</v>
          </cell>
          <cell r="F74">
            <v>2</v>
          </cell>
          <cell r="G74">
            <v>2</v>
          </cell>
          <cell r="H74">
            <v>2</v>
          </cell>
          <cell r="I74">
            <v>4</v>
          </cell>
          <cell r="J74">
            <v>4</v>
          </cell>
          <cell r="K74">
            <v>5</v>
          </cell>
          <cell r="L74">
            <v>7</v>
          </cell>
          <cell r="M74">
            <v>7</v>
          </cell>
          <cell r="N74">
            <v>7</v>
          </cell>
          <cell r="O74">
            <v>46</v>
          </cell>
        </row>
        <row r="75">
          <cell r="A75">
            <v>527</v>
          </cell>
          <cell r="B75">
            <v>8.3999999999999995E-3</v>
          </cell>
          <cell r="C75">
            <v>3</v>
          </cell>
          <cell r="D75">
            <v>3</v>
          </cell>
          <cell r="E75">
            <v>3</v>
          </cell>
          <cell r="F75">
            <v>3</v>
          </cell>
          <cell r="G75">
            <v>3</v>
          </cell>
          <cell r="H75">
            <v>3</v>
          </cell>
          <cell r="I75">
            <v>7</v>
          </cell>
          <cell r="J75">
            <v>7</v>
          </cell>
          <cell r="K75">
            <v>8</v>
          </cell>
          <cell r="L75">
            <v>11</v>
          </cell>
          <cell r="M75">
            <v>11</v>
          </cell>
          <cell r="N75">
            <v>11</v>
          </cell>
          <cell r="O75">
            <v>73</v>
          </cell>
        </row>
        <row r="76">
          <cell r="A76">
            <v>528</v>
          </cell>
          <cell r="B76">
            <v>4.0000000000000001E-3</v>
          </cell>
          <cell r="C76">
            <v>1</v>
          </cell>
          <cell r="D76">
            <v>1</v>
          </cell>
          <cell r="E76">
            <v>1</v>
          </cell>
          <cell r="F76">
            <v>2</v>
          </cell>
          <cell r="G76">
            <v>2</v>
          </cell>
          <cell r="H76">
            <v>2</v>
          </cell>
          <cell r="I76">
            <v>3</v>
          </cell>
          <cell r="J76">
            <v>3</v>
          </cell>
          <cell r="K76">
            <v>4</v>
          </cell>
          <cell r="L76">
            <v>5</v>
          </cell>
          <cell r="M76">
            <v>5</v>
          </cell>
          <cell r="N76">
            <v>5</v>
          </cell>
          <cell r="O76">
            <v>34</v>
          </cell>
        </row>
        <row r="77">
          <cell r="A77">
            <v>530</v>
          </cell>
          <cell r="B77">
            <v>3.5999999999999999E-3</v>
          </cell>
          <cell r="C77">
            <v>1</v>
          </cell>
          <cell r="D77">
            <v>1</v>
          </cell>
          <cell r="E77">
            <v>1</v>
          </cell>
          <cell r="F77">
            <v>1</v>
          </cell>
          <cell r="G77">
            <v>1</v>
          </cell>
          <cell r="H77">
            <v>1</v>
          </cell>
          <cell r="I77">
            <v>3</v>
          </cell>
          <cell r="J77">
            <v>3</v>
          </cell>
          <cell r="K77">
            <v>3</v>
          </cell>
          <cell r="L77">
            <v>5</v>
          </cell>
          <cell r="M77">
            <v>5</v>
          </cell>
          <cell r="N77">
            <v>5</v>
          </cell>
          <cell r="O77">
            <v>30</v>
          </cell>
        </row>
        <row r="78">
          <cell r="A78">
            <v>531</v>
          </cell>
          <cell r="B78">
            <v>1.6000000000000001E-3</v>
          </cell>
          <cell r="C78">
            <v>1</v>
          </cell>
          <cell r="D78">
            <v>1</v>
          </cell>
          <cell r="E78">
            <v>1</v>
          </cell>
          <cell r="F78">
            <v>1</v>
          </cell>
          <cell r="G78">
            <v>1</v>
          </cell>
          <cell r="H78">
            <v>1</v>
          </cell>
          <cell r="I78">
            <v>1</v>
          </cell>
          <cell r="J78">
            <v>1</v>
          </cell>
          <cell r="K78">
            <v>2</v>
          </cell>
          <cell r="L78">
            <v>2</v>
          </cell>
          <cell r="M78">
            <v>2</v>
          </cell>
          <cell r="N78">
            <v>2</v>
          </cell>
          <cell r="O78">
            <v>16</v>
          </cell>
        </row>
        <row r="79">
          <cell r="A79">
            <v>532</v>
          </cell>
          <cell r="B79">
            <v>4.4000000000000003E-3</v>
          </cell>
          <cell r="C79">
            <v>1</v>
          </cell>
          <cell r="D79">
            <v>1</v>
          </cell>
          <cell r="E79">
            <v>2</v>
          </cell>
          <cell r="F79">
            <v>1</v>
          </cell>
          <cell r="G79">
            <v>1</v>
          </cell>
          <cell r="H79">
            <v>1</v>
          </cell>
          <cell r="I79">
            <v>4</v>
          </cell>
          <cell r="J79">
            <v>4</v>
          </cell>
          <cell r="K79">
            <v>4</v>
          </cell>
          <cell r="L79">
            <v>6</v>
          </cell>
          <cell r="M79">
            <v>6</v>
          </cell>
          <cell r="N79">
            <v>6</v>
          </cell>
          <cell r="O79">
            <v>37</v>
          </cell>
        </row>
        <row r="80">
          <cell r="A80">
            <v>533</v>
          </cell>
          <cell r="B80">
            <v>4.0000000000000001E-3</v>
          </cell>
          <cell r="C80">
            <v>1</v>
          </cell>
          <cell r="D80">
            <v>1</v>
          </cell>
          <cell r="E80">
            <v>1</v>
          </cell>
          <cell r="F80">
            <v>2</v>
          </cell>
          <cell r="G80">
            <v>2</v>
          </cell>
          <cell r="H80">
            <v>2</v>
          </cell>
          <cell r="I80">
            <v>3</v>
          </cell>
          <cell r="J80">
            <v>3</v>
          </cell>
          <cell r="K80">
            <v>4</v>
          </cell>
          <cell r="L80">
            <v>5</v>
          </cell>
          <cell r="M80">
            <v>5</v>
          </cell>
          <cell r="N80">
            <v>5</v>
          </cell>
          <cell r="O80">
            <v>34</v>
          </cell>
        </row>
        <row r="81">
          <cell r="A81">
            <v>534</v>
          </cell>
          <cell r="B81">
            <v>0.01</v>
          </cell>
          <cell r="C81">
            <v>3</v>
          </cell>
          <cell r="D81">
            <v>3</v>
          </cell>
          <cell r="E81">
            <v>4</v>
          </cell>
          <cell r="F81">
            <v>3</v>
          </cell>
          <cell r="G81">
            <v>3</v>
          </cell>
          <cell r="H81">
            <v>3</v>
          </cell>
          <cell r="I81">
            <v>9</v>
          </cell>
          <cell r="J81">
            <v>9</v>
          </cell>
          <cell r="K81">
            <v>9</v>
          </cell>
          <cell r="L81">
            <v>14</v>
          </cell>
          <cell r="M81">
            <v>14</v>
          </cell>
          <cell r="N81">
            <v>14</v>
          </cell>
          <cell r="O81">
            <v>88</v>
          </cell>
        </row>
        <row r="82">
          <cell r="A82">
            <v>535</v>
          </cell>
          <cell r="B82">
            <v>2.3999999999999998E-3</v>
          </cell>
          <cell r="C82">
            <v>1</v>
          </cell>
          <cell r="D82">
            <v>1</v>
          </cell>
          <cell r="E82">
            <v>1</v>
          </cell>
          <cell r="F82">
            <v>1</v>
          </cell>
          <cell r="G82">
            <v>1</v>
          </cell>
          <cell r="H82">
            <v>1</v>
          </cell>
          <cell r="I82">
            <v>2</v>
          </cell>
          <cell r="J82">
            <v>2</v>
          </cell>
          <cell r="K82">
            <v>2</v>
          </cell>
          <cell r="L82">
            <v>3</v>
          </cell>
          <cell r="M82">
            <v>3</v>
          </cell>
          <cell r="N82">
            <v>3</v>
          </cell>
          <cell r="O82">
            <v>21</v>
          </cell>
        </row>
        <row r="83">
          <cell r="A83">
            <v>536</v>
          </cell>
          <cell r="B83">
            <v>3.2000000000000001E-2</v>
          </cell>
          <cell r="C83">
            <v>10</v>
          </cell>
          <cell r="D83">
            <v>10</v>
          </cell>
          <cell r="E83">
            <v>11</v>
          </cell>
          <cell r="F83">
            <v>12</v>
          </cell>
          <cell r="G83">
            <v>12</v>
          </cell>
          <cell r="H83">
            <v>12</v>
          </cell>
          <cell r="I83">
            <v>27</v>
          </cell>
          <cell r="J83">
            <v>27</v>
          </cell>
          <cell r="K83">
            <v>30</v>
          </cell>
          <cell r="L83">
            <v>43</v>
          </cell>
          <cell r="M83">
            <v>43</v>
          </cell>
          <cell r="N83">
            <v>43</v>
          </cell>
          <cell r="O83">
            <v>280</v>
          </cell>
        </row>
        <row r="84">
          <cell r="A84">
            <v>537</v>
          </cell>
          <cell r="B84">
            <v>2E-3</v>
          </cell>
          <cell r="C84">
            <v>1</v>
          </cell>
          <cell r="D84">
            <v>1</v>
          </cell>
          <cell r="E84">
            <v>1</v>
          </cell>
          <cell r="F84">
            <v>1</v>
          </cell>
          <cell r="G84">
            <v>1</v>
          </cell>
          <cell r="H84">
            <v>1</v>
          </cell>
          <cell r="I84">
            <v>2</v>
          </cell>
          <cell r="J84">
            <v>2</v>
          </cell>
          <cell r="K84">
            <v>2</v>
          </cell>
          <cell r="L84">
            <v>3</v>
          </cell>
          <cell r="M84">
            <v>3</v>
          </cell>
          <cell r="N84">
            <v>3</v>
          </cell>
          <cell r="O84">
            <v>21</v>
          </cell>
        </row>
        <row r="85">
          <cell r="A85">
            <v>538</v>
          </cell>
          <cell r="B85">
            <v>6.4000000000000003E-3</v>
          </cell>
          <cell r="C85">
            <v>2</v>
          </cell>
          <cell r="D85">
            <v>2</v>
          </cell>
          <cell r="E85">
            <v>2</v>
          </cell>
          <cell r="F85">
            <v>2</v>
          </cell>
          <cell r="G85">
            <v>2</v>
          </cell>
          <cell r="H85">
            <v>2</v>
          </cell>
          <cell r="I85">
            <v>5</v>
          </cell>
          <cell r="J85">
            <v>5</v>
          </cell>
          <cell r="K85">
            <v>6</v>
          </cell>
          <cell r="L85">
            <v>9</v>
          </cell>
          <cell r="M85">
            <v>9</v>
          </cell>
          <cell r="N85">
            <v>9</v>
          </cell>
          <cell r="O85">
            <v>55</v>
          </cell>
        </row>
        <row r="86">
          <cell r="A86">
            <v>539</v>
          </cell>
          <cell r="B86">
            <v>9.5999999999999992E-3</v>
          </cell>
          <cell r="C86">
            <v>3</v>
          </cell>
          <cell r="D86">
            <v>3</v>
          </cell>
          <cell r="E86">
            <v>3</v>
          </cell>
          <cell r="F86">
            <v>4</v>
          </cell>
          <cell r="G86">
            <v>4</v>
          </cell>
          <cell r="H86">
            <v>4</v>
          </cell>
          <cell r="I86">
            <v>8</v>
          </cell>
          <cell r="J86">
            <v>8</v>
          </cell>
          <cell r="K86">
            <v>8</v>
          </cell>
          <cell r="L86">
            <v>13</v>
          </cell>
          <cell r="M86">
            <v>13</v>
          </cell>
          <cell r="N86">
            <v>13</v>
          </cell>
          <cell r="O86">
            <v>84</v>
          </cell>
        </row>
        <row r="87">
          <cell r="A87">
            <v>540</v>
          </cell>
          <cell r="B87">
            <v>5.5999999999999999E-3</v>
          </cell>
          <cell r="C87">
            <v>2</v>
          </cell>
          <cell r="D87">
            <v>2</v>
          </cell>
          <cell r="E87">
            <v>2</v>
          </cell>
          <cell r="F87">
            <v>2</v>
          </cell>
          <cell r="G87">
            <v>2</v>
          </cell>
          <cell r="H87">
            <v>2</v>
          </cell>
          <cell r="I87">
            <v>5</v>
          </cell>
          <cell r="J87">
            <v>5</v>
          </cell>
          <cell r="K87">
            <v>5</v>
          </cell>
          <cell r="L87">
            <v>8</v>
          </cell>
          <cell r="M87">
            <v>8</v>
          </cell>
          <cell r="N87">
            <v>8</v>
          </cell>
          <cell r="O87">
            <v>51</v>
          </cell>
        </row>
        <row r="88">
          <cell r="A88">
            <v>541</v>
          </cell>
          <cell r="B88">
            <v>4.4000000000000003E-3</v>
          </cell>
          <cell r="C88">
            <v>1</v>
          </cell>
          <cell r="D88">
            <v>1</v>
          </cell>
          <cell r="E88">
            <v>2</v>
          </cell>
          <cell r="F88">
            <v>2</v>
          </cell>
          <cell r="G88">
            <v>2</v>
          </cell>
          <cell r="H88">
            <v>2</v>
          </cell>
          <cell r="I88">
            <v>5</v>
          </cell>
          <cell r="J88">
            <v>5</v>
          </cell>
          <cell r="K88">
            <v>4</v>
          </cell>
          <cell r="L88">
            <v>6</v>
          </cell>
          <cell r="M88">
            <v>6</v>
          </cell>
          <cell r="N88">
            <v>6</v>
          </cell>
          <cell r="O88">
            <v>42</v>
          </cell>
        </row>
        <row r="89">
          <cell r="A89">
            <v>542</v>
          </cell>
          <cell r="B89">
            <v>4.0000000000000001E-3</v>
          </cell>
          <cell r="C89">
            <v>1</v>
          </cell>
          <cell r="D89">
            <v>1</v>
          </cell>
          <cell r="E89">
            <v>2</v>
          </cell>
          <cell r="F89">
            <v>2</v>
          </cell>
          <cell r="G89">
            <v>2</v>
          </cell>
          <cell r="H89">
            <v>2</v>
          </cell>
          <cell r="I89">
            <v>3</v>
          </cell>
          <cell r="J89">
            <v>3</v>
          </cell>
          <cell r="K89">
            <v>4</v>
          </cell>
          <cell r="L89">
            <v>5</v>
          </cell>
          <cell r="M89">
            <v>5</v>
          </cell>
          <cell r="N89">
            <v>5</v>
          </cell>
          <cell r="O89">
            <v>35</v>
          </cell>
        </row>
        <row r="90">
          <cell r="A90">
            <v>543</v>
          </cell>
          <cell r="B90">
            <v>4.4000000000000003E-3</v>
          </cell>
          <cell r="C90">
            <v>1</v>
          </cell>
          <cell r="D90">
            <v>1</v>
          </cell>
          <cell r="E90">
            <v>2</v>
          </cell>
          <cell r="F90">
            <v>2</v>
          </cell>
          <cell r="G90">
            <v>2</v>
          </cell>
          <cell r="H90">
            <v>2</v>
          </cell>
          <cell r="I90">
            <v>4</v>
          </cell>
          <cell r="J90">
            <v>4</v>
          </cell>
          <cell r="K90">
            <v>4</v>
          </cell>
          <cell r="L90">
            <v>6</v>
          </cell>
          <cell r="M90">
            <v>6</v>
          </cell>
          <cell r="N90">
            <v>6</v>
          </cell>
          <cell r="O90">
            <v>40</v>
          </cell>
        </row>
        <row r="91">
          <cell r="A91">
            <v>544</v>
          </cell>
          <cell r="B91">
            <v>1.2E-2</v>
          </cell>
          <cell r="C91">
            <v>3</v>
          </cell>
          <cell r="D91">
            <v>3</v>
          </cell>
          <cell r="E91">
            <v>4</v>
          </cell>
          <cell r="F91">
            <v>5</v>
          </cell>
          <cell r="G91">
            <v>5</v>
          </cell>
          <cell r="H91">
            <v>5</v>
          </cell>
          <cell r="I91">
            <v>10</v>
          </cell>
          <cell r="J91">
            <v>10</v>
          </cell>
          <cell r="K91">
            <v>11</v>
          </cell>
          <cell r="L91">
            <v>16</v>
          </cell>
          <cell r="M91">
            <v>16</v>
          </cell>
          <cell r="N91">
            <v>16</v>
          </cell>
          <cell r="O91">
            <v>104</v>
          </cell>
        </row>
        <row r="92">
          <cell r="A92">
            <v>545</v>
          </cell>
          <cell r="B92">
            <v>9.1999999999999998E-3</v>
          </cell>
          <cell r="C92">
            <v>3</v>
          </cell>
          <cell r="D92">
            <v>3</v>
          </cell>
          <cell r="E92">
            <v>3</v>
          </cell>
          <cell r="F92">
            <v>4</v>
          </cell>
          <cell r="G92">
            <v>4</v>
          </cell>
          <cell r="H92">
            <v>4</v>
          </cell>
          <cell r="I92">
            <v>8</v>
          </cell>
          <cell r="J92">
            <v>8</v>
          </cell>
          <cell r="K92">
            <v>8</v>
          </cell>
          <cell r="L92">
            <v>12</v>
          </cell>
          <cell r="M92">
            <v>12</v>
          </cell>
          <cell r="N92">
            <v>12</v>
          </cell>
          <cell r="O92">
            <v>81</v>
          </cell>
        </row>
        <row r="93">
          <cell r="A93">
            <v>546</v>
          </cell>
          <cell r="B93">
            <v>4.0000000000000001E-3</v>
          </cell>
          <cell r="C93">
            <v>1</v>
          </cell>
          <cell r="D93">
            <v>1</v>
          </cell>
          <cell r="E93">
            <v>1</v>
          </cell>
          <cell r="F93">
            <v>2</v>
          </cell>
          <cell r="G93">
            <v>2</v>
          </cell>
          <cell r="H93">
            <v>2</v>
          </cell>
          <cell r="I93">
            <v>3</v>
          </cell>
          <cell r="J93">
            <v>3</v>
          </cell>
          <cell r="K93">
            <v>4</v>
          </cell>
          <cell r="L93">
            <v>5</v>
          </cell>
          <cell r="M93">
            <v>5</v>
          </cell>
          <cell r="N93">
            <v>5</v>
          </cell>
          <cell r="O93">
            <v>34</v>
          </cell>
        </row>
        <row r="94">
          <cell r="A94">
            <v>547</v>
          </cell>
          <cell r="B94">
            <v>3.2000000000000002E-3</v>
          </cell>
          <cell r="C94">
            <v>1</v>
          </cell>
          <cell r="D94">
            <v>1</v>
          </cell>
          <cell r="E94">
            <v>1</v>
          </cell>
          <cell r="F94">
            <v>1</v>
          </cell>
          <cell r="G94">
            <v>1</v>
          </cell>
          <cell r="H94">
            <v>1</v>
          </cell>
          <cell r="I94">
            <v>3</v>
          </cell>
          <cell r="J94">
            <v>3</v>
          </cell>
          <cell r="K94">
            <v>3</v>
          </cell>
          <cell r="L94">
            <v>4</v>
          </cell>
          <cell r="M94">
            <v>4</v>
          </cell>
          <cell r="N94">
            <v>4</v>
          </cell>
          <cell r="O94">
            <v>27</v>
          </cell>
        </row>
        <row r="95">
          <cell r="A95">
            <v>549</v>
          </cell>
          <cell r="B95">
            <v>6.4000000000000003E-3</v>
          </cell>
          <cell r="C95">
            <v>2</v>
          </cell>
          <cell r="D95">
            <v>2</v>
          </cell>
          <cell r="E95">
            <v>2</v>
          </cell>
          <cell r="F95">
            <v>2</v>
          </cell>
          <cell r="G95">
            <v>2</v>
          </cell>
          <cell r="H95">
            <v>2</v>
          </cell>
          <cell r="I95">
            <v>5</v>
          </cell>
          <cell r="J95">
            <v>5</v>
          </cell>
          <cell r="K95">
            <v>6</v>
          </cell>
          <cell r="L95">
            <v>9</v>
          </cell>
          <cell r="M95">
            <v>9</v>
          </cell>
          <cell r="N95">
            <v>9</v>
          </cell>
          <cell r="O95">
            <v>55</v>
          </cell>
        </row>
        <row r="96">
          <cell r="A96">
            <v>550</v>
          </cell>
          <cell r="B96">
            <v>4.0000000000000001E-3</v>
          </cell>
          <cell r="C96">
            <v>1</v>
          </cell>
          <cell r="D96">
            <v>1</v>
          </cell>
          <cell r="E96">
            <v>1</v>
          </cell>
          <cell r="F96">
            <v>2</v>
          </cell>
          <cell r="G96">
            <v>2</v>
          </cell>
          <cell r="H96">
            <v>2</v>
          </cell>
          <cell r="I96">
            <v>3</v>
          </cell>
          <cell r="J96">
            <v>3</v>
          </cell>
          <cell r="K96">
            <v>4</v>
          </cell>
          <cell r="L96">
            <v>5</v>
          </cell>
          <cell r="M96">
            <v>5</v>
          </cell>
          <cell r="N96">
            <v>5</v>
          </cell>
          <cell r="O96">
            <v>34</v>
          </cell>
        </row>
        <row r="97">
          <cell r="A97">
            <v>551</v>
          </cell>
          <cell r="B97">
            <v>6.4000000000000003E-3</v>
          </cell>
          <cell r="C97">
            <v>2</v>
          </cell>
          <cell r="D97">
            <v>2</v>
          </cell>
          <cell r="E97">
            <v>2</v>
          </cell>
          <cell r="F97">
            <v>2</v>
          </cell>
          <cell r="G97">
            <v>2</v>
          </cell>
          <cell r="H97">
            <v>2</v>
          </cell>
          <cell r="I97">
            <v>5</v>
          </cell>
          <cell r="J97">
            <v>5</v>
          </cell>
          <cell r="K97">
            <v>6</v>
          </cell>
          <cell r="L97">
            <v>9</v>
          </cell>
          <cell r="M97">
            <v>9</v>
          </cell>
          <cell r="N97">
            <v>9</v>
          </cell>
          <cell r="O97">
            <v>55</v>
          </cell>
        </row>
        <row r="98">
          <cell r="A98">
            <v>552</v>
          </cell>
          <cell r="B98">
            <v>6.7999999999999996E-3</v>
          </cell>
          <cell r="C98">
            <v>2</v>
          </cell>
          <cell r="D98">
            <v>2</v>
          </cell>
          <cell r="E98">
            <v>2</v>
          </cell>
          <cell r="F98">
            <v>3</v>
          </cell>
          <cell r="G98">
            <v>3</v>
          </cell>
          <cell r="H98">
            <v>3</v>
          </cell>
          <cell r="I98">
            <v>6</v>
          </cell>
          <cell r="J98">
            <v>6</v>
          </cell>
          <cell r="K98">
            <v>6</v>
          </cell>
          <cell r="L98">
            <v>9</v>
          </cell>
          <cell r="M98">
            <v>9</v>
          </cell>
          <cell r="N98">
            <v>9</v>
          </cell>
          <cell r="O98">
            <v>60</v>
          </cell>
        </row>
        <row r="99">
          <cell r="A99">
            <v>553</v>
          </cell>
          <cell r="B99">
            <v>1.6799999999999999E-2</v>
          </cell>
          <cell r="C99">
            <v>5</v>
          </cell>
          <cell r="D99">
            <v>5</v>
          </cell>
          <cell r="E99">
            <v>6</v>
          </cell>
          <cell r="F99">
            <v>6</v>
          </cell>
          <cell r="G99">
            <v>6</v>
          </cell>
          <cell r="H99">
            <v>6</v>
          </cell>
          <cell r="I99">
            <v>14</v>
          </cell>
          <cell r="J99">
            <v>14</v>
          </cell>
          <cell r="K99">
            <v>15</v>
          </cell>
          <cell r="L99">
            <v>23</v>
          </cell>
          <cell r="M99">
            <v>23</v>
          </cell>
          <cell r="N99">
            <v>23</v>
          </cell>
          <cell r="O99">
            <v>146</v>
          </cell>
        </row>
        <row r="100">
          <cell r="A100">
            <v>554</v>
          </cell>
          <cell r="B100">
            <v>6.4000000000000003E-3</v>
          </cell>
          <cell r="C100">
            <v>2</v>
          </cell>
          <cell r="D100">
            <v>2</v>
          </cell>
          <cell r="E100">
            <v>2</v>
          </cell>
          <cell r="F100">
            <v>2</v>
          </cell>
          <cell r="G100">
            <v>2</v>
          </cell>
          <cell r="H100">
            <v>2</v>
          </cell>
          <cell r="I100">
            <v>5</v>
          </cell>
          <cell r="J100">
            <v>5</v>
          </cell>
          <cell r="K100">
            <v>6</v>
          </cell>
          <cell r="L100">
            <v>9</v>
          </cell>
          <cell r="M100">
            <v>9</v>
          </cell>
          <cell r="N100">
            <v>9</v>
          </cell>
          <cell r="O100">
            <v>55</v>
          </cell>
        </row>
        <row r="101">
          <cell r="A101">
            <v>555</v>
          </cell>
          <cell r="B101">
            <v>8.3999999999999995E-3</v>
          </cell>
          <cell r="C101">
            <v>3</v>
          </cell>
          <cell r="D101">
            <v>3</v>
          </cell>
          <cell r="E101">
            <v>4</v>
          </cell>
          <cell r="F101">
            <v>3</v>
          </cell>
          <cell r="G101">
            <v>3</v>
          </cell>
          <cell r="H101">
            <v>3</v>
          </cell>
          <cell r="I101">
            <v>7</v>
          </cell>
          <cell r="J101">
            <v>7</v>
          </cell>
          <cell r="K101">
            <v>8</v>
          </cell>
          <cell r="L101">
            <v>11</v>
          </cell>
          <cell r="M101">
            <v>11</v>
          </cell>
          <cell r="N101">
            <v>11</v>
          </cell>
          <cell r="O101">
            <v>74</v>
          </cell>
        </row>
        <row r="102">
          <cell r="A102">
            <v>556</v>
          </cell>
          <cell r="B102">
            <v>6.7999999999999996E-3</v>
          </cell>
          <cell r="C102">
            <v>2</v>
          </cell>
          <cell r="D102">
            <v>2</v>
          </cell>
          <cell r="E102">
            <v>2</v>
          </cell>
          <cell r="F102">
            <v>2</v>
          </cell>
          <cell r="G102">
            <v>2</v>
          </cell>
          <cell r="H102">
            <v>2</v>
          </cell>
          <cell r="I102">
            <v>6</v>
          </cell>
          <cell r="J102">
            <v>6</v>
          </cell>
          <cell r="K102">
            <v>6</v>
          </cell>
          <cell r="L102">
            <v>9</v>
          </cell>
          <cell r="M102">
            <v>9</v>
          </cell>
          <cell r="N102">
            <v>9</v>
          </cell>
          <cell r="O102">
            <v>57</v>
          </cell>
        </row>
        <row r="103">
          <cell r="A103">
            <v>558</v>
          </cell>
          <cell r="B103">
            <v>8.0000000000000002E-3</v>
          </cell>
          <cell r="C103">
            <v>2</v>
          </cell>
          <cell r="D103">
            <v>2</v>
          </cell>
          <cell r="E103">
            <v>3</v>
          </cell>
          <cell r="F103">
            <v>3</v>
          </cell>
          <cell r="G103">
            <v>3</v>
          </cell>
          <cell r="H103">
            <v>3</v>
          </cell>
          <cell r="I103">
            <v>7</v>
          </cell>
          <cell r="J103">
            <v>7</v>
          </cell>
          <cell r="K103">
            <v>8</v>
          </cell>
          <cell r="L103">
            <v>11</v>
          </cell>
          <cell r="M103">
            <v>11</v>
          </cell>
          <cell r="N103">
            <v>11</v>
          </cell>
          <cell r="O103">
            <v>71</v>
          </cell>
        </row>
        <row r="104">
          <cell r="A104">
            <v>560</v>
          </cell>
          <cell r="B104">
            <v>6.7999999999999996E-3</v>
          </cell>
          <cell r="C104">
            <v>2</v>
          </cell>
          <cell r="D104">
            <v>2</v>
          </cell>
          <cell r="E104">
            <v>2</v>
          </cell>
          <cell r="F104">
            <v>2</v>
          </cell>
          <cell r="G104">
            <v>2</v>
          </cell>
          <cell r="H104">
            <v>2</v>
          </cell>
          <cell r="I104">
            <v>6</v>
          </cell>
          <cell r="J104">
            <v>6</v>
          </cell>
          <cell r="K104">
            <v>6</v>
          </cell>
          <cell r="L104">
            <v>9</v>
          </cell>
          <cell r="M104">
            <v>9</v>
          </cell>
          <cell r="N104">
            <v>9</v>
          </cell>
          <cell r="O104">
            <v>57</v>
          </cell>
        </row>
        <row r="105">
          <cell r="A105">
            <v>563</v>
          </cell>
          <cell r="B105">
            <v>0.02</v>
          </cell>
          <cell r="C105">
            <v>6</v>
          </cell>
          <cell r="D105">
            <v>6</v>
          </cell>
          <cell r="E105">
            <v>7</v>
          </cell>
          <cell r="F105">
            <v>7</v>
          </cell>
          <cell r="G105">
            <v>7</v>
          </cell>
          <cell r="H105">
            <v>7</v>
          </cell>
          <cell r="I105">
            <v>17</v>
          </cell>
          <cell r="J105">
            <v>17</v>
          </cell>
          <cell r="K105">
            <v>18</v>
          </cell>
          <cell r="L105">
            <v>27</v>
          </cell>
          <cell r="M105">
            <v>27</v>
          </cell>
          <cell r="N105">
            <v>27</v>
          </cell>
          <cell r="O105">
            <v>173</v>
          </cell>
        </row>
        <row r="106">
          <cell r="A106">
            <v>565</v>
          </cell>
          <cell r="B106">
            <v>1.6000000000000001E-3</v>
          </cell>
          <cell r="C106">
            <v>1</v>
          </cell>
          <cell r="D106">
            <v>1</v>
          </cell>
          <cell r="E106">
            <v>1</v>
          </cell>
          <cell r="F106">
            <v>1</v>
          </cell>
          <cell r="G106">
            <v>1</v>
          </cell>
          <cell r="H106">
            <v>1</v>
          </cell>
          <cell r="I106">
            <v>1</v>
          </cell>
          <cell r="J106">
            <v>1</v>
          </cell>
          <cell r="K106">
            <v>2</v>
          </cell>
          <cell r="L106">
            <v>2</v>
          </cell>
          <cell r="M106">
            <v>2</v>
          </cell>
          <cell r="N106">
            <v>2</v>
          </cell>
          <cell r="O106">
            <v>16</v>
          </cell>
        </row>
        <row r="107">
          <cell r="A107">
            <v>566</v>
          </cell>
          <cell r="B107">
            <v>1.24E-2</v>
          </cell>
          <cell r="C107">
            <v>4</v>
          </cell>
          <cell r="D107">
            <v>4</v>
          </cell>
          <cell r="E107">
            <v>4</v>
          </cell>
          <cell r="F107">
            <v>5</v>
          </cell>
          <cell r="G107">
            <v>5</v>
          </cell>
          <cell r="H107">
            <v>5</v>
          </cell>
          <cell r="I107">
            <v>10</v>
          </cell>
          <cell r="J107">
            <v>10</v>
          </cell>
          <cell r="K107">
            <v>12</v>
          </cell>
          <cell r="L107">
            <v>17</v>
          </cell>
          <cell r="M107">
            <v>17</v>
          </cell>
          <cell r="N107">
            <v>17</v>
          </cell>
          <cell r="O107">
            <v>110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es 20-06"/>
      <sheetName val="Pmos Individuos"/>
      <sheetName val="Pers orig."/>
      <sheetName val="Hipot."/>
      <sheetName val="Pmos Hipotec."/>
      <sheetName val="T.C. final"/>
      <sheetName val="Tarjetas"/>
      <sheetName val="Tarjetas orig."/>
      <sheetName val="Dist. seguros total"/>
      <sheetName val="Seguros total"/>
      <sheetName val="Personales_20-06"/>
      <sheetName val="Pmos_Individuos"/>
      <sheetName val="Pers_orig_"/>
      <sheetName val="Hipot_"/>
      <sheetName val="Pmos_Hipotec_"/>
      <sheetName val="T_C__final"/>
      <sheetName val="Tarjetas_orig_"/>
      <sheetName val="Dist__seguros_total"/>
      <sheetName val="Seguros_total"/>
      <sheetName val="Lead"/>
      <sheetName val="Resultados"/>
      <sheetName val="ASIENTO FDO GTIA."/>
      <sheetName val="Assumptions"/>
      <sheetName val="04-06-01"/>
      <sheetName val="Proforma (US$)"/>
      <sheetName val="XREF"/>
      <sheetName val="Pg Am"/>
      <sheetName val="BANVAL"/>
      <sheetName val="Cartasur"/>
      <sheetName val="Excluidas"/>
      <sheetName val="Hoja2"/>
      <sheetName val="D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0</v>
          </cell>
        </row>
        <row r="4">
          <cell r="A4">
            <v>1</v>
          </cell>
        </row>
        <row r="5">
          <cell r="A5">
            <v>2</v>
          </cell>
        </row>
        <row r="6">
          <cell r="A6">
            <v>3</v>
          </cell>
        </row>
        <row r="7">
          <cell r="A7">
            <v>4</v>
          </cell>
        </row>
        <row r="8">
          <cell r="A8">
            <v>5</v>
          </cell>
        </row>
        <row r="9">
          <cell r="A9">
            <v>6</v>
          </cell>
        </row>
        <row r="10">
          <cell r="A10">
            <v>8</v>
          </cell>
        </row>
        <row r="11">
          <cell r="A11">
            <v>21</v>
          </cell>
        </row>
        <row r="12">
          <cell r="A12">
            <v>22</v>
          </cell>
        </row>
        <row r="13">
          <cell r="A13">
            <v>23</v>
          </cell>
        </row>
        <row r="14">
          <cell r="A14">
            <v>24</v>
          </cell>
        </row>
        <row r="15">
          <cell r="A15">
            <v>25</v>
          </cell>
        </row>
        <row r="16">
          <cell r="A16">
            <v>26</v>
          </cell>
        </row>
        <row r="17">
          <cell r="A17">
            <v>27</v>
          </cell>
        </row>
        <row r="18">
          <cell r="A18">
            <v>28</v>
          </cell>
        </row>
        <row r="19">
          <cell r="A19">
            <v>30</v>
          </cell>
        </row>
        <row r="20">
          <cell r="A20">
            <v>31</v>
          </cell>
        </row>
        <row r="21">
          <cell r="A21">
            <v>32</v>
          </cell>
        </row>
        <row r="22">
          <cell r="A22">
            <v>33</v>
          </cell>
        </row>
        <row r="23">
          <cell r="A23">
            <v>34</v>
          </cell>
        </row>
        <row r="24">
          <cell r="A24">
            <v>35</v>
          </cell>
        </row>
        <row r="25">
          <cell r="A25">
            <v>36</v>
          </cell>
        </row>
        <row r="26">
          <cell r="A26">
            <v>37</v>
          </cell>
        </row>
        <row r="27">
          <cell r="A27">
            <v>38</v>
          </cell>
        </row>
        <row r="28">
          <cell r="A28">
            <v>40</v>
          </cell>
        </row>
        <row r="29">
          <cell r="A29">
            <v>41</v>
          </cell>
        </row>
        <row r="30">
          <cell r="A30">
            <v>42</v>
          </cell>
        </row>
        <row r="31">
          <cell r="A31">
            <v>43</v>
          </cell>
        </row>
        <row r="32">
          <cell r="A32">
            <v>44</v>
          </cell>
        </row>
        <row r="33">
          <cell r="A33">
            <v>45</v>
          </cell>
        </row>
        <row r="34">
          <cell r="A34">
            <v>46</v>
          </cell>
        </row>
        <row r="35">
          <cell r="A35">
            <v>48</v>
          </cell>
        </row>
        <row r="36">
          <cell r="A36">
            <v>50</v>
          </cell>
        </row>
        <row r="37">
          <cell r="A37">
            <v>51</v>
          </cell>
        </row>
        <row r="38">
          <cell r="A38">
            <v>54</v>
          </cell>
        </row>
        <row r="39">
          <cell r="A39">
            <v>55</v>
          </cell>
        </row>
        <row r="40">
          <cell r="A40">
            <v>56</v>
          </cell>
        </row>
        <row r="41">
          <cell r="A41">
            <v>57</v>
          </cell>
        </row>
        <row r="42">
          <cell r="A42">
            <v>58</v>
          </cell>
        </row>
        <row r="43">
          <cell r="A43">
            <v>59</v>
          </cell>
        </row>
        <row r="44">
          <cell r="A44">
            <v>61</v>
          </cell>
        </row>
        <row r="45">
          <cell r="A45">
            <v>62</v>
          </cell>
        </row>
        <row r="46">
          <cell r="A46">
            <v>67</v>
          </cell>
        </row>
        <row r="47">
          <cell r="A47">
            <v>71</v>
          </cell>
        </row>
        <row r="48">
          <cell r="A48">
            <v>74</v>
          </cell>
        </row>
        <row r="49">
          <cell r="A49">
            <v>76</v>
          </cell>
        </row>
        <row r="50">
          <cell r="A50">
            <v>500</v>
          </cell>
        </row>
        <row r="51">
          <cell r="A51">
            <v>501</v>
          </cell>
        </row>
        <row r="52">
          <cell r="A52">
            <v>502</v>
          </cell>
        </row>
        <row r="53">
          <cell r="A53">
            <v>503</v>
          </cell>
        </row>
        <row r="54">
          <cell r="A54">
            <v>504</v>
          </cell>
        </row>
        <row r="55">
          <cell r="A55">
            <v>505</v>
          </cell>
        </row>
        <row r="56">
          <cell r="A56">
            <v>506</v>
          </cell>
        </row>
        <row r="57">
          <cell r="A57">
            <v>507</v>
          </cell>
        </row>
        <row r="58">
          <cell r="A58">
            <v>508</v>
          </cell>
        </row>
        <row r="59">
          <cell r="A59">
            <v>509</v>
          </cell>
        </row>
        <row r="60">
          <cell r="A60">
            <v>510</v>
          </cell>
        </row>
        <row r="61">
          <cell r="A61">
            <v>511</v>
          </cell>
        </row>
        <row r="62">
          <cell r="A62">
            <v>512</v>
          </cell>
        </row>
        <row r="63">
          <cell r="A63">
            <v>514</v>
          </cell>
        </row>
        <row r="64">
          <cell r="A64">
            <v>515</v>
          </cell>
        </row>
        <row r="65">
          <cell r="A65">
            <v>516</v>
          </cell>
        </row>
        <row r="66">
          <cell r="A66">
            <v>517</v>
          </cell>
        </row>
        <row r="67">
          <cell r="A67">
            <v>518</v>
          </cell>
        </row>
        <row r="68">
          <cell r="A68">
            <v>519</v>
          </cell>
        </row>
        <row r="69">
          <cell r="A69">
            <v>520</v>
          </cell>
        </row>
        <row r="70">
          <cell r="A70">
            <v>521</v>
          </cell>
        </row>
        <row r="71">
          <cell r="A71">
            <v>522</v>
          </cell>
        </row>
        <row r="72">
          <cell r="A72">
            <v>523</v>
          </cell>
        </row>
        <row r="73">
          <cell r="A73">
            <v>524</v>
          </cell>
        </row>
        <row r="74">
          <cell r="A74">
            <v>526</v>
          </cell>
        </row>
        <row r="75">
          <cell r="A75">
            <v>527</v>
          </cell>
        </row>
        <row r="76">
          <cell r="A76">
            <v>528</v>
          </cell>
        </row>
        <row r="77">
          <cell r="A77">
            <v>530</v>
          </cell>
        </row>
        <row r="78">
          <cell r="A78">
            <v>531</v>
          </cell>
        </row>
        <row r="79">
          <cell r="A79">
            <v>532</v>
          </cell>
        </row>
        <row r="80">
          <cell r="A80">
            <v>533</v>
          </cell>
        </row>
        <row r="81">
          <cell r="A81">
            <v>534</v>
          </cell>
        </row>
        <row r="82">
          <cell r="A82">
            <v>535</v>
          </cell>
        </row>
        <row r="83">
          <cell r="A83">
            <v>536</v>
          </cell>
        </row>
        <row r="84">
          <cell r="A84">
            <v>537</v>
          </cell>
        </row>
        <row r="85">
          <cell r="A85">
            <v>538</v>
          </cell>
        </row>
        <row r="86">
          <cell r="A86">
            <v>539</v>
          </cell>
        </row>
        <row r="87">
          <cell r="A87">
            <v>540</v>
          </cell>
        </row>
        <row r="88">
          <cell r="A88">
            <v>541</v>
          </cell>
        </row>
        <row r="89">
          <cell r="A89">
            <v>542</v>
          </cell>
        </row>
        <row r="90">
          <cell r="A90">
            <v>543</v>
          </cell>
        </row>
        <row r="91">
          <cell r="A91">
            <v>544</v>
          </cell>
        </row>
        <row r="92">
          <cell r="A92">
            <v>545</v>
          </cell>
        </row>
        <row r="93">
          <cell r="A93">
            <v>546</v>
          </cell>
        </row>
        <row r="94">
          <cell r="A94">
            <v>547</v>
          </cell>
        </row>
        <row r="95">
          <cell r="A95">
            <v>549</v>
          </cell>
        </row>
        <row r="96">
          <cell r="A96">
            <v>550</v>
          </cell>
        </row>
        <row r="97">
          <cell r="A97">
            <v>551</v>
          </cell>
        </row>
        <row r="98">
          <cell r="A98">
            <v>552</v>
          </cell>
        </row>
        <row r="99">
          <cell r="A99">
            <v>553</v>
          </cell>
        </row>
        <row r="100">
          <cell r="A100">
            <v>554</v>
          </cell>
        </row>
        <row r="101">
          <cell r="A101">
            <v>555</v>
          </cell>
        </row>
        <row r="102">
          <cell r="A102">
            <v>556</v>
          </cell>
        </row>
        <row r="103">
          <cell r="A103">
            <v>558</v>
          </cell>
        </row>
        <row r="104">
          <cell r="A104">
            <v>560</v>
          </cell>
        </row>
        <row r="105">
          <cell r="A105">
            <v>563</v>
          </cell>
        </row>
        <row r="106">
          <cell r="A106">
            <v>565</v>
          </cell>
        </row>
        <row r="107">
          <cell r="A107">
            <v>566</v>
          </cell>
        </row>
      </sheetData>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3">
          <cell r="A3" t="str">
            <v>30655808465</v>
          </cell>
        </row>
      </sheetData>
      <sheetData sheetId="28"/>
      <sheetData sheetId="29"/>
      <sheetData sheetId="30">
        <row r="3">
          <cell r="A3" t="str">
            <v>Etiquetas de fila</v>
          </cell>
        </row>
      </sheetData>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imventarza@bancodevalores" TargetMode="External"/><Relationship Id="rId2" Type="http://schemas.openxmlformats.org/officeDocument/2006/relationships/hyperlink" Target="http://www.bancodevalores.com/" TargetMode="External"/><Relationship Id="rId1" Type="http://schemas.openxmlformats.org/officeDocument/2006/relationships/hyperlink" Target="mailto:jmontoya@bancodevalores.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P328"/>
  <sheetViews>
    <sheetView showGridLines="0" tabSelected="1" topLeftCell="A12" zoomScale="70" zoomScaleNormal="70" workbookViewId="0">
      <selection activeCell="D85" sqref="D85"/>
    </sheetView>
  </sheetViews>
  <sheetFormatPr baseColWidth="10" defaultColWidth="24.5703125" defaultRowHeight="0" customHeight="1" zeroHeight="1" x14ac:dyDescent="0.2"/>
  <cols>
    <col min="1" max="1" width="11.42578125" style="7" customWidth="1"/>
    <col min="2" max="2" width="40.42578125" style="8" customWidth="1"/>
    <col min="3" max="3" width="41.85546875" style="8" bestFit="1" customWidth="1"/>
    <col min="4" max="4" width="24.42578125" style="8" customWidth="1"/>
    <col min="5" max="5" width="23.85546875" style="8" customWidth="1"/>
    <col min="6" max="6" width="37.7109375" style="133" bestFit="1" customWidth="1"/>
    <col min="7" max="7" width="31.28515625" style="114" bestFit="1" customWidth="1"/>
    <col min="8" max="8" width="28.5703125" style="120" bestFit="1" customWidth="1"/>
    <col min="9" max="9" width="31.42578125" style="120" bestFit="1" customWidth="1"/>
    <col min="10" max="10" width="30.28515625" style="121" customWidth="1"/>
    <col min="11" max="11" width="24.7109375" style="120" bestFit="1" customWidth="1"/>
    <col min="12" max="12" width="37.7109375" style="120" bestFit="1" customWidth="1"/>
    <col min="13" max="14" width="24.5703125" style="120"/>
    <col min="15" max="15" width="24.5703125" style="169"/>
    <col min="16" max="16384" width="24.5703125" style="120"/>
  </cols>
  <sheetData>
    <row r="1" spans="1:16" s="115" customFormat="1" ht="15" hidden="1" x14ac:dyDescent="0.2">
      <c r="A1" s="1"/>
      <c r="B1" s="1"/>
      <c r="C1" s="1"/>
      <c r="D1" s="1"/>
      <c r="E1" s="1"/>
      <c r="F1" s="132"/>
      <c r="G1" s="114"/>
      <c r="J1" s="116"/>
      <c r="O1" s="168"/>
    </row>
    <row r="2" spans="1:16" s="115" customFormat="1" ht="15" hidden="1" x14ac:dyDescent="0.2">
      <c r="A2" s="1"/>
      <c r="B2" s="1"/>
      <c r="C2" s="1"/>
      <c r="D2" s="1"/>
      <c r="E2" s="1"/>
      <c r="F2" s="132"/>
      <c r="G2" s="114"/>
      <c r="J2" s="116"/>
      <c r="O2" s="168"/>
    </row>
    <row r="3" spans="1:16" s="115" customFormat="1" ht="15" hidden="1" x14ac:dyDescent="0.2">
      <c r="A3" s="1"/>
      <c r="B3" s="1"/>
      <c r="C3" s="1"/>
      <c r="D3" s="1"/>
      <c r="E3" s="1"/>
      <c r="F3" s="132"/>
      <c r="G3" s="114"/>
      <c r="J3" s="116"/>
      <c r="O3" s="168"/>
    </row>
    <row r="4" spans="1:16" s="115" customFormat="1" ht="15" hidden="1" x14ac:dyDescent="0.2">
      <c r="A4" s="1"/>
      <c r="B4" s="1"/>
      <c r="C4" s="1"/>
      <c r="D4" s="1"/>
      <c r="E4" s="1"/>
      <c r="F4" s="132"/>
      <c r="G4" s="114"/>
      <c r="J4" s="116"/>
      <c r="O4" s="168"/>
    </row>
    <row r="5" spans="1:16" s="115" customFormat="1" ht="15" hidden="1" x14ac:dyDescent="0.2">
      <c r="A5" s="1"/>
      <c r="B5" s="1"/>
      <c r="C5" s="1"/>
      <c r="D5" s="1"/>
      <c r="E5" s="1"/>
      <c r="F5" s="132"/>
      <c r="G5" s="114"/>
      <c r="J5" s="116"/>
      <c r="O5" s="168"/>
    </row>
    <row r="6" spans="1:16" s="115" customFormat="1" ht="15" hidden="1" x14ac:dyDescent="0.2">
      <c r="A6" s="1"/>
      <c r="B6" s="1"/>
      <c r="C6" s="1"/>
      <c r="D6" s="1"/>
      <c r="E6" s="1"/>
      <c r="F6" s="132"/>
      <c r="G6" s="114"/>
      <c r="J6" s="116"/>
      <c r="O6" s="168"/>
    </row>
    <row r="7" spans="1:16" s="115" customFormat="1" ht="15" hidden="1" x14ac:dyDescent="0.2">
      <c r="A7" s="1"/>
      <c r="B7" s="1"/>
      <c r="C7" s="1"/>
      <c r="D7" s="1"/>
      <c r="E7" s="1"/>
      <c r="F7" s="132"/>
      <c r="G7" s="114"/>
      <c r="J7" s="116"/>
      <c r="O7" s="168"/>
    </row>
    <row r="8" spans="1:16" s="115" customFormat="1" ht="15" hidden="1" x14ac:dyDescent="0.2">
      <c r="A8" s="1"/>
      <c r="B8" s="1"/>
      <c r="C8" s="1"/>
      <c r="D8" s="1"/>
      <c r="E8" s="1"/>
      <c r="F8" s="132"/>
      <c r="G8" s="114"/>
      <c r="J8" s="116"/>
      <c r="O8" s="168"/>
    </row>
    <row r="9" spans="1:16" s="115" customFormat="1" ht="15" hidden="1" x14ac:dyDescent="0.2">
      <c r="A9" s="1"/>
      <c r="B9" s="1"/>
      <c r="C9" s="1"/>
      <c r="D9" s="1"/>
      <c r="E9" s="1"/>
      <c r="F9" s="132"/>
      <c r="G9" s="114"/>
      <c r="J9" s="116"/>
      <c r="O9" s="168"/>
    </row>
    <row r="10" spans="1:16" s="115" customFormat="1" ht="15" hidden="1" x14ac:dyDescent="0.2">
      <c r="A10" s="1"/>
      <c r="B10" s="1"/>
      <c r="C10" s="1"/>
      <c r="D10" s="1"/>
      <c r="E10" s="1"/>
      <c r="F10" s="132"/>
      <c r="G10" s="114"/>
      <c r="J10" s="116"/>
      <c r="O10" s="168"/>
    </row>
    <row r="11" spans="1:16" s="115" customFormat="1" ht="15" hidden="1" x14ac:dyDescent="0.2">
      <c r="A11" s="1"/>
      <c r="B11" s="1"/>
      <c r="C11" s="1"/>
      <c r="D11" s="1"/>
      <c r="E11" s="1"/>
      <c r="F11" s="132"/>
      <c r="G11" s="114"/>
      <c r="J11" s="116"/>
      <c r="O11" s="168"/>
    </row>
    <row r="12" spans="1:16" s="115" customFormat="1" ht="15" x14ac:dyDescent="0.2">
      <c r="A12" s="1"/>
      <c r="B12" s="1"/>
      <c r="C12" s="1"/>
      <c r="D12" s="1"/>
      <c r="E12" s="1"/>
      <c r="F12" s="132"/>
      <c r="G12" s="114"/>
      <c r="J12" s="116"/>
    </row>
    <row r="13" spans="1:16" s="115" customFormat="1" ht="15" x14ac:dyDescent="0.2">
      <c r="A13" s="1"/>
      <c r="B13" s="1"/>
      <c r="C13" s="1"/>
      <c r="D13" s="1"/>
      <c r="E13" s="1"/>
      <c r="F13" s="132"/>
      <c r="G13" s="114"/>
      <c r="J13" s="116"/>
      <c r="K13" s="168"/>
      <c r="L13" s="168"/>
      <c r="M13" s="168"/>
      <c r="N13" s="168"/>
    </row>
    <row r="14" spans="1:16" s="115" customFormat="1" ht="19.5" customHeight="1" x14ac:dyDescent="0.2">
      <c r="A14" s="2"/>
      <c r="B14" s="251" t="s">
        <v>75</v>
      </c>
      <c r="C14" s="251"/>
      <c r="D14" s="251"/>
      <c r="E14" s="251"/>
      <c r="F14" s="251"/>
      <c r="G14" s="251"/>
      <c r="H14" s="251"/>
      <c r="I14" s="251"/>
      <c r="J14" s="251"/>
      <c r="K14" s="217"/>
      <c r="L14" s="217"/>
      <c r="M14" s="156"/>
      <c r="N14" s="168"/>
    </row>
    <row r="15" spans="1:16" s="115" customFormat="1" ht="15" customHeight="1" x14ac:dyDescent="0.2">
      <c r="A15" s="1"/>
      <c r="B15" s="251"/>
      <c r="C15" s="251"/>
      <c r="D15" s="251"/>
      <c r="E15" s="251"/>
      <c r="F15" s="251"/>
      <c r="G15" s="251"/>
      <c r="H15" s="251"/>
      <c r="I15" s="251"/>
      <c r="J15" s="251"/>
      <c r="K15" s="156"/>
      <c r="L15" s="156"/>
      <c r="M15" s="156"/>
      <c r="N15" s="168"/>
    </row>
    <row r="16" spans="1:16" s="115" customFormat="1" ht="15" customHeight="1" x14ac:dyDescent="0.2">
      <c r="A16" s="1"/>
      <c r="B16" s="251"/>
      <c r="C16" s="251"/>
      <c r="D16" s="251"/>
      <c r="E16" s="251"/>
      <c r="F16" s="251"/>
      <c r="G16" s="251"/>
      <c r="H16" s="251"/>
      <c r="I16" s="251"/>
      <c r="J16" s="251"/>
      <c r="K16" s="156"/>
      <c r="L16" s="156"/>
      <c r="M16" s="156"/>
      <c r="N16" s="156"/>
      <c r="O16" s="170"/>
      <c r="P16" s="170"/>
    </row>
    <row r="17" spans="1:16" s="117" customFormat="1" ht="20.100000000000001" customHeight="1" x14ac:dyDescent="0.3">
      <c r="A17" s="5"/>
      <c r="B17" s="222" t="s">
        <v>1</v>
      </c>
      <c r="C17" s="222" t="s">
        <v>14</v>
      </c>
      <c r="D17" s="255" t="s">
        <v>11</v>
      </c>
      <c r="E17" s="255"/>
      <c r="F17" s="219"/>
      <c r="G17" s="253" t="s">
        <v>6</v>
      </c>
      <c r="H17" s="253" t="s">
        <v>7</v>
      </c>
      <c r="I17" s="253" t="s">
        <v>0</v>
      </c>
      <c r="J17" s="254" t="s">
        <v>8</v>
      </c>
      <c r="K17" s="177"/>
      <c r="L17" s="177"/>
      <c r="M17" s="177"/>
      <c r="N17" s="177"/>
      <c r="O17" s="211"/>
      <c r="P17" s="211"/>
    </row>
    <row r="18" spans="1:16" s="115" customFormat="1" ht="20.100000000000001" customHeight="1" x14ac:dyDescent="0.35">
      <c r="A18" s="1"/>
      <c r="B18" s="184" t="s">
        <v>2</v>
      </c>
      <c r="C18" s="206">
        <v>442947550</v>
      </c>
      <c r="D18" s="256">
        <v>50334949</v>
      </c>
      <c r="E18" s="256"/>
      <c r="F18" s="252" t="s">
        <v>71</v>
      </c>
      <c r="G18" s="253"/>
      <c r="H18" s="253"/>
      <c r="I18" s="253"/>
      <c r="J18" s="254"/>
      <c r="K18" s="177"/>
      <c r="L18" s="156"/>
      <c r="M18" s="156"/>
      <c r="N18" s="156"/>
      <c r="O18" s="170"/>
      <c r="P18" s="170"/>
    </row>
    <row r="19" spans="1:16" s="115" customFormat="1" ht="20.100000000000001" customHeight="1" x14ac:dyDescent="0.35">
      <c r="A19" s="1"/>
      <c r="B19" s="185" t="s">
        <v>57</v>
      </c>
      <c r="C19" s="186">
        <v>0.71719999999999995</v>
      </c>
      <c r="D19" s="232">
        <v>8.1500000000000003E-2</v>
      </c>
      <c r="E19" s="232"/>
      <c r="F19" s="252"/>
      <c r="G19" s="3"/>
      <c r="H19" s="3"/>
      <c r="I19" s="4"/>
      <c r="J19" s="223">
        <f>C18</f>
        <v>442947550</v>
      </c>
      <c r="K19" s="168"/>
      <c r="L19" s="168"/>
      <c r="M19" s="168"/>
      <c r="N19" s="156"/>
      <c r="O19" s="170"/>
      <c r="P19" s="170"/>
    </row>
    <row r="20" spans="1:16" s="115" customFormat="1" ht="20.100000000000001" customHeight="1" x14ac:dyDescent="0.35">
      <c r="A20" s="1"/>
      <c r="B20" s="187" t="s">
        <v>3</v>
      </c>
      <c r="C20" s="188">
        <v>44322</v>
      </c>
      <c r="D20" s="231">
        <f>C20</f>
        <v>44322</v>
      </c>
      <c r="E20" s="231"/>
      <c r="F20" s="220">
        <v>44392</v>
      </c>
      <c r="G20" s="183">
        <v>4233702</v>
      </c>
      <c r="H20" s="183">
        <v>25838607</v>
      </c>
      <c r="I20" s="183">
        <f>G20+H20</f>
        <v>30072309</v>
      </c>
      <c r="J20" s="223">
        <f>J19-G20</f>
        <v>438713848</v>
      </c>
      <c r="K20" s="178">
        <f>F20-$C$20</f>
        <v>70</v>
      </c>
      <c r="L20" s="179">
        <f t="shared" ref="L20:L28" si="0">+I20/(1+$C$26)^(K20/365)</f>
        <v>27930487.709916968</v>
      </c>
      <c r="M20" s="177">
        <f t="shared" ref="M20:M28" si="1">+L20/$L$33*(K20/365)</f>
        <v>1.2388865300629092E-2</v>
      </c>
      <c r="N20" s="156"/>
      <c r="O20" s="170"/>
      <c r="P20" s="170"/>
    </row>
    <row r="21" spans="1:16" s="115" customFormat="1" ht="20.100000000000001" customHeight="1" x14ac:dyDescent="0.35">
      <c r="A21" s="1"/>
      <c r="B21" s="189" t="s">
        <v>58</v>
      </c>
      <c r="C21" s="186">
        <v>0.35</v>
      </c>
      <c r="D21" s="232">
        <v>0.36</v>
      </c>
      <c r="E21" s="232"/>
      <c r="F21" s="220">
        <v>44424</v>
      </c>
      <c r="G21" s="183">
        <v>194802876</v>
      </c>
      <c r="H21" s="183">
        <v>12795821</v>
      </c>
      <c r="I21" s="183">
        <f t="shared" ref="I21:I26" si="2">G21+H21</f>
        <v>207598697</v>
      </c>
      <c r="J21" s="223">
        <f t="shared" ref="J21:J26" si="3">J20-G21</f>
        <v>243910972</v>
      </c>
      <c r="K21" s="178">
        <f t="shared" ref="K21:K26" si="4">F21-$C$20</f>
        <v>102</v>
      </c>
      <c r="L21" s="179">
        <f t="shared" si="0"/>
        <v>186409246.2268917</v>
      </c>
      <c r="M21" s="177">
        <f t="shared" si="1"/>
        <v>0.12048211809708094</v>
      </c>
      <c r="N21" s="156"/>
      <c r="O21" s="170"/>
      <c r="P21" s="170"/>
    </row>
    <row r="22" spans="1:16" s="115" customFormat="1" ht="20.100000000000001" customHeight="1" x14ac:dyDescent="0.35">
      <c r="A22" s="1"/>
      <c r="B22" s="187" t="s">
        <v>59</v>
      </c>
      <c r="C22" s="190">
        <v>0.45</v>
      </c>
      <c r="D22" s="233">
        <v>0.46</v>
      </c>
      <c r="E22" s="233"/>
      <c r="F22" s="220">
        <v>44454</v>
      </c>
      <c r="G22" s="183">
        <v>133933562</v>
      </c>
      <c r="H22" s="183">
        <v>7114070</v>
      </c>
      <c r="I22" s="183">
        <f t="shared" si="2"/>
        <v>141047632</v>
      </c>
      <c r="J22" s="223">
        <f t="shared" si="3"/>
        <v>109977410</v>
      </c>
      <c r="K22" s="178">
        <f t="shared" si="4"/>
        <v>132</v>
      </c>
      <c r="L22" s="179">
        <f t="shared" si="0"/>
        <v>122703377.34883541</v>
      </c>
      <c r="M22" s="177">
        <f t="shared" si="1"/>
        <v>0.10263262093469878</v>
      </c>
      <c r="N22" s="156"/>
      <c r="O22" s="170"/>
      <c r="P22" s="170"/>
    </row>
    <row r="23" spans="1:16" s="115" customFormat="1" ht="20.100000000000001" customHeight="1" x14ac:dyDescent="0.35">
      <c r="A23" s="1"/>
      <c r="B23" s="185" t="s">
        <v>12</v>
      </c>
      <c r="C23" s="191">
        <f>+F24-C20</f>
        <v>193</v>
      </c>
      <c r="D23" s="237">
        <f>F41-D20</f>
        <v>256</v>
      </c>
      <c r="E23" s="237"/>
      <c r="F23" s="220">
        <v>44484</v>
      </c>
      <c r="G23" s="183">
        <v>88434632</v>
      </c>
      <c r="H23" s="183">
        <v>3207674</v>
      </c>
      <c r="I23" s="183">
        <f t="shared" si="2"/>
        <v>91642306</v>
      </c>
      <c r="J23" s="223">
        <f t="shared" si="3"/>
        <v>21542778</v>
      </c>
      <c r="K23" s="178">
        <f t="shared" si="4"/>
        <v>162</v>
      </c>
      <c r="L23" s="179">
        <f t="shared" si="0"/>
        <v>77238639.680171311</v>
      </c>
      <c r="M23" s="177">
        <f t="shared" si="1"/>
        <v>7.9287477794482614E-2</v>
      </c>
      <c r="N23" s="156"/>
      <c r="O23" s="170"/>
      <c r="P23" s="170"/>
    </row>
    <row r="24" spans="1:16" s="115" customFormat="1" ht="19.5" customHeight="1" x14ac:dyDescent="0.35">
      <c r="A24" s="1"/>
      <c r="B24" s="187" t="s">
        <v>13</v>
      </c>
      <c r="C24" s="192">
        <f>+M33*12</f>
        <v>4.0428979475418938</v>
      </c>
      <c r="D24" s="236">
        <f>+M45*12</f>
        <v>7.7423748017941794</v>
      </c>
      <c r="E24" s="236"/>
      <c r="F24" s="220">
        <v>44515</v>
      </c>
      <c r="G24" s="183">
        <v>21542778</v>
      </c>
      <c r="H24" s="183">
        <v>628331</v>
      </c>
      <c r="I24" s="183">
        <f t="shared" si="2"/>
        <v>22171109</v>
      </c>
      <c r="J24" s="223">
        <f t="shared" si="3"/>
        <v>0</v>
      </c>
      <c r="K24" s="178">
        <f t="shared" si="4"/>
        <v>193</v>
      </c>
      <c r="L24" s="179">
        <f t="shared" si="0"/>
        <v>18084874.999608483</v>
      </c>
      <c r="M24" s="177">
        <f t="shared" si="1"/>
        <v>2.2117080168266332E-2</v>
      </c>
      <c r="N24" s="156"/>
      <c r="O24" s="170"/>
      <c r="P24" s="170"/>
    </row>
    <row r="25" spans="1:16" s="115" customFormat="1" ht="20.100000000000001" customHeight="1" thickBot="1" x14ac:dyDescent="0.4">
      <c r="A25" s="1"/>
      <c r="B25" s="193" t="s">
        <v>56</v>
      </c>
      <c r="C25" s="191" t="s">
        <v>70</v>
      </c>
      <c r="D25" s="235" t="s">
        <v>76</v>
      </c>
      <c r="E25" s="235"/>
      <c r="F25" s="220"/>
      <c r="G25" s="183"/>
      <c r="H25" s="183"/>
      <c r="I25" s="183">
        <f t="shared" si="2"/>
        <v>0</v>
      </c>
      <c r="J25" s="223">
        <f t="shared" si="3"/>
        <v>0</v>
      </c>
      <c r="K25" s="178">
        <f t="shared" si="4"/>
        <v>-44322</v>
      </c>
      <c r="L25" s="179">
        <f t="shared" si="0"/>
        <v>0</v>
      </c>
      <c r="M25" s="177">
        <f t="shared" si="1"/>
        <v>0</v>
      </c>
      <c r="N25" s="156"/>
      <c r="O25" s="170"/>
      <c r="P25" s="170"/>
    </row>
    <row r="26" spans="1:16" s="115" customFormat="1" ht="20.100000000000001" customHeight="1" x14ac:dyDescent="0.2">
      <c r="A26" s="1"/>
      <c r="B26" s="249" t="s">
        <v>4</v>
      </c>
      <c r="C26" s="245">
        <v>0.47</v>
      </c>
      <c r="D26" s="245">
        <v>0.4975</v>
      </c>
      <c r="E26" s="247"/>
      <c r="F26" s="220"/>
      <c r="G26" s="183"/>
      <c r="H26" s="183"/>
      <c r="I26" s="183">
        <f t="shared" si="2"/>
        <v>0</v>
      </c>
      <c r="J26" s="223">
        <f t="shared" si="3"/>
        <v>0</v>
      </c>
      <c r="K26" s="178">
        <f t="shared" si="4"/>
        <v>-44322</v>
      </c>
      <c r="L26" s="179">
        <f t="shared" si="0"/>
        <v>0</v>
      </c>
      <c r="M26" s="177">
        <f t="shared" si="1"/>
        <v>0</v>
      </c>
      <c r="N26" s="156"/>
      <c r="O26" s="170"/>
      <c r="P26" s="170"/>
    </row>
    <row r="27" spans="1:16" s="115" customFormat="1" ht="20.100000000000001" customHeight="1" thickBot="1" x14ac:dyDescent="0.25">
      <c r="A27" s="1"/>
      <c r="B27" s="250"/>
      <c r="C27" s="246"/>
      <c r="D27" s="246"/>
      <c r="E27" s="248"/>
      <c r="F27" s="220"/>
      <c r="G27" s="183"/>
      <c r="H27" s="183"/>
      <c r="I27" s="183"/>
      <c r="J27" s="223"/>
      <c r="K27" s="178"/>
      <c r="L27" s="179">
        <f t="shared" si="0"/>
        <v>0</v>
      </c>
      <c r="M27" s="177">
        <f t="shared" si="1"/>
        <v>0</v>
      </c>
      <c r="N27" s="156"/>
      <c r="O27" s="170"/>
      <c r="P27" s="170"/>
    </row>
    <row r="28" spans="1:16" s="115" customFormat="1" ht="20.100000000000001" customHeight="1" x14ac:dyDescent="0.35">
      <c r="A28" s="1"/>
      <c r="B28" s="193" t="s">
        <v>5</v>
      </c>
      <c r="C28" s="215">
        <f>+L33/C18*100</f>
        <v>97.611246741385941</v>
      </c>
      <c r="D28" s="244">
        <f>+L45/D18*100</f>
        <v>94.638512358122512</v>
      </c>
      <c r="E28" s="244"/>
      <c r="F28" s="221"/>
      <c r="G28" s="6"/>
      <c r="H28" s="6"/>
      <c r="I28" s="6"/>
      <c r="J28" s="223"/>
      <c r="K28" s="178"/>
      <c r="L28" s="179">
        <f t="shared" si="0"/>
        <v>0</v>
      </c>
      <c r="M28" s="177">
        <f t="shared" si="1"/>
        <v>0</v>
      </c>
      <c r="N28" s="156"/>
      <c r="O28" s="170"/>
      <c r="P28" s="170"/>
    </row>
    <row r="29" spans="1:16" s="115" customFormat="1" ht="20.100000000000001" customHeight="1" x14ac:dyDescent="0.35">
      <c r="A29" s="1"/>
      <c r="B29" s="194"/>
      <c r="C29" s="195"/>
      <c r="D29" s="195"/>
      <c r="E29" s="196"/>
      <c r="F29" s="221"/>
      <c r="J29" s="224"/>
      <c r="K29" s="168"/>
      <c r="L29" s="168"/>
      <c r="M29" s="177"/>
      <c r="N29" s="168"/>
      <c r="O29" s="170"/>
      <c r="P29" s="170"/>
    </row>
    <row r="30" spans="1:16" s="115" customFormat="1" ht="19.5" customHeight="1" x14ac:dyDescent="0.35">
      <c r="A30" s="1"/>
      <c r="B30" s="197"/>
      <c r="C30" s="198"/>
      <c r="D30" s="198"/>
      <c r="E30" s="198"/>
      <c r="F30" s="221"/>
      <c r="J30" s="224"/>
      <c r="K30" s="168"/>
      <c r="L30" s="168"/>
      <c r="M30" s="168"/>
      <c r="N30" s="168"/>
      <c r="O30" s="170"/>
      <c r="P30" s="170"/>
    </row>
    <row r="31" spans="1:16" s="115" customFormat="1" ht="20.100000000000001" customHeight="1" thickBot="1" x14ac:dyDescent="0.4">
      <c r="A31" s="1"/>
      <c r="B31" s="199" t="s">
        <v>54</v>
      </c>
      <c r="C31" s="214">
        <v>0.34062500000000001</v>
      </c>
      <c r="D31" s="238">
        <f>+C31</f>
        <v>0.34062500000000001</v>
      </c>
      <c r="E31" s="238"/>
      <c r="F31" s="221"/>
      <c r="G31" s="6"/>
      <c r="H31" s="6"/>
      <c r="I31" s="6"/>
      <c r="J31" s="224"/>
      <c r="K31" s="178"/>
      <c r="L31" s="179"/>
      <c r="M31" s="177"/>
      <c r="N31" s="156"/>
      <c r="O31" s="170"/>
      <c r="P31" s="170"/>
    </row>
    <row r="32" spans="1:16" s="115" customFormat="1" ht="20.100000000000001" customHeight="1" x14ac:dyDescent="0.35">
      <c r="A32" s="131"/>
      <c r="B32" s="207" t="s">
        <v>52</v>
      </c>
      <c r="C32" s="208">
        <f>+'VDF A'!R19</f>
        <v>0.47037361264228816</v>
      </c>
      <c r="D32" s="239">
        <f>+'VDF B'!R19</f>
        <v>0.49804815649986267</v>
      </c>
      <c r="E32" s="240"/>
      <c r="F32" s="257" t="s">
        <v>0</v>
      </c>
      <c r="G32" s="258">
        <f>SUM(G20:G28)</f>
        <v>442947550</v>
      </c>
      <c r="H32" s="258">
        <f>SUM(H20:H28)</f>
        <v>49584503</v>
      </c>
      <c r="I32" s="258">
        <f>SUM(I20:I28)</f>
        <v>492532053</v>
      </c>
      <c r="J32" s="225"/>
      <c r="K32" s="178"/>
      <c r="L32" s="179"/>
      <c r="M32" s="168"/>
      <c r="N32" s="156"/>
      <c r="O32" s="170"/>
      <c r="P32" s="170"/>
    </row>
    <row r="33" spans="1:16" s="115" customFormat="1" ht="20.100000000000001" customHeight="1" thickBot="1" x14ac:dyDescent="0.4">
      <c r="A33" s="131"/>
      <c r="B33" s="209" t="s">
        <v>53</v>
      </c>
      <c r="C33" s="210">
        <f>+'VDF A'!R22</f>
        <v>0.39177600144132985</v>
      </c>
      <c r="D33" s="241">
        <f>+'VDF B'!R22</f>
        <v>0.41104624538058765</v>
      </c>
      <c r="E33" s="242"/>
      <c r="F33" s="257"/>
      <c r="G33" s="258"/>
      <c r="H33" s="258"/>
      <c r="I33" s="258"/>
      <c r="J33" s="225"/>
      <c r="K33" s="178"/>
      <c r="L33" s="179">
        <f>+(SUM(L20:L28))</f>
        <v>432366625.96542382</v>
      </c>
      <c r="M33" s="177">
        <f>+SUM(M20:M28)</f>
        <v>0.3369081622951578</v>
      </c>
      <c r="N33" s="156"/>
      <c r="O33" s="170"/>
      <c r="P33" s="170"/>
    </row>
    <row r="34" spans="1:16" s="115" customFormat="1" ht="20.100000000000001" customHeight="1" x14ac:dyDescent="0.35">
      <c r="A34" s="131"/>
      <c r="B34" s="200" t="s">
        <v>55</v>
      </c>
      <c r="C34" s="201">
        <f>+C33-C31</f>
        <v>5.1151001441329835E-2</v>
      </c>
      <c r="D34" s="239">
        <f>+D33-D31</f>
        <v>7.0421245380587638E-2</v>
      </c>
      <c r="E34" s="239"/>
      <c r="K34" s="168"/>
      <c r="L34" s="168"/>
      <c r="M34" s="168"/>
      <c r="N34" s="168"/>
      <c r="O34" s="170"/>
      <c r="P34" s="170"/>
    </row>
    <row r="35" spans="1:16" s="115" customFormat="1" ht="20.100000000000001" customHeight="1" x14ac:dyDescent="0.35">
      <c r="A35" s="1"/>
      <c r="B35" s="234"/>
      <c r="C35" s="234"/>
      <c r="D35" s="234"/>
      <c r="E35" s="234"/>
      <c r="K35" s="180"/>
      <c r="L35" s="156"/>
      <c r="M35" s="156"/>
      <c r="N35" s="156"/>
      <c r="O35" s="170"/>
      <c r="P35" s="170"/>
    </row>
    <row r="36" spans="1:16" s="115" customFormat="1" ht="20.100000000000001" customHeight="1" x14ac:dyDescent="0.2">
      <c r="A36" s="1"/>
      <c r="F36" s="226"/>
      <c r="G36" s="254" t="s">
        <v>6</v>
      </c>
      <c r="H36" s="254" t="s">
        <v>7</v>
      </c>
      <c r="I36" s="254" t="s">
        <v>0</v>
      </c>
      <c r="J36" s="254" t="s">
        <v>8</v>
      </c>
      <c r="K36" s="168"/>
      <c r="L36" s="168"/>
      <c r="M36" s="168"/>
      <c r="N36" s="156"/>
      <c r="O36" s="170"/>
      <c r="P36" s="170"/>
    </row>
    <row r="37" spans="1:16" s="115" customFormat="1" ht="19.5" customHeight="1" x14ac:dyDescent="0.2">
      <c r="A37" s="1"/>
      <c r="F37" s="259" t="s">
        <v>72</v>
      </c>
      <c r="G37" s="254"/>
      <c r="H37" s="254"/>
      <c r="I37" s="254"/>
      <c r="J37" s="254"/>
      <c r="K37" s="168"/>
      <c r="L37" s="168"/>
      <c r="M37" s="168"/>
      <c r="N37" s="156"/>
      <c r="O37" s="170"/>
      <c r="P37" s="170"/>
    </row>
    <row r="38" spans="1:16" s="115" customFormat="1" ht="20.100000000000001" customHeight="1" x14ac:dyDescent="0.2">
      <c r="A38" s="1"/>
      <c r="B38" s="243" t="s">
        <v>65</v>
      </c>
      <c r="C38" s="243"/>
      <c r="D38" s="243"/>
      <c r="E38" s="243"/>
      <c r="F38" s="259"/>
      <c r="G38" s="3"/>
      <c r="H38" s="3"/>
      <c r="I38" s="4"/>
      <c r="J38" s="223">
        <f>D18</f>
        <v>50334949</v>
      </c>
      <c r="K38" s="168"/>
      <c r="L38" s="168"/>
      <c r="M38" s="168"/>
      <c r="N38" s="156"/>
      <c r="O38" s="170"/>
      <c r="P38" s="170"/>
    </row>
    <row r="39" spans="1:16" s="115" customFormat="1" ht="20.100000000000001" customHeight="1" x14ac:dyDescent="0.2">
      <c r="A39" s="1"/>
      <c r="B39" s="243"/>
      <c r="C39" s="243"/>
      <c r="D39" s="243"/>
      <c r="E39" s="243"/>
      <c r="F39" s="227">
        <v>44515</v>
      </c>
      <c r="G39" s="183">
        <v>9199449</v>
      </c>
      <c r="H39" s="183">
        <v>9060291</v>
      </c>
      <c r="I39" s="183">
        <f>G39+H39</f>
        <v>18259740</v>
      </c>
      <c r="J39" s="223">
        <f>J38-G39</f>
        <v>41135500</v>
      </c>
      <c r="K39" s="178">
        <f>+F39-$C$20</f>
        <v>193</v>
      </c>
      <c r="L39" s="179">
        <f>+I39/(1+$D$26)^(K39/365)</f>
        <v>14749129.015399717</v>
      </c>
      <c r="M39" s="177">
        <f>+L39/$L$45*(K39/365)</f>
        <v>0.16371681278672801</v>
      </c>
      <c r="N39" s="156"/>
      <c r="O39" s="170"/>
      <c r="P39" s="170"/>
    </row>
    <row r="40" spans="1:16" s="115" customFormat="1" ht="20.100000000000001" customHeight="1" x14ac:dyDescent="0.2">
      <c r="A40" s="1"/>
      <c r="B40" s="243"/>
      <c r="C40" s="243"/>
      <c r="D40" s="243"/>
      <c r="E40" s="243"/>
      <c r="F40" s="227">
        <v>44545</v>
      </c>
      <c r="G40" s="183">
        <v>607284</v>
      </c>
      <c r="H40" s="183">
        <v>1234065</v>
      </c>
      <c r="I40" s="183">
        <f t="shared" ref="I40:I41" si="5">G40+H40</f>
        <v>1841349</v>
      </c>
      <c r="J40" s="223">
        <f t="shared" ref="J40:J41" si="6">J39-G40</f>
        <v>40528216</v>
      </c>
      <c r="K40" s="178">
        <f t="shared" ref="K40:K41" si="7">+F40-$C$20</f>
        <v>223</v>
      </c>
      <c r="L40" s="179">
        <f>+I40/(1+$D$26)^(K40/365)</f>
        <v>1438779.3081393945</v>
      </c>
      <c r="M40" s="218">
        <f>+L40/$L$45*(K40/365)</f>
        <v>1.8453070634456996E-2</v>
      </c>
      <c r="N40" s="156"/>
      <c r="O40" s="170"/>
      <c r="P40" s="170"/>
    </row>
    <row r="41" spans="1:16" s="115" customFormat="1" ht="20.100000000000001" customHeight="1" x14ac:dyDescent="0.2">
      <c r="A41" s="1"/>
      <c r="B41" s="243"/>
      <c r="C41" s="243"/>
      <c r="D41" s="243"/>
      <c r="E41" s="243"/>
      <c r="F41" s="227">
        <v>44578</v>
      </c>
      <c r="G41" s="183">
        <v>40528216</v>
      </c>
      <c r="H41" s="183">
        <v>1215847</v>
      </c>
      <c r="I41" s="183">
        <f t="shared" si="5"/>
        <v>41744063</v>
      </c>
      <c r="J41" s="223">
        <f t="shared" si="6"/>
        <v>0</v>
      </c>
      <c r="K41" s="178">
        <f t="shared" si="7"/>
        <v>256</v>
      </c>
      <c r="L41" s="179">
        <f>+I41/(1+$D$26)^(K41/365)</f>
        <v>31448338.606280547</v>
      </c>
      <c r="M41" s="177">
        <f>+L41/$L$45*(K41/365)</f>
        <v>0.46302801672832999</v>
      </c>
      <c r="N41" s="156"/>
      <c r="O41" s="170"/>
      <c r="P41" s="170"/>
    </row>
    <row r="42" spans="1:16" s="115" customFormat="1" ht="20.100000000000001" customHeight="1" x14ac:dyDescent="0.2">
      <c r="A42" s="1"/>
      <c r="B42" s="243"/>
      <c r="C42" s="243"/>
      <c r="D42" s="243"/>
      <c r="E42" s="243"/>
      <c r="F42" s="227"/>
      <c r="G42" s="183"/>
      <c r="H42" s="183"/>
      <c r="I42" s="6"/>
      <c r="J42" s="230"/>
      <c r="K42" s="178"/>
      <c r="L42" s="179"/>
      <c r="M42" s="177"/>
      <c r="N42" s="156"/>
      <c r="O42" s="170"/>
      <c r="P42" s="170"/>
    </row>
    <row r="43" spans="1:16" s="115" customFormat="1" ht="20.100000000000001" customHeight="1" x14ac:dyDescent="0.2">
      <c r="A43" s="1"/>
      <c r="B43" s="243"/>
      <c r="C43" s="243"/>
      <c r="D43" s="243"/>
      <c r="E43" s="243"/>
      <c r="F43" s="228"/>
      <c r="G43" s="6"/>
      <c r="H43" s="6"/>
      <c r="I43" s="6"/>
      <c r="J43" s="230"/>
      <c r="K43" s="178"/>
      <c r="L43" s="179"/>
      <c r="M43" s="177"/>
      <c r="N43" s="156"/>
      <c r="O43" s="170"/>
      <c r="P43" s="170"/>
    </row>
    <row r="44" spans="1:16" s="115" customFormat="1" ht="20.100000000000001" customHeight="1" x14ac:dyDescent="0.2">
      <c r="A44" s="1"/>
      <c r="B44" s="142"/>
      <c r="C44" s="142"/>
      <c r="D44" s="142"/>
      <c r="E44" s="142"/>
      <c r="F44" s="228"/>
      <c r="G44" s="3"/>
      <c r="H44" s="3"/>
      <c r="I44" s="6"/>
      <c r="J44" s="230"/>
      <c r="K44" s="178"/>
      <c r="L44" s="168"/>
      <c r="M44" s="168"/>
      <c r="N44" s="156"/>
      <c r="O44" s="170"/>
      <c r="P44" s="170"/>
    </row>
    <row r="45" spans="1:16" s="115" customFormat="1" ht="20.100000000000001" customHeight="1" x14ac:dyDescent="0.2">
      <c r="A45" s="1"/>
      <c r="B45" s="142"/>
      <c r="C45" s="142"/>
      <c r="D45" s="142"/>
      <c r="E45" s="142"/>
      <c r="F45" s="257" t="s">
        <v>0</v>
      </c>
      <c r="G45" s="260">
        <f>SUM(G39:G43)</f>
        <v>50334949</v>
      </c>
      <c r="H45" s="260">
        <f>SUM(H39:H43)</f>
        <v>11510203</v>
      </c>
      <c r="I45" s="260">
        <f>SUM(I39:I43)</f>
        <v>61845152</v>
      </c>
      <c r="J45" s="229"/>
      <c r="K45" s="181"/>
      <c r="L45" s="179">
        <f>+(SUM(L39:L43))</f>
        <v>47636246.929819658</v>
      </c>
      <c r="M45" s="179">
        <f>+(SUM(M39:M43))</f>
        <v>0.64519790014951495</v>
      </c>
      <c r="N45" s="156"/>
      <c r="O45" s="170"/>
      <c r="P45" s="170"/>
    </row>
    <row r="46" spans="1:16" s="115" customFormat="1" ht="20.100000000000001" customHeight="1" x14ac:dyDescent="0.2">
      <c r="A46" s="1"/>
      <c r="B46" s="142"/>
      <c r="C46" s="142"/>
      <c r="D46" s="142"/>
      <c r="E46" s="142"/>
      <c r="F46" s="257"/>
      <c r="G46" s="260"/>
      <c r="H46" s="260"/>
      <c r="I46" s="260"/>
      <c r="J46" s="229"/>
      <c r="K46" s="181"/>
      <c r="L46" s="180"/>
      <c r="M46" s="156"/>
      <c r="N46" s="156"/>
      <c r="O46" s="170"/>
      <c r="P46" s="170"/>
    </row>
    <row r="47" spans="1:16" s="115" customFormat="1" ht="20.100000000000001" customHeight="1" x14ac:dyDescent="0.2">
      <c r="A47" s="1"/>
      <c r="B47" s="142"/>
      <c r="K47" s="181"/>
      <c r="L47" s="180"/>
      <c r="M47" s="156"/>
      <c r="N47" s="156"/>
      <c r="O47" s="170"/>
      <c r="P47" s="170"/>
    </row>
    <row r="48" spans="1:16" s="115" customFormat="1" ht="20.100000000000001" hidden="1" customHeight="1" thickBot="1" x14ac:dyDescent="0.25">
      <c r="A48" s="1"/>
      <c r="B48" s="142"/>
      <c r="K48" s="168"/>
      <c r="L48" s="168"/>
      <c r="M48" s="168"/>
      <c r="N48" s="168"/>
      <c r="O48" s="170"/>
      <c r="P48" s="170"/>
    </row>
    <row r="49" spans="1:16" s="115" customFormat="1" ht="20.100000000000001" hidden="1" customHeight="1" x14ac:dyDescent="0.2">
      <c r="A49" s="1"/>
      <c r="B49" s="213" t="s">
        <v>60</v>
      </c>
      <c r="C49" s="143"/>
      <c r="D49" s="144"/>
      <c r="E49" s="145"/>
      <c r="K49" s="181"/>
      <c r="L49" s="168"/>
      <c r="M49" s="168"/>
      <c r="N49" s="156"/>
      <c r="O49" s="170"/>
      <c r="P49" s="170"/>
    </row>
    <row r="50" spans="1:16" s="115" customFormat="1" ht="20.100000000000001" hidden="1" customHeight="1" x14ac:dyDescent="0.2">
      <c r="A50" s="1"/>
      <c r="B50" s="142"/>
      <c r="C50" s="146"/>
      <c r="D50" s="147"/>
      <c r="E50" s="148"/>
      <c r="K50" s="168"/>
      <c r="L50" s="168"/>
      <c r="M50" s="168"/>
      <c r="N50" s="156"/>
      <c r="O50" s="170"/>
      <c r="P50" s="170"/>
    </row>
    <row r="51" spans="1:16" s="115" customFormat="1" ht="20.100000000000001" hidden="1" customHeight="1" x14ac:dyDescent="0.25">
      <c r="A51" s="1"/>
      <c r="C51" s="149"/>
      <c r="D51" s="212" t="s">
        <v>61</v>
      </c>
      <c r="E51" s="150"/>
      <c r="H51" s="202"/>
      <c r="K51" s="173"/>
      <c r="L51" s="172"/>
      <c r="M51" s="171"/>
      <c r="N51" s="170"/>
      <c r="O51" s="170"/>
      <c r="P51" s="170"/>
    </row>
    <row r="52" spans="1:16" s="115" customFormat="1" ht="20.100000000000001" hidden="1" customHeight="1" x14ac:dyDescent="0.25">
      <c r="A52" s="1"/>
      <c r="C52" s="149"/>
      <c r="D52" s="212" t="s">
        <v>73</v>
      </c>
      <c r="E52" s="150"/>
      <c r="H52" s="202"/>
      <c r="L52" s="172"/>
      <c r="M52" s="171"/>
      <c r="N52" s="170"/>
      <c r="O52" s="170"/>
      <c r="P52" s="170"/>
    </row>
    <row r="53" spans="1:16" s="115" customFormat="1" ht="20.100000000000001" hidden="1" customHeight="1" x14ac:dyDescent="0.2">
      <c r="A53" s="1"/>
      <c r="C53" s="149"/>
      <c r="D53" s="120"/>
      <c r="E53" s="150"/>
      <c r="H53" s="202"/>
      <c r="J53" s="203"/>
      <c r="K53" s="173"/>
      <c r="L53" s="172"/>
      <c r="M53" s="171"/>
      <c r="N53" s="170"/>
      <c r="O53" s="170"/>
      <c r="P53" s="170"/>
    </row>
    <row r="54" spans="1:16" s="115" customFormat="1" ht="18" hidden="1" x14ac:dyDescent="0.25">
      <c r="A54" s="1"/>
      <c r="C54" s="149"/>
      <c r="D54" s="151" t="s">
        <v>62</v>
      </c>
      <c r="E54" s="150"/>
      <c r="H54" s="203"/>
      <c r="L54" s="172"/>
      <c r="M54" s="171"/>
      <c r="N54" s="170"/>
      <c r="O54" s="170"/>
      <c r="P54" s="170"/>
    </row>
    <row r="55" spans="1:16" s="115" customFormat="1" ht="18" hidden="1" x14ac:dyDescent="0.25">
      <c r="A55" s="1"/>
      <c r="B55" s="1"/>
      <c r="C55" s="149"/>
      <c r="D55" s="152" t="s">
        <v>74</v>
      </c>
      <c r="E55" s="150"/>
      <c r="H55" s="203"/>
      <c r="K55" s="173"/>
      <c r="L55" s="174"/>
      <c r="M55" s="170"/>
      <c r="N55" s="170"/>
      <c r="O55" s="170"/>
      <c r="P55" s="170"/>
    </row>
    <row r="56" spans="1:16" s="115" customFormat="1" ht="18" hidden="1" x14ac:dyDescent="0.25">
      <c r="A56" s="1"/>
      <c r="B56" s="1"/>
      <c r="C56" s="149"/>
      <c r="D56" s="152" t="s">
        <v>77</v>
      </c>
      <c r="E56" s="157"/>
      <c r="O56" s="170"/>
      <c r="P56" s="170"/>
    </row>
    <row r="57" spans="1:16" s="115" customFormat="1" ht="15" hidden="1" x14ac:dyDescent="0.2">
      <c r="A57" s="1"/>
      <c r="B57" s="1"/>
      <c r="C57" s="149"/>
      <c r="E57" s="150"/>
      <c r="K57" s="173"/>
    </row>
    <row r="58" spans="1:16" s="115" customFormat="1" ht="18" hidden="1" x14ac:dyDescent="0.25">
      <c r="A58" s="1"/>
      <c r="B58" s="1"/>
      <c r="C58" s="149"/>
      <c r="D58" s="151" t="s">
        <v>78</v>
      </c>
      <c r="E58" s="150"/>
    </row>
    <row r="59" spans="1:16" s="115" customFormat="1" ht="18" hidden="1" x14ac:dyDescent="0.25">
      <c r="A59" s="1"/>
      <c r="B59" s="1"/>
      <c r="C59" s="149"/>
      <c r="D59" s="151" t="s">
        <v>63</v>
      </c>
      <c r="E59" s="150"/>
      <c r="H59" s="203"/>
      <c r="K59" s="173"/>
    </row>
    <row r="60" spans="1:16" s="115" customFormat="1" ht="18" hidden="1" x14ac:dyDescent="0.25">
      <c r="A60" s="1"/>
      <c r="B60" s="1"/>
      <c r="C60" s="149"/>
      <c r="D60" s="151"/>
      <c r="E60" s="150"/>
      <c r="F60" s="132"/>
      <c r="G60" s="114"/>
      <c r="H60" s="204"/>
      <c r="I60" s="118"/>
      <c r="J60" s="116"/>
    </row>
    <row r="61" spans="1:16" s="115" customFormat="1" ht="18" hidden="1" x14ac:dyDescent="0.25">
      <c r="A61" s="1"/>
      <c r="B61" s="1"/>
      <c r="C61" s="149"/>
      <c r="D61" s="152" t="s">
        <v>64</v>
      </c>
      <c r="E61" s="150"/>
      <c r="F61" s="132"/>
      <c r="G61" s="114"/>
      <c r="H61" s="119"/>
      <c r="I61" s="118"/>
      <c r="J61" s="116"/>
    </row>
    <row r="62" spans="1:16" s="115" customFormat="1" ht="15.75" hidden="1" thickBot="1" x14ac:dyDescent="0.25">
      <c r="A62" s="1"/>
      <c r="C62" s="153"/>
      <c r="D62" s="154"/>
      <c r="E62" s="155"/>
      <c r="F62" s="132"/>
      <c r="G62" s="114"/>
      <c r="H62" s="119"/>
      <c r="I62" s="118"/>
      <c r="J62" s="116"/>
    </row>
    <row r="63" spans="1:16" s="115" customFormat="1" ht="15" hidden="1" x14ac:dyDescent="0.2">
      <c r="A63" s="1"/>
    </row>
    <row r="64" spans="1:16" s="115" customFormat="1" ht="15" hidden="1" x14ac:dyDescent="0.2">
      <c r="A64" s="131"/>
    </row>
    <row r="65" spans="1:16" s="115" customFormat="1" ht="15" hidden="1" x14ac:dyDescent="0.2">
      <c r="A65" s="131"/>
      <c r="O65" s="168"/>
    </row>
    <row r="66" spans="1:16" s="115" customFormat="1" ht="15" hidden="1" x14ac:dyDescent="0.2">
      <c r="A66" s="131"/>
      <c r="O66" s="168"/>
    </row>
    <row r="67" spans="1:16" ht="0" hidden="1" customHeight="1" x14ac:dyDescent="0.2">
      <c r="B67" s="115"/>
      <c r="C67" s="115"/>
      <c r="D67" s="115"/>
      <c r="E67" s="115"/>
      <c r="F67" s="115"/>
      <c r="G67" s="115"/>
      <c r="H67" s="115"/>
      <c r="I67" s="115"/>
      <c r="J67" s="115"/>
      <c r="K67" s="115"/>
      <c r="L67" s="115"/>
      <c r="M67" s="115"/>
      <c r="N67" s="115"/>
      <c r="O67" s="168"/>
      <c r="P67" s="115"/>
    </row>
    <row r="68" spans="1:16" ht="0" hidden="1" customHeight="1" x14ac:dyDescent="0.2">
      <c r="B68" s="115"/>
      <c r="C68" s="115"/>
      <c r="D68" s="115"/>
      <c r="E68" s="115"/>
      <c r="F68" s="115"/>
      <c r="G68" s="115"/>
      <c r="H68" s="115"/>
      <c r="I68" s="115"/>
      <c r="J68" s="115"/>
      <c r="K68" s="115"/>
      <c r="L68" s="115"/>
      <c r="M68" s="115"/>
      <c r="N68" s="115"/>
      <c r="O68" s="168"/>
      <c r="P68" s="115"/>
    </row>
    <row r="69" spans="1:16" ht="0" hidden="1" customHeight="1" x14ac:dyDescent="0.2">
      <c r="B69" s="115"/>
      <c r="C69" s="115"/>
      <c r="D69" s="115"/>
      <c r="E69" s="115"/>
      <c r="F69" s="115"/>
      <c r="G69" s="115"/>
      <c r="H69" s="115"/>
      <c r="I69" s="115"/>
      <c r="J69" s="115"/>
      <c r="K69" s="115"/>
      <c r="L69" s="115"/>
      <c r="M69" s="115"/>
      <c r="N69" s="115"/>
      <c r="O69" s="168"/>
      <c r="P69" s="115"/>
    </row>
    <row r="70" spans="1:16" ht="0" hidden="1" customHeight="1" x14ac:dyDescent="0.2">
      <c r="B70" s="115"/>
      <c r="C70" s="115"/>
      <c r="D70" s="115"/>
      <c r="E70" s="115"/>
      <c r="F70" s="115"/>
      <c r="G70" s="115"/>
      <c r="H70" s="115"/>
      <c r="I70" s="115"/>
      <c r="J70" s="115"/>
      <c r="K70" s="115"/>
      <c r="L70" s="115"/>
      <c r="M70" s="115"/>
      <c r="N70" s="115"/>
      <c r="O70" s="168"/>
      <c r="P70" s="115"/>
    </row>
    <row r="71" spans="1:16" ht="0" hidden="1" customHeight="1" x14ac:dyDescent="0.2">
      <c r="B71" s="115"/>
      <c r="C71" s="115"/>
      <c r="D71" s="115"/>
      <c r="E71" s="115"/>
      <c r="F71" s="115"/>
      <c r="G71" s="115"/>
      <c r="H71" s="115"/>
      <c r="I71" s="115"/>
      <c r="J71" s="115"/>
      <c r="K71" s="115"/>
      <c r="L71" s="115"/>
      <c r="M71" s="115"/>
      <c r="N71" s="115"/>
      <c r="O71" s="168"/>
      <c r="P71" s="115"/>
    </row>
    <row r="72" spans="1:16" ht="0" hidden="1" customHeight="1" x14ac:dyDescent="0.2">
      <c r="B72" s="115"/>
      <c r="C72" s="115"/>
      <c r="D72" s="115"/>
      <c r="E72" s="115"/>
      <c r="F72" s="115"/>
      <c r="G72" s="115"/>
      <c r="H72" s="115"/>
      <c r="I72" s="115"/>
      <c r="J72" s="115"/>
      <c r="K72" s="115"/>
      <c r="L72" s="115"/>
      <c r="M72" s="115"/>
      <c r="N72" s="115"/>
      <c r="O72" s="168"/>
      <c r="P72" s="115"/>
    </row>
    <row r="73" spans="1:16" ht="0" hidden="1" customHeight="1" x14ac:dyDescent="0.2">
      <c r="B73" s="115"/>
      <c r="C73" s="115"/>
      <c r="D73" s="115"/>
      <c r="E73" s="115"/>
      <c r="F73" s="115"/>
      <c r="G73" s="115"/>
      <c r="H73" s="115"/>
      <c r="I73" s="115"/>
      <c r="J73" s="115"/>
      <c r="K73" s="115"/>
      <c r="L73" s="115"/>
      <c r="M73" s="115"/>
      <c r="N73" s="115"/>
      <c r="O73" s="168"/>
      <c r="P73" s="115"/>
    </row>
    <row r="74" spans="1:16" ht="0" hidden="1" customHeight="1" x14ac:dyDescent="0.2">
      <c r="B74" s="115"/>
      <c r="C74" s="115"/>
      <c r="D74" s="115"/>
      <c r="E74" s="115"/>
      <c r="F74" s="115"/>
      <c r="G74" s="115"/>
      <c r="H74" s="115"/>
      <c r="I74" s="115"/>
      <c r="J74" s="115"/>
      <c r="K74" s="115"/>
      <c r="L74" s="115"/>
      <c r="M74" s="115"/>
      <c r="N74" s="115"/>
      <c r="O74" s="168"/>
      <c r="P74" s="115"/>
    </row>
    <row r="75" spans="1:16" ht="0" hidden="1" customHeight="1" x14ac:dyDescent="0.2">
      <c r="B75" s="115"/>
      <c r="C75" s="115"/>
      <c r="D75" s="115"/>
      <c r="E75" s="115"/>
      <c r="F75" s="115"/>
      <c r="G75" s="115"/>
      <c r="H75" s="115"/>
      <c r="I75" s="115"/>
      <c r="J75" s="115"/>
      <c r="K75" s="115"/>
      <c r="L75" s="115"/>
      <c r="M75" s="115"/>
      <c r="N75" s="115"/>
      <c r="O75" s="168"/>
      <c r="P75" s="115"/>
    </row>
    <row r="76" spans="1:16" ht="0" hidden="1" customHeight="1" x14ac:dyDescent="0.2">
      <c r="B76" s="115"/>
      <c r="C76" s="115"/>
      <c r="D76" s="115"/>
      <c r="E76" s="115"/>
      <c r="F76" s="115"/>
      <c r="G76" s="115"/>
      <c r="H76" s="115"/>
      <c r="I76" s="115"/>
      <c r="J76" s="115"/>
      <c r="K76" s="115"/>
      <c r="L76" s="115"/>
      <c r="M76" s="115"/>
      <c r="N76" s="115"/>
      <c r="O76" s="168"/>
      <c r="P76" s="115"/>
    </row>
    <row r="77" spans="1:16" ht="0" hidden="1" customHeight="1" x14ac:dyDescent="0.2">
      <c r="B77" s="115"/>
      <c r="C77" s="115"/>
      <c r="D77" s="115"/>
      <c r="E77" s="115"/>
      <c r="F77" s="115"/>
      <c r="G77" s="115"/>
      <c r="H77" s="115"/>
      <c r="I77" s="115"/>
      <c r="J77" s="115"/>
      <c r="K77" s="115"/>
      <c r="L77" s="115"/>
      <c r="M77" s="115"/>
      <c r="N77" s="115"/>
      <c r="O77" s="168"/>
      <c r="P77" s="115"/>
    </row>
    <row r="78" spans="1:16" ht="0" hidden="1" customHeight="1" x14ac:dyDescent="0.2">
      <c r="B78" s="115"/>
      <c r="C78" s="115"/>
      <c r="D78" s="115"/>
      <c r="E78" s="115"/>
      <c r="F78" s="115"/>
      <c r="G78" s="115"/>
      <c r="H78" s="115"/>
      <c r="I78" s="115"/>
      <c r="J78" s="115"/>
      <c r="K78" s="115"/>
      <c r="L78" s="115"/>
      <c r="M78" s="115"/>
      <c r="N78" s="115"/>
      <c r="O78" s="168"/>
      <c r="P78" s="115"/>
    </row>
    <row r="79" spans="1:16" ht="0" hidden="1" customHeight="1" x14ac:dyDescent="0.2">
      <c r="B79" s="115"/>
      <c r="C79" s="115"/>
      <c r="D79" s="115"/>
      <c r="E79" s="115"/>
      <c r="F79" s="115"/>
      <c r="G79" s="115"/>
      <c r="H79" s="115"/>
      <c r="I79" s="115"/>
      <c r="J79" s="115"/>
      <c r="K79" s="115"/>
      <c r="L79" s="115"/>
      <c r="M79" s="115"/>
      <c r="N79" s="115"/>
      <c r="O79" s="168"/>
      <c r="P79" s="115"/>
    </row>
    <row r="80" spans="1:16" s="115" customFormat="1" ht="18.75" hidden="1" customHeight="1" x14ac:dyDescent="0.2">
      <c r="A80" s="1"/>
      <c r="O80" s="168"/>
    </row>
    <row r="81" spans="2:16" ht="20.100000000000001" customHeight="1" x14ac:dyDescent="0.2">
      <c r="B81" s="115"/>
      <c r="C81" s="115"/>
      <c r="D81" s="115"/>
      <c r="E81" s="115"/>
      <c r="F81" s="115"/>
      <c r="G81" s="115"/>
      <c r="H81" s="115"/>
      <c r="I81" s="115"/>
      <c r="J81" s="115"/>
      <c r="K81" s="115"/>
      <c r="L81" s="115"/>
      <c r="M81" s="115"/>
      <c r="N81" s="115"/>
      <c r="O81" s="168"/>
      <c r="P81" s="115"/>
    </row>
    <row r="82" spans="2:16" ht="20.100000000000001" customHeight="1" x14ac:dyDescent="0.2">
      <c r="B82" s="115"/>
      <c r="C82" s="115"/>
      <c r="D82" s="115"/>
      <c r="E82" s="115"/>
      <c r="F82" s="115"/>
      <c r="G82" s="115"/>
      <c r="H82" s="115"/>
      <c r="I82" s="115"/>
      <c r="J82" s="115"/>
      <c r="K82" s="115"/>
      <c r="L82" s="115"/>
      <c r="M82" s="115"/>
      <c r="N82" s="115"/>
      <c r="O82" s="168"/>
      <c r="P82" s="115"/>
    </row>
    <row r="83" spans="2:16" ht="20.100000000000001" customHeight="1" x14ac:dyDescent="0.2">
      <c r="B83" s="115"/>
      <c r="C83" s="115"/>
      <c r="D83" s="115"/>
      <c r="E83" s="115"/>
      <c r="F83" s="115"/>
      <c r="G83" s="115"/>
      <c r="H83" s="115"/>
      <c r="I83" s="115"/>
      <c r="J83" s="115"/>
      <c r="K83" s="115"/>
      <c r="L83" s="115"/>
      <c r="M83" s="115"/>
      <c r="N83" s="115"/>
      <c r="O83" s="168"/>
      <c r="P83" s="115"/>
    </row>
    <row r="84" spans="2:16" ht="20.100000000000001" customHeight="1" x14ac:dyDescent="0.2">
      <c r="B84" s="115"/>
      <c r="C84" s="115"/>
      <c r="D84" s="115"/>
      <c r="E84" s="115"/>
      <c r="F84" s="115"/>
      <c r="G84" s="115"/>
      <c r="H84" s="115"/>
      <c r="I84" s="115"/>
      <c r="J84" s="115"/>
      <c r="K84" s="115"/>
      <c r="L84" s="115"/>
      <c r="M84" s="115"/>
      <c r="N84" s="115"/>
      <c r="O84" s="168"/>
      <c r="P84" s="115"/>
    </row>
    <row r="85" spans="2:16" ht="20.100000000000001" customHeight="1" x14ac:dyDescent="0.2">
      <c r="B85" s="115"/>
      <c r="C85" s="115"/>
      <c r="D85" s="115"/>
      <c r="E85" s="115"/>
      <c r="F85" s="115"/>
      <c r="G85" s="115"/>
      <c r="H85" s="115"/>
      <c r="I85" s="115"/>
      <c r="J85" s="115"/>
      <c r="K85" s="115"/>
      <c r="L85" s="115"/>
      <c r="M85" s="115"/>
      <c r="N85" s="115"/>
      <c r="O85" s="168"/>
      <c r="P85" s="115"/>
    </row>
    <row r="86" spans="2:16" ht="20.100000000000001" customHeight="1" x14ac:dyDescent="0.2">
      <c r="B86" s="115"/>
      <c r="C86" s="115"/>
      <c r="D86" s="115"/>
      <c r="E86" s="115"/>
      <c r="F86" s="115"/>
      <c r="G86" s="115"/>
      <c r="H86" s="115"/>
      <c r="I86" s="115"/>
      <c r="J86" s="115"/>
      <c r="K86" s="115"/>
      <c r="L86" s="115"/>
      <c r="M86" s="115"/>
      <c r="N86" s="115"/>
      <c r="O86" s="168"/>
      <c r="P86" s="115"/>
    </row>
    <row r="87" spans="2:16" ht="20.100000000000001" customHeight="1" x14ac:dyDescent="0.2">
      <c r="B87" s="115"/>
      <c r="C87" s="115"/>
      <c r="D87" s="115"/>
      <c r="E87" s="115"/>
      <c r="F87" s="115"/>
      <c r="G87" s="115"/>
      <c r="H87" s="115"/>
      <c r="I87" s="115"/>
      <c r="J87" s="115"/>
      <c r="K87" s="115"/>
      <c r="L87" s="115"/>
      <c r="M87" s="115"/>
      <c r="N87" s="115"/>
      <c r="O87" s="168"/>
      <c r="P87" s="115"/>
    </row>
    <row r="88" spans="2:16" ht="20.100000000000001" customHeight="1" x14ac:dyDescent="0.2">
      <c r="B88" s="115"/>
      <c r="C88" s="115"/>
      <c r="D88" s="115"/>
      <c r="E88" s="115"/>
      <c r="F88" s="115"/>
      <c r="G88" s="115"/>
      <c r="H88" s="115"/>
      <c r="I88" s="115"/>
      <c r="J88" s="115"/>
      <c r="K88" s="115"/>
      <c r="L88" s="115"/>
      <c r="M88" s="115"/>
      <c r="N88" s="115"/>
      <c r="O88" s="168"/>
      <c r="P88" s="115"/>
    </row>
    <row r="89" spans="2:16" ht="20.100000000000001" customHeight="1" x14ac:dyDescent="0.2">
      <c r="B89" s="115"/>
      <c r="C89" s="115"/>
      <c r="D89" s="115"/>
      <c r="E89" s="115"/>
      <c r="F89" s="115"/>
      <c r="G89" s="115"/>
      <c r="H89" s="115"/>
      <c r="I89" s="115"/>
      <c r="J89" s="115"/>
      <c r="K89" s="115"/>
      <c r="L89" s="115"/>
      <c r="M89" s="115"/>
      <c r="N89" s="115"/>
      <c r="O89" s="168"/>
      <c r="P89" s="115"/>
    </row>
    <row r="90" spans="2:16" ht="20.100000000000001" customHeight="1" x14ac:dyDescent="0.2">
      <c r="B90" s="115"/>
      <c r="C90" s="115"/>
      <c r="D90" s="115"/>
      <c r="E90" s="115"/>
      <c r="F90" s="115"/>
      <c r="G90" s="115"/>
      <c r="H90" s="115"/>
      <c r="I90" s="115"/>
      <c r="J90" s="115"/>
      <c r="K90" s="115"/>
      <c r="L90" s="115"/>
      <c r="M90" s="115"/>
      <c r="N90" s="115"/>
      <c r="O90" s="168"/>
    </row>
    <row r="91" spans="2:16" ht="15" customHeight="1" x14ac:dyDescent="0.2">
      <c r="B91" s="115"/>
      <c r="C91" s="115"/>
      <c r="D91" s="115"/>
      <c r="E91" s="115"/>
      <c r="F91" s="115"/>
      <c r="G91" s="115"/>
      <c r="H91" s="115"/>
      <c r="I91" s="115"/>
      <c r="J91" s="115"/>
      <c r="K91" s="115"/>
      <c r="L91" s="115"/>
      <c r="M91" s="115"/>
      <c r="N91" s="115"/>
      <c r="O91" s="168"/>
    </row>
    <row r="92" spans="2:16" ht="15" customHeight="1" x14ac:dyDescent="0.2">
      <c r="B92" s="115"/>
      <c r="C92" s="115"/>
      <c r="D92" s="115"/>
      <c r="E92" s="115"/>
      <c r="F92" s="115"/>
      <c r="G92" s="115"/>
      <c r="H92" s="115"/>
      <c r="I92" s="115"/>
      <c r="J92" s="115"/>
      <c r="K92" s="115"/>
      <c r="L92" s="115"/>
      <c r="M92" s="115"/>
      <c r="N92" s="115"/>
      <c r="O92" s="168"/>
    </row>
    <row r="93" spans="2:16" ht="20.100000000000001" customHeight="1" x14ac:dyDescent="0.2">
      <c r="B93" s="115"/>
      <c r="C93" s="115"/>
      <c r="D93" s="115"/>
      <c r="E93" s="115"/>
      <c r="F93" s="115"/>
      <c r="G93" s="115"/>
      <c r="H93" s="115"/>
      <c r="I93" s="115"/>
      <c r="J93" s="115"/>
      <c r="K93" s="115"/>
      <c r="L93" s="115"/>
      <c r="M93" s="115"/>
      <c r="N93" s="115"/>
      <c r="O93" s="168"/>
    </row>
    <row r="94" spans="2:16" ht="20.100000000000001" customHeight="1" x14ac:dyDescent="0.2">
      <c r="B94" s="115"/>
      <c r="C94" s="115"/>
      <c r="D94" s="115"/>
      <c r="E94" s="115"/>
      <c r="F94" s="115"/>
      <c r="G94" s="115"/>
      <c r="H94" s="115"/>
      <c r="I94" s="115"/>
      <c r="J94" s="115"/>
      <c r="K94" s="115"/>
      <c r="L94" s="115"/>
      <c r="M94" s="115"/>
      <c r="N94" s="115"/>
      <c r="O94" s="168"/>
    </row>
    <row r="95" spans="2:16" ht="20.100000000000001" customHeight="1" x14ac:dyDescent="0.2">
      <c r="B95" s="115"/>
      <c r="C95" s="115"/>
      <c r="D95" s="115"/>
      <c r="E95" s="115"/>
      <c r="F95" s="115"/>
      <c r="G95" s="115"/>
      <c r="H95" s="115"/>
      <c r="I95" s="115"/>
      <c r="J95" s="115"/>
      <c r="K95" s="115"/>
      <c r="L95" s="115"/>
      <c r="M95" s="115"/>
      <c r="N95" s="115"/>
      <c r="O95" s="168"/>
    </row>
    <row r="96" spans="2:16" ht="20.100000000000001" customHeight="1" x14ac:dyDescent="0.2">
      <c r="B96" s="115"/>
      <c r="C96" s="115"/>
      <c r="D96" s="115"/>
      <c r="E96" s="115"/>
      <c r="F96" s="115"/>
      <c r="G96" s="115"/>
      <c r="H96" s="115"/>
      <c r="I96" s="115"/>
      <c r="J96" s="115"/>
      <c r="K96" s="115"/>
      <c r="L96" s="115"/>
      <c r="M96" s="115"/>
      <c r="N96" s="115"/>
      <c r="O96" s="168"/>
    </row>
    <row r="97" spans="1:15" ht="20.100000000000001" customHeight="1" x14ac:dyDescent="0.2">
      <c r="B97" s="115"/>
      <c r="C97" s="115"/>
      <c r="D97" s="115"/>
      <c r="E97" s="115"/>
      <c r="F97" s="115"/>
      <c r="G97" s="115"/>
      <c r="H97" s="115"/>
      <c r="I97" s="115"/>
      <c r="J97" s="115"/>
      <c r="K97" s="115"/>
      <c r="L97" s="115"/>
      <c r="M97" s="115"/>
      <c r="N97" s="115"/>
      <c r="O97" s="168"/>
    </row>
    <row r="98" spans="1:15" ht="20.100000000000001" customHeight="1" x14ac:dyDescent="0.2">
      <c r="B98" s="115"/>
      <c r="C98" s="115"/>
      <c r="D98" s="115"/>
      <c r="E98" s="115"/>
      <c r="F98" s="115"/>
      <c r="G98" s="115"/>
      <c r="H98" s="115"/>
      <c r="I98" s="115"/>
      <c r="J98" s="115"/>
      <c r="K98" s="115"/>
      <c r="L98" s="115"/>
      <c r="M98" s="115"/>
      <c r="N98" s="115"/>
      <c r="O98" s="168"/>
    </row>
    <row r="99" spans="1:15" ht="20.100000000000001" customHeight="1" x14ac:dyDescent="0.2">
      <c r="B99" s="115"/>
      <c r="C99" s="115"/>
      <c r="D99" s="115"/>
      <c r="E99" s="115"/>
      <c r="F99" s="115"/>
      <c r="G99" s="115"/>
      <c r="H99" s="115"/>
      <c r="I99" s="115"/>
      <c r="J99" s="115"/>
      <c r="K99" s="115"/>
      <c r="L99" s="115"/>
      <c r="M99" s="115"/>
      <c r="N99" s="115"/>
      <c r="O99" s="168"/>
    </row>
    <row r="100" spans="1:15" ht="20.100000000000001" customHeight="1" x14ac:dyDescent="0.2">
      <c r="B100" s="115"/>
      <c r="C100" s="115"/>
      <c r="D100" s="115"/>
      <c r="E100" s="115"/>
      <c r="F100" s="115"/>
      <c r="G100" s="115"/>
      <c r="H100" s="115"/>
      <c r="I100" s="115"/>
      <c r="J100" s="115"/>
      <c r="K100" s="115"/>
      <c r="L100" s="115"/>
      <c r="M100" s="115"/>
      <c r="N100" s="115"/>
      <c r="O100" s="168"/>
    </row>
    <row r="101" spans="1:15" ht="20.100000000000001" customHeight="1" x14ac:dyDescent="0.2">
      <c r="A101" s="131"/>
      <c r="B101" s="115"/>
      <c r="C101" s="115"/>
      <c r="D101" s="115"/>
      <c r="E101" s="115"/>
      <c r="F101" s="115"/>
      <c r="G101" s="115"/>
      <c r="H101" s="115"/>
      <c r="I101" s="115"/>
      <c r="J101" s="115"/>
      <c r="K101" s="115"/>
      <c r="L101" s="115"/>
      <c r="M101" s="115"/>
      <c r="N101" s="115"/>
      <c r="O101" s="168"/>
    </row>
    <row r="102" spans="1:15" ht="20.100000000000001" customHeight="1" x14ac:dyDescent="0.2">
      <c r="A102" s="131"/>
      <c r="B102" s="115"/>
      <c r="C102" s="115"/>
      <c r="D102" s="115"/>
      <c r="E102" s="115"/>
      <c r="F102" s="115"/>
      <c r="G102" s="115"/>
      <c r="H102" s="115"/>
      <c r="I102" s="115"/>
      <c r="J102" s="115"/>
      <c r="K102" s="115"/>
      <c r="L102" s="115"/>
      <c r="M102" s="115"/>
      <c r="N102" s="115"/>
      <c r="O102" s="168"/>
    </row>
    <row r="103" spans="1:15" ht="15" customHeight="1" x14ac:dyDescent="0.2">
      <c r="B103" s="115"/>
      <c r="C103" s="115"/>
      <c r="D103" s="115"/>
      <c r="E103" s="115"/>
      <c r="F103" s="115"/>
      <c r="G103" s="115"/>
      <c r="H103" s="115"/>
      <c r="I103" s="115"/>
      <c r="J103" s="115"/>
      <c r="K103" s="115"/>
      <c r="L103" s="115"/>
      <c r="M103" s="115"/>
      <c r="N103" s="115"/>
      <c r="O103" s="168"/>
    </row>
    <row r="104" spans="1:15" ht="15" customHeight="1" x14ac:dyDescent="0.2">
      <c r="B104" s="115"/>
      <c r="C104" s="115"/>
      <c r="D104" s="115"/>
      <c r="E104" s="115"/>
      <c r="F104" s="115"/>
      <c r="G104" s="115"/>
      <c r="H104" s="115"/>
      <c r="I104" s="115"/>
      <c r="J104" s="115"/>
      <c r="K104" s="115"/>
      <c r="L104" s="115"/>
      <c r="M104" s="115"/>
      <c r="N104" s="115"/>
      <c r="O104" s="168"/>
    </row>
    <row r="105" spans="1:15" ht="15" customHeight="1" x14ac:dyDescent="0.2">
      <c r="B105" s="115"/>
      <c r="C105" s="115"/>
      <c r="D105" s="115"/>
      <c r="E105" s="115"/>
      <c r="F105" s="115"/>
      <c r="G105" s="115"/>
      <c r="H105" s="115"/>
      <c r="I105" s="115"/>
      <c r="J105" s="115"/>
      <c r="K105" s="115"/>
      <c r="L105" s="115"/>
      <c r="M105" s="115"/>
      <c r="N105" s="115"/>
      <c r="O105" s="168"/>
    </row>
    <row r="106" spans="1:15" ht="15" customHeight="1" x14ac:dyDescent="0.2">
      <c r="B106" s="115"/>
      <c r="C106" s="115"/>
      <c r="D106" s="115"/>
      <c r="E106" s="115"/>
      <c r="F106" s="115"/>
      <c r="G106" s="115"/>
      <c r="H106" s="115"/>
      <c r="I106" s="115"/>
      <c r="J106" s="115"/>
      <c r="K106" s="115"/>
      <c r="L106" s="115"/>
      <c r="M106" s="115"/>
      <c r="N106" s="115"/>
      <c r="O106" s="168"/>
    </row>
    <row r="107" spans="1:15" ht="15" customHeight="1" x14ac:dyDescent="0.2">
      <c r="B107" s="115"/>
      <c r="C107" s="115"/>
      <c r="D107" s="115"/>
      <c r="E107" s="115"/>
      <c r="F107" s="115"/>
      <c r="G107" s="115"/>
      <c r="H107" s="115"/>
      <c r="I107" s="115"/>
      <c r="J107" s="115"/>
      <c r="K107" s="115"/>
      <c r="L107" s="115"/>
      <c r="M107" s="115"/>
      <c r="N107" s="115"/>
      <c r="O107" s="168"/>
    </row>
    <row r="108" spans="1:15" ht="15" customHeight="1" x14ac:dyDescent="0.2">
      <c r="B108" s="115"/>
      <c r="C108" s="115"/>
      <c r="D108" s="115"/>
      <c r="E108" s="115"/>
      <c r="F108" s="115"/>
      <c r="G108" s="115"/>
      <c r="H108" s="115"/>
      <c r="I108" s="115"/>
      <c r="J108" s="115"/>
      <c r="K108" s="115"/>
      <c r="L108" s="115"/>
      <c r="M108" s="115"/>
      <c r="N108" s="115"/>
      <c r="O108" s="168"/>
    </row>
    <row r="109" spans="1:15" ht="15" customHeight="1" x14ac:dyDescent="0.2">
      <c r="B109" s="115"/>
      <c r="C109" s="115"/>
      <c r="D109" s="115"/>
      <c r="E109" s="115"/>
      <c r="F109" s="115"/>
      <c r="G109" s="115"/>
      <c r="H109" s="115"/>
      <c r="I109" s="115"/>
      <c r="J109" s="115"/>
      <c r="K109" s="115"/>
      <c r="L109" s="115"/>
      <c r="M109" s="115"/>
      <c r="N109" s="115"/>
      <c r="O109" s="168"/>
    </row>
    <row r="110" spans="1:15" ht="15" customHeight="1" x14ac:dyDescent="0.2"/>
    <row r="111" spans="1:15" ht="15" customHeight="1" x14ac:dyDescent="0.2"/>
    <row r="112" spans="1:15"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sheetData>
  <sheetProtection algorithmName="SHA-512" hashValue="iIG0MG6vRH3dqAmX2w73j4a+RWWKB8mU/brGy/+Au2uaqJhoKFBVoc9TJO2dLK+FB2zkftrI9lOQtShByFV6+A==" saltValue="tG1HBLpK9k064zFM45K7xg==" spinCount="100000" sheet="1" formatCells="0" formatColumns="0" formatRows="0"/>
  <protectedRanges>
    <protectedRange sqref="D31" name="Rango3"/>
    <protectedRange sqref="D26" name="Rango2"/>
    <protectedRange sqref="C26" name="Rango1"/>
  </protectedRanges>
  <mergeCells count="38">
    <mergeCell ref="J36:J37"/>
    <mergeCell ref="G45:G46"/>
    <mergeCell ref="H45:H46"/>
    <mergeCell ref="I45:I46"/>
    <mergeCell ref="F45:F46"/>
    <mergeCell ref="F32:F33"/>
    <mergeCell ref="G32:G33"/>
    <mergeCell ref="H32:H33"/>
    <mergeCell ref="I32:I33"/>
    <mergeCell ref="F37:F38"/>
    <mergeCell ref="G36:G37"/>
    <mergeCell ref="H36:H37"/>
    <mergeCell ref="I36:I37"/>
    <mergeCell ref="B14:J16"/>
    <mergeCell ref="F18:F19"/>
    <mergeCell ref="G17:G18"/>
    <mergeCell ref="H17:H18"/>
    <mergeCell ref="I17:I18"/>
    <mergeCell ref="J17:J18"/>
    <mergeCell ref="D19:E19"/>
    <mergeCell ref="D17:E17"/>
    <mergeCell ref="D18:E18"/>
    <mergeCell ref="B38:E43"/>
    <mergeCell ref="D28:E28"/>
    <mergeCell ref="C26:C27"/>
    <mergeCell ref="D26:E27"/>
    <mergeCell ref="B26:B27"/>
    <mergeCell ref="D20:E20"/>
    <mergeCell ref="D21:E21"/>
    <mergeCell ref="D22:E22"/>
    <mergeCell ref="B35:E35"/>
    <mergeCell ref="D25:E25"/>
    <mergeCell ref="D24:E24"/>
    <mergeCell ref="D23:E23"/>
    <mergeCell ref="D31:E31"/>
    <mergeCell ref="D32:E32"/>
    <mergeCell ref="D33:E33"/>
    <mergeCell ref="D34:E34"/>
  </mergeCells>
  <phoneticPr fontId="14" type="noConversion"/>
  <hyperlinks>
    <hyperlink ref="D55" r:id="rId1"/>
    <hyperlink ref="D61" r:id="rId2"/>
    <hyperlink ref="D56" r:id="rId3"/>
  </hyperlinks>
  <pageMargins left="0.70866141732283472" right="0.70866141732283472" top="0.74803149606299213" bottom="0.74803149606299213" header="0.31496062992125984" footer="0.31496062992125984"/>
  <pageSetup scale="1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63"/>
  <sheetViews>
    <sheetView showGridLines="0" topLeftCell="H4" zoomScale="85" zoomScaleNormal="85" workbookViewId="0">
      <selection activeCell="A19" sqref="A19"/>
    </sheetView>
  </sheetViews>
  <sheetFormatPr baseColWidth="10" defaultColWidth="9.140625" defaultRowHeight="15" outlineLevelCol="1" x14ac:dyDescent="0.25"/>
  <cols>
    <col min="1" max="1" width="15.5703125" style="100" hidden="1" customWidth="1" outlineLevel="1"/>
    <col min="2" max="2" width="16.28515625" style="100" hidden="1" customWidth="1" outlineLevel="1"/>
    <col min="3" max="3" width="16.28515625" style="134" hidden="1" customWidth="1" outlineLevel="1"/>
    <col min="4" max="4" width="16.28515625" style="100" hidden="1" customWidth="1" outlineLevel="1"/>
    <col min="5" max="5" width="12.42578125" style="100" hidden="1" customWidth="1" outlineLevel="1"/>
    <col min="6" max="6" width="15.42578125" style="100" hidden="1" customWidth="1" outlineLevel="1"/>
    <col min="7" max="7" width="17" style="100" hidden="1" customWidth="1" outlineLevel="1"/>
    <col min="8" max="8" width="34" style="100" customWidth="1" collapsed="1"/>
    <col min="9" max="9" width="22.7109375" style="100" customWidth="1"/>
    <col min="10" max="10" width="20.140625" style="100" customWidth="1"/>
    <col min="11" max="11" width="19.5703125" style="100" bestFit="1" customWidth="1"/>
    <col min="12" max="12" width="16.28515625" style="100" customWidth="1"/>
    <col min="13" max="13" width="12" style="100" customWidth="1"/>
    <col min="14" max="14" width="23.85546875" style="100" bestFit="1" customWidth="1"/>
    <col min="15" max="15" width="14.42578125" style="100" customWidth="1"/>
    <col min="16" max="16" width="20" style="100" customWidth="1"/>
    <col min="17" max="17" width="23.85546875" style="100" bestFit="1" customWidth="1"/>
    <col min="18" max="18" width="16.28515625" style="100" bestFit="1" customWidth="1"/>
    <col min="19" max="19" width="9.42578125" style="100" customWidth="1"/>
    <col min="20" max="20" width="23.85546875" style="100" bestFit="1" customWidth="1"/>
    <col min="21" max="21" width="16.28515625" style="100" customWidth="1"/>
    <col min="22" max="22" width="16.28515625" style="100" bestFit="1" customWidth="1"/>
    <col min="23" max="23" width="22.5703125" style="100" customWidth="1"/>
    <col min="24" max="24" width="17.7109375" style="100" bestFit="1" customWidth="1"/>
    <col min="25" max="25" width="28.85546875" style="100" bestFit="1" customWidth="1"/>
    <col min="26" max="26" width="20" style="100" bestFit="1" customWidth="1"/>
    <col min="27" max="27" width="16.85546875" style="100" customWidth="1"/>
    <col min="28" max="29" width="16.28515625" style="100" bestFit="1" customWidth="1"/>
    <col min="30" max="30" width="16.5703125" style="100" bestFit="1" customWidth="1"/>
    <col min="31" max="31" width="13.5703125" style="100" hidden="1" customWidth="1" outlineLevel="1"/>
    <col min="32" max="32" width="15.5703125" style="100" hidden="1" customWidth="1" outlineLevel="1"/>
    <col min="33" max="33" width="17.42578125" style="100" hidden="1" customWidth="1" outlineLevel="1"/>
    <col min="34" max="34" width="9.140625" style="100" hidden="1" customWidth="1" outlineLevel="1"/>
    <col min="35" max="35" width="12.140625" style="100" hidden="1" customWidth="1" outlineLevel="1"/>
    <col min="36" max="38" width="10.85546875" style="100" hidden="1" customWidth="1" outlineLevel="1"/>
    <col min="39" max="39" width="13" style="100" hidden="1" customWidth="1" outlineLevel="1"/>
    <col min="40" max="40" width="16.28515625" style="100" hidden="1" customWidth="1" outlineLevel="1"/>
    <col min="41" max="41" width="9.140625" style="100" hidden="1" customWidth="1" outlineLevel="1"/>
    <col min="42" max="42" width="9.28515625" style="100" hidden="1" customWidth="1" outlineLevel="1"/>
    <col min="43" max="43" width="19.42578125" style="100" hidden="1" customWidth="1" outlineLevel="1"/>
    <col min="44" max="44" width="16.5703125" style="100" hidden="1" customWidth="1" outlineLevel="1"/>
    <col min="45" max="45" width="19.28515625" style="100" hidden="1" customWidth="1" outlineLevel="1"/>
    <col min="46" max="46" width="16.28515625" style="100" hidden="1" customWidth="1" outlineLevel="1"/>
    <col min="47" max="49" width="11" style="100" hidden="1" customWidth="1" outlineLevel="1"/>
    <col min="50" max="50" width="13" style="100" hidden="1" customWidth="1" outlineLevel="1"/>
    <col min="51" max="51" width="23.85546875" style="100" hidden="1" customWidth="1" outlineLevel="1"/>
    <col min="52" max="52" width="9.140625" style="100" collapsed="1"/>
    <col min="53" max="16384" width="9.140625" style="100"/>
  </cols>
  <sheetData>
    <row r="1" spans="1:51" s="9" customFormat="1" x14ac:dyDescent="0.25">
      <c r="C1" s="139"/>
    </row>
    <row r="2" spans="1:51" s="9" customFormat="1" ht="24.75" x14ac:dyDescent="0.3">
      <c r="C2" s="139"/>
      <c r="H2" s="261"/>
      <c r="I2" s="261"/>
      <c r="J2" s="10"/>
      <c r="K2" s="10"/>
      <c r="L2" s="11"/>
      <c r="M2" s="11"/>
      <c r="N2" s="11"/>
      <c r="O2" s="11"/>
      <c r="P2" s="11"/>
      <c r="Q2" s="11"/>
      <c r="R2" s="11"/>
      <c r="S2" s="11"/>
      <c r="T2" s="11"/>
      <c r="U2" s="11"/>
      <c r="V2" s="11"/>
      <c r="W2" s="12"/>
      <c r="X2" s="12"/>
      <c r="Y2" s="12"/>
      <c r="Z2" s="12"/>
      <c r="AA2" s="13"/>
      <c r="AB2" s="13"/>
      <c r="AC2" s="12"/>
      <c r="AD2" s="12"/>
      <c r="AE2" s="12"/>
      <c r="AO2" s="12"/>
      <c r="AP2" s="12"/>
    </row>
    <row r="3" spans="1:51" s="9" customFormat="1" x14ac:dyDescent="0.25">
      <c r="A3" s="14"/>
      <c r="B3" s="14"/>
      <c r="C3" s="140"/>
      <c r="D3" s="14"/>
      <c r="H3" s="15"/>
      <c r="I3" s="15"/>
      <c r="J3" s="15"/>
      <c r="K3" s="15"/>
      <c r="L3" s="15"/>
      <c r="M3" s="15"/>
      <c r="N3" s="15"/>
      <c r="O3" s="15"/>
      <c r="P3" s="15"/>
      <c r="Q3" s="15"/>
      <c r="R3" s="15"/>
      <c r="S3" s="15"/>
      <c r="T3" s="15"/>
      <c r="U3" s="15"/>
      <c r="V3" s="15"/>
      <c r="W3" s="15"/>
      <c r="X3" s="15"/>
      <c r="Y3" s="15"/>
      <c r="Z3" s="15"/>
      <c r="AA3" s="15"/>
      <c r="AB3" s="15"/>
      <c r="AC3" s="15"/>
      <c r="AD3" s="15"/>
      <c r="AE3" s="15"/>
      <c r="AO3" s="15"/>
      <c r="AP3" s="15"/>
    </row>
    <row r="4" spans="1:51" s="9" customFormat="1" x14ac:dyDescent="0.25">
      <c r="A4" s="14"/>
      <c r="B4" s="16"/>
      <c r="C4" s="140"/>
      <c r="D4" s="14"/>
      <c r="H4" s="15"/>
      <c r="I4" s="15"/>
      <c r="J4" s="15"/>
      <c r="K4" s="15"/>
      <c r="L4" s="15"/>
      <c r="M4" s="15"/>
      <c r="N4" s="15"/>
      <c r="O4" s="15"/>
      <c r="P4" s="15"/>
      <c r="Q4" s="15"/>
      <c r="R4" s="15"/>
      <c r="S4" s="15"/>
      <c r="T4" s="15"/>
      <c r="U4" s="15"/>
      <c r="V4" s="15"/>
      <c r="W4" s="15"/>
      <c r="X4" s="15"/>
      <c r="Y4" s="15"/>
      <c r="Z4" s="15"/>
      <c r="AA4" s="15"/>
      <c r="AB4" s="15"/>
      <c r="AC4" s="15"/>
      <c r="AD4" s="15"/>
      <c r="AE4" s="15"/>
      <c r="AO4" s="15"/>
      <c r="AP4" s="15"/>
    </row>
    <row r="5" spans="1:51" s="9" customFormat="1" x14ac:dyDescent="0.25">
      <c r="A5" s="14"/>
      <c r="B5" s="16"/>
      <c r="C5" s="141"/>
      <c r="D5" s="14"/>
      <c r="H5" s="17" t="s">
        <v>15</v>
      </c>
      <c r="I5" s="18">
        <f>+Calculadora!C18</f>
        <v>442947550</v>
      </c>
      <c r="J5" s="15"/>
      <c r="K5" s="19" t="s">
        <v>16</v>
      </c>
      <c r="L5" s="20"/>
      <c r="M5" s="15"/>
      <c r="N5" s="19" t="s">
        <v>17</v>
      </c>
      <c r="O5" s="15"/>
      <c r="P5" s="15"/>
      <c r="Q5" s="15"/>
      <c r="R5" s="15"/>
      <c r="S5" s="15"/>
      <c r="T5" s="15"/>
      <c r="U5" s="15"/>
      <c r="V5" s="15"/>
      <c r="W5" s="21"/>
      <c r="X5" s="22"/>
      <c r="Y5" s="15"/>
      <c r="Z5" s="15"/>
      <c r="AA5" s="15"/>
      <c r="AB5" s="15"/>
      <c r="AC5" s="15"/>
      <c r="AD5" s="15"/>
      <c r="AE5" s="15"/>
      <c r="AO5" s="15"/>
      <c r="AP5" s="15"/>
    </row>
    <row r="6" spans="1:51" s="9" customFormat="1" x14ac:dyDescent="0.25">
      <c r="A6" s="14"/>
      <c r="B6" s="16"/>
      <c r="C6" s="141"/>
      <c r="D6" s="14"/>
      <c r="H6" s="23"/>
      <c r="I6" s="24"/>
      <c r="J6" s="15"/>
      <c r="K6" s="19"/>
      <c r="L6" s="20"/>
      <c r="M6" s="15"/>
      <c r="N6" s="19"/>
      <c r="O6" s="15"/>
      <c r="P6" s="15"/>
      <c r="Q6" s="15"/>
      <c r="R6" s="15"/>
      <c r="S6" s="15"/>
      <c r="T6" s="15"/>
      <c r="U6" s="15"/>
      <c r="V6" s="15"/>
      <c r="W6" s="21"/>
      <c r="X6" s="22"/>
      <c r="Y6" s="15"/>
      <c r="Z6" s="15"/>
      <c r="AA6" s="15"/>
      <c r="AB6" s="15"/>
      <c r="AC6" s="15"/>
      <c r="AD6" s="15"/>
      <c r="AE6" s="15"/>
      <c r="AO6" s="15"/>
      <c r="AP6" s="15"/>
    </row>
    <row r="7" spans="1:51" s="9" customFormat="1" x14ac:dyDescent="0.25">
      <c r="A7" s="14"/>
      <c r="B7" s="25"/>
      <c r="C7" s="140"/>
      <c r="D7" s="14"/>
      <c r="H7" s="26"/>
      <c r="I7" s="20"/>
      <c r="J7" s="15"/>
      <c r="K7" s="20"/>
      <c r="L7" s="20"/>
      <c r="M7" s="15"/>
      <c r="O7" s="27"/>
      <c r="P7" s="15"/>
      <c r="Q7" s="15"/>
      <c r="R7" s="15"/>
      <c r="S7" s="15"/>
      <c r="T7" s="15"/>
      <c r="U7" s="15"/>
      <c r="V7" s="15"/>
      <c r="W7" s="28"/>
      <c r="X7" s="20"/>
      <c r="Y7" s="15"/>
      <c r="Z7" s="15"/>
      <c r="AA7" s="15"/>
      <c r="AB7" s="15"/>
      <c r="AC7" s="15"/>
      <c r="AD7" s="15"/>
      <c r="AE7" s="15"/>
      <c r="AO7" s="15"/>
      <c r="AP7" s="15"/>
    </row>
    <row r="8" spans="1:51" s="9" customFormat="1" ht="15" customHeight="1" x14ac:dyDescent="0.25">
      <c r="A8" s="262"/>
      <c r="B8" s="262"/>
      <c r="C8" s="164"/>
      <c r="D8" s="14"/>
      <c r="H8" s="17" t="s">
        <v>19</v>
      </c>
      <c r="I8" s="29">
        <f>+Calculadora!C21</f>
        <v>0.35</v>
      </c>
      <c r="J8" s="15"/>
      <c r="K8" s="30" t="s">
        <v>20</v>
      </c>
      <c r="L8" s="31">
        <v>0.1</v>
      </c>
      <c r="M8" s="32" t="s">
        <v>21</v>
      </c>
      <c r="N8" s="33" t="s">
        <v>20</v>
      </c>
      <c r="O8" s="34">
        <v>0.33979199999999998</v>
      </c>
      <c r="P8" s="32" t="s">
        <v>21</v>
      </c>
      <c r="Q8" s="32"/>
      <c r="R8" s="32"/>
      <c r="S8" s="32"/>
      <c r="T8" s="32"/>
      <c r="U8" s="32"/>
      <c r="V8" s="32"/>
      <c r="W8" s="28"/>
      <c r="X8" s="28"/>
      <c r="Y8" s="28"/>
      <c r="Z8" s="15"/>
      <c r="AA8" s="15"/>
      <c r="AB8" s="15"/>
      <c r="AC8" s="15"/>
      <c r="AD8" s="15"/>
      <c r="AE8" s="27"/>
      <c r="AO8" s="15"/>
      <c r="AP8" s="27"/>
    </row>
    <row r="9" spans="1:51" s="9" customFormat="1" x14ac:dyDescent="0.25">
      <c r="C9" s="165"/>
      <c r="H9" s="17" t="s">
        <v>22</v>
      </c>
      <c r="I9" s="29">
        <f>+Calculadora!C22</f>
        <v>0.45</v>
      </c>
      <c r="J9" s="15"/>
      <c r="K9" s="35" t="s">
        <v>23</v>
      </c>
      <c r="L9" s="31">
        <v>0.1</v>
      </c>
      <c r="M9" s="32" t="s">
        <v>21</v>
      </c>
      <c r="N9" s="36" t="s">
        <v>23</v>
      </c>
      <c r="O9" s="37">
        <f>Calculadora!C31</f>
        <v>0.34062500000000001</v>
      </c>
      <c r="P9" s="32" t="s">
        <v>21</v>
      </c>
      <c r="Q9" s="15"/>
      <c r="R9" s="15"/>
      <c r="S9" s="15"/>
      <c r="T9" s="15"/>
      <c r="U9" s="15"/>
      <c r="V9" s="15"/>
      <c r="W9" s="15"/>
      <c r="X9" s="15"/>
      <c r="Y9" s="15"/>
      <c r="Z9" s="38"/>
      <c r="AA9" s="15"/>
      <c r="AB9" s="15"/>
      <c r="AC9" s="15"/>
      <c r="AD9" s="15"/>
      <c r="AE9" s="27"/>
      <c r="AO9" s="15"/>
      <c r="AP9" s="27"/>
    </row>
    <row r="10" spans="1:51" s="9" customFormat="1" ht="30" customHeight="1" x14ac:dyDescent="0.25">
      <c r="C10" s="166"/>
      <c r="H10" s="39" t="s">
        <v>24</v>
      </c>
      <c r="I10" s="40">
        <v>100</v>
      </c>
      <c r="J10" s="15"/>
      <c r="K10" s="41" t="s">
        <v>25</v>
      </c>
      <c r="L10" s="31">
        <f>+E22</f>
        <v>0.35</v>
      </c>
      <c r="M10" s="32" t="s">
        <v>21</v>
      </c>
      <c r="N10" s="161"/>
      <c r="O10" s="162"/>
      <c r="P10" s="27"/>
      <c r="Q10" s="15"/>
      <c r="R10" s="15"/>
      <c r="S10" s="15"/>
      <c r="T10" s="15"/>
      <c r="U10" s="15"/>
      <c r="V10" s="15"/>
      <c r="Y10" s="42"/>
      <c r="Z10" s="43"/>
      <c r="AA10" s="15"/>
      <c r="AB10" s="15"/>
      <c r="AC10" s="15"/>
      <c r="AD10" s="15"/>
      <c r="AE10" s="263" t="s">
        <v>26</v>
      </c>
      <c r="AF10" s="263"/>
      <c r="AG10" s="263"/>
      <c r="AH10" s="263"/>
      <c r="AI10" s="263"/>
      <c r="AJ10" s="263"/>
      <c r="AK10" s="263"/>
      <c r="AL10" s="263"/>
      <c r="AM10" s="263"/>
      <c r="AN10" s="263"/>
      <c r="AO10" s="15"/>
      <c r="AP10" s="263" t="s">
        <v>27</v>
      </c>
      <c r="AQ10" s="263"/>
      <c r="AR10" s="263"/>
      <c r="AS10" s="263"/>
      <c r="AT10" s="263"/>
      <c r="AU10" s="263"/>
      <c r="AV10" s="263"/>
      <c r="AW10" s="263"/>
      <c r="AX10" s="263"/>
      <c r="AY10" s="263"/>
    </row>
    <row r="11" spans="1:51" s="9" customFormat="1" ht="15.75" customHeight="1" x14ac:dyDescent="0.25">
      <c r="C11" s="139"/>
      <c r="H11" s="26"/>
      <c r="I11" s="20"/>
      <c r="J11" s="15"/>
      <c r="K11" s="15"/>
      <c r="L11" s="15"/>
      <c r="M11" s="15"/>
      <c r="N11" s="15"/>
      <c r="O11" s="15"/>
      <c r="P11" s="15"/>
      <c r="Q11" s="15"/>
      <c r="R11" s="15"/>
      <c r="S11" s="15"/>
      <c r="T11" s="15"/>
      <c r="U11" s="15"/>
      <c r="V11" s="15"/>
      <c r="W11" s="15"/>
      <c r="X11" s="15"/>
      <c r="Y11" s="15"/>
      <c r="Z11" s="15"/>
      <c r="AA11" s="15"/>
      <c r="AB11" s="15"/>
      <c r="AC11" s="15"/>
      <c r="AD11" s="15"/>
      <c r="AE11" s="27"/>
      <c r="AO11" s="15"/>
      <c r="AP11" s="27"/>
    </row>
    <row r="12" spans="1:51" s="9" customFormat="1" ht="45" customHeight="1" x14ac:dyDescent="0.25">
      <c r="B12" s="175">
        <v>43159</v>
      </c>
      <c r="C12" s="139"/>
      <c r="D12" s="9">
        <f>B19-B12</f>
        <v>1233</v>
      </c>
      <c r="H12" s="17" t="s">
        <v>28</v>
      </c>
      <c r="I12" s="44">
        <f>Calculadora!C20</f>
        <v>44322</v>
      </c>
      <c r="J12" s="15"/>
      <c r="K12" s="15"/>
      <c r="L12" s="45"/>
      <c r="M12" s="15"/>
      <c r="N12" s="15"/>
      <c r="O12" s="45"/>
      <c r="P12" s="45"/>
      <c r="Q12" s="15"/>
      <c r="R12" s="15"/>
      <c r="S12" s="15"/>
      <c r="T12" s="15"/>
      <c r="U12" s="15"/>
      <c r="V12" s="15"/>
      <c r="W12" s="15"/>
      <c r="X12" s="15"/>
      <c r="Y12" s="15"/>
      <c r="Z12" s="15"/>
      <c r="AA12" s="15"/>
      <c r="AB12" s="15"/>
      <c r="AC12" s="15"/>
      <c r="AD12" s="15"/>
      <c r="AE12" s="27"/>
      <c r="AF12" s="46" t="s">
        <v>29</v>
      </c>
      <c r="AO12" s="15"/>
      <c r="AP12" s="27"/>
      <c r="AQ12" s="46" t="s">
        <v>29</v>
      </c>
    </row>
    <row r="13" spans="1:51" s="9" customFormat="1" x14ac:dyDescent="0.25">
      <c r="C13" s="139"/>
      <c r="H13" s="17" t="s">
        <v>30</v>
      </c>
      <c r="I13" s="47"/>
      <c r="J13" s="15"/>
      <c r="K13" s="15"/>
      <c r="L13" s="15"/>
      <c r="M13" s="15"/>
      <c r="N13" s="15"/>
      <c r="O13" s="15"/>
      <c r="P13" s="15"/>
      <c r="Q13" s="15"/>
      <c r="R13" s="15"/>
      <c r="S13" s="15"/>
      <c r="T13" s="15"/>
      <c r="U13" s="15"/>
      <c r="V13" s="15"/>
      <c r="W13" s="15"/>
      <c r="X13" s="15"/>
      <c r="Y13" s="15"/>
      <c r="Z13" s="15"/>
      <c r="AA13" s="15"/>
      <c r="AB13" s="15"/>
      <c r="AC13" s="15"/>
      <c r="AD13" s="15"/>
      <c r="AE13" s="27"/>
      <c r="AF13" s="48"/>
      <c r="AO13" s="15"/>
      <c r="AP13" s="27"/>
      <c r="AQ13" s="48"/>
    </row>
    <row r="14" spans="1:51" s="27" customFormat="1" x14ac:dyDescent="0.25">
      <c r="C14" s="139"/>
      <c r="E14" s="49"/>
      <c r="F14" s="49"/>
      <c r="K14" s="49"/>
      <c r="L14" s="49"/>
      <c r="T14" s="15"/>
      <c r="U14" s="15"/>
      <c r="V14" s="15"/>
      <c r="AF14" s="50" t="s">
        <v>31</v>
      </c>
      <c r="AG14" s="51">
        <f>+XNPV($O$18,K18:K56,H18:H56)</f>
        <v>432366419.46854091</v>
      </c>
      <c r="AQ14" s="50" t="s">
        <v>31</v>
      </c>
      <c r="AR14" s="216">
        <f>+XNPV($R$17,AR18:AR56,H18:H56)</f>
        <v>432366626.07593185</v>
      </c>
    </row>
    <row r="15" spans="1:51" s="27" customFormat="1" ht="15.75" thickBot="1" x14ac:dyDescent="0.3">
      <c r="C15" s="139"/>
      <c r="T15" s="15"/>
      <c r="U15" s="15"/>
      <c r="V15" s="15"/>
    </row>
    <row r="16" spans="1:51" s="27" customFormat="1" ht="15.75" customHeight="1" thickBot="1" x14ac:dyDescent="0.3">
      <c r="A16" s="264" t="s">
        <v>32</v>
      </c>
      <c r="B16" s="266" t="s">
        <v>33</v>
      </c>
      <c r="C16" s="267"/>
      <c r="D16" s="267"/>
      <c r="E16" s="267"/>
      <c r="F16" s="267"/>
      <c r="G16" s="268"/>
      <c r="H16" s="269" t="s">
        <v>9</v>
      </c>
      <c r="I16" s="270"/>
      <c r="J16" s="270"/>
      <c r="K16" s="270"/>
      <c r="L16" s="271"/>
      <c r="T16" s="15"/>
      <c r="U16" s="15"/>
      <c r="V16" s="15"/>
      <c r="Y16" s="15"/>
      <c r="Z16" s="15"/>
      <c r="AA16" s="15"/>
      <c r="AB16" s="15"/>
      <c r="AD16" s="52"/>
      <c r="AE16" s="53" t="s">
        <v>34</v>
      </c>
      <c r="AF16" s="54">
        <f>+O17</f>
        <v>97.611199999999997</v>
      </c>
      <c r="AG16" s="27" t="s">
        <v>35</v>
      </c>
      <c r="AO16" s="52"/>
      <c r="AP16" s="53" t="s">
        <v>34</v>
      </c>
      <c r="AQ16" s="54">
        <f>+R18</f>
        <v>97.611199999999997</v>
      </c>
      <c r="AR16" s="27" t="s">
        <v>35</v>
      </c>
    </row>
    <row r="17" spans="1:51" s="27" customFormat="1" ht="36" customHeight="1" thickBot="1" x14ac:dyDescent="0.3">
      <c r="A17" s="265"/>
      <c r="B17" s="55" t="s">
        <v>36</v>
      </c>
      <c r="C17" s="135" t="s">
        <v>37</v>
      </c>
      <c r="D17" s="272" t="s">
        <v>38</v>
      </c>
      <c r="E17" s="274" t="s">
        <v>39</v>
      </c>
      <c r="F17" s="276" t="s">
        <v>40</v>
      </c>
      <c r="G17" s="57" t="s">
        <v>41</v>
      </c>
      <c r="H17" s="122"/>
      <c r="I17" s="123" t="s">
        <v>6</v>
      </c>
      <c r="J17" s="123" t="s">
        <v>7</v>
      </c>
      <c r="K17" s="123" t="s">
        <v>0</v>
      </c>
      <c r="L17" s="124" t="s">
        <v>43</v>
      </c>
      <c r="N17" s="58" t="s">
        <v>44</v>
      </c>
      <c r="O17" s="59">
        <f>+R18</f>
        <v>97.611199999999997</v>
      </c>
      <c r="Q17" s="58" t="s">
        <v>45</v>
      </c>
      <c r="R17" s="60">
        <f>+Calculadora!C26</f>
        <v>0.47</v>
      </c>
      <c r="S17" s="27" t="s">
        <v>18</v>
      </c>
      <c r="T17" s="15"/>
      <c r="U17" s="15"/>
      <c r="V17" s="15"/>
      <c r="Y17" s="15"/>
      <c r="Z17" s="15" t="s">
        <v>66</v>
      </c>
      <c r="AA17" s="15" t="s">
        <v>67</v>
      </c>
      <c r="AB17" s="15"/>
      <c r="AD17" s="52"/>
      <c r="AE17" s="53"/>
      <c r="AF17" s="61">
        <f>+XIRR(AF18:AF56,H18:H56)</f>
        <v>0.47000208497047435</v>
      </c>
      <c r="AG17" s="27" t="s">
        <v>47</v>
      </c>
      <c r="AI17" s="27" t="s">
        <v>48</v>
      </c>
      <c r="AJ17" s="52"/>
      <c r="AK17" s="167" t="s">
        <v>68</v>
      </c>
      <c r="AL17" s="167" t="s">
        <v>69</v>
      </c>
      <c r="AM17" s="52"/>
      <c r="AN17" s="62" t="s">
        <v>49</v>
      </c>
      <c r="AO17" s="52"/>
      <c r="AP17" s="53"/>
      <c r="AQ17" s="61">
        <f>+XIRR(AF18:AF56,H18:H56)</f>
        <v>0.47000208497047435</v>
      </c>
      <c r="AR17" s="27" t="s">
        <v>47</v>
      </c>
      <c r="AT17" s="27" t="s">
        <v>48</v>
      </c>
      <c r="AU17" s="52"/>
      <c r="AV17" s="167" t="s">
        <v>68</v>
      </c>
      <c r="AW17" s="167" t="s">
        <v>69</v>
      </c>
      <c r="AX17" s="52"/>
      <c r="AY17" s="62" t="s">
        <v>49</v>
      </c>
    </row>
    <row r="18" spans="1:51" s="27" customFormat="1" ht="15" customHeight="1" x14ac:dyDescent="0.25">
      <c r="A18" s="63"/>
      <c r="B18" s="64">
        <f>+H18</f>
        <v>44322</v>
      </c>
      <c r="C18" s="136"/>
      <c r="D18" s="273"/>
      <c r="E18" s="275"/>
      <c r="F18" s="277"/>
      <c r="G18" s="66">
        <v>0</v>
      </c>
      <c r="H18" s="67">
        <f>+I12</f>
        <v>44322</v>
      </c>
      <c r="I18" s="68"/>
      <c r="J18" s="69"/>
      <c r="K18" s="70">
        <v>0</v>
      </c>
      <c r="L18" s="71">
        <f>+I5</f>
        <v>442947550</v>
      </c>
      <c r="N18" s="72" t="s">
        <v>50</v>
      </c>
      <c r="O18" s="73">
        <f>+AF17</f>
        <v>0.47000208497047435</v>
      </c>
      <c r="P18" s="27" t="s">
        <v>18</v>
      </c>
      <c r="Q18" s="72" t="s">
        <v>51</v>
      </c>
      <c r="R18" s="74">
        <f>+ROUND((AR14/L18)*100,4)</f>
        <v>97.611199999999997</v>
      </c>
      <c r="T18" s="176">
        <f>Calculadora!C28</f>
        <v>97.611246741385941</v>
      </c>
      <c r="U18" s="15"/>
      <c r="V18" s="15"/>
      <c r="Y18" s="15"/>
      <c r="Z18" s="15"/>
      <c r="AA18" s="15"/>
      <c r="AB18" s="15"/>
      <c r="AD18" s="52"/>
      <c r="AE18" s="53"/>
      <c r="AF18" s="75">
        <f>-L18*AF16/100</f>
        <v>-432366418.92559999</v>
      </c>
      <c r="AG18" s="75"/>
      <c r="AI18" s="76"/>
      <c r="AJ18" s="77"/>
      <c r="AK18" s="77">
        <v>0</v>
      </c>
      <c r="AL18" s="77"/>
      <c r="AM18" s="78">
        <f>+L18</f>
        <v>442947550</v>
      </c>
      <c r="AN18" s="79">
        <f>-I5*(T18/100)</f>
        <v>-432366625.96542382</v>
      </c>
      <c r="AO18" s="52"/>
      <c r="AP18" s="53"/>
      <c r="AQ18" s="75">
        <f>-L18*AF16/100</f>
        <v>-432366418.92559999</v>
      </c>
      <c r="AR18" s="75">
        <v>0</v>
      </c>
      <c r="AT18" s="76"/>
      <c r="AU18" s="77"/>
      <c r="AV18" s="77">
        <v>0</v>
      </c>
      <c r="AW18" s="77"/>
      <c r="AX18" s="78">
        <f>+L18</f>
        <v>442947550</v>
      </c>
      <c r="AY18" s="79">
        <f>-I5*(T18/100)</f>
        <v>-432366625.96542382</v>
      </c>
    </row>
    <row r="19" spans="1:51" s="27" customFormat="1" x14ac:dyDescent="0.25">
      <c r="A19" s="80">
        <v>30072309</v>
      </c>
      <c r="B19" s="64">
        <f>+H19</f>
        <v>44392</v>
      </c>
      <c r="C19" s="137">
        <v>60</v>
      </c>
      <c r="D19" s="82">
        <f>+L8</f>
        <v>0.1</v>
      </c>
      <c r="E19" s="83">
        <f>+MAX($I$8,MIN($I$9,$D19+$I$10/10000))</f>
        <v>0.35</v>
      </c>
      <c r="F19" s="84">
        <f>+((E19*L18)/360)*$C19</f>
        <v>25838607.083333332</v>
      </c>
      <c r="G19" s="66">
        <f t="shared" ref="G19:G56" si="0">+G18+F19-J19</f>
        <v>0</v>
      </c>
      <c r="H19" s="64">
        <v>44392</v>
      </c>
      <c r="I19" s="85">
        <f>+A19-J19</f>
        <v>4233701.9166666679</v>
      </c>
      <c r="J19" s="75">
        <f>+MIN($A19,F19+G18)</f>
        <v>25838607.083333332</v>
      </c>
      <c r="K19" s="86">
        <f t="shared" ref="K19:K56" si="1">+J19+I19</f>
        <v>30072309</v>
      </c>
      <c r="L19" s="87">
        <f>+L18-I19</f>
        <v>438713848.08333331</v>
      </c>
      <c r="N19" s="72" t="s">
        <v>46</v>
      </c>
      <c r="O19" s="88">
        <f>XIRR(AN18:AN56,H18:H56)</f>
        <v>0.47037361264228816</v>
      </c>
      <c r="P19" s="27" t="s">
        <v>18</v>
      </c>
      <c r="Q19" s="72" t="s">
        <v>46</v>
      </c>
      <c r="R19" s="88">
        <f>+XIRR(AY18:AY56,H18:H56)</f>
        <v>0.47037361264228816</v>
      </c>
      <c r="S19" s="90"/>
      <c r="T19" s="15"/>
      <c r="U19" s="15"/>
      <c r="V19" s="15"/>
      <c r="Y19" s="15"/>
      <c r="Z19" s="15"/>
      <c r="AA19" s="15"/>
      <c r="AB19" s="15"/>
      <c r="AD19" s="52"/>
      <c r="AE19" s="53"/>
      <c r="AF19" s="75">
        <f t="shared" ref="AF19:AF56" si="2">+K19</f>
        <v>30072309</v>
      </c>
      <c r="AG19" s="75">
        <f>+AF19</f>
        <v>30072309</v>
      </c>
      <c r="AI19" s="89">
        <f t="shared" ref="AI19:AI25" si="3">+IF(AM18&gt;0,MIN(A19-AL19,AM18),0)</f>
        <v>4233701.9166666679</v>
      </c>
      <c r="AJ19" s="90">
        <f>+((MAX($I$8,MIN($I$9,$O$8+$I$10/10000))*AM18)/360)*$C19</f>
        <v>25838607.083333332</v>
      </c>
      <c r="AK19" s="90">
        <f>AJ19+AK18-AL19</f>
        <v>0</v>
      </c>
      <c r="AL19" s="90">
        <f>MIN(AG19,AJ19+AK18)</f>
        <v>25838607.083333332</v>
      </c>
      <c r="AM19" s="90">
        <f>+AM18-AI19</f>
        <v>438713848.08333331</v>
      </c>
      <c r="AN19" s="91">
        <f>+AI19+AL19</f>
        <v>30072309</v>
      </c>
      <c r="AO19" s="52"/>
      <c r="AP19" s="53"/>
      <c r="AQ19" s="75">
        <f t="shared" ref="AQ19:AQ56" si="4">+K19</f>
        <v>30072309</v>
      </c>
      <c r="AR19" s="75">
        <f>+AQ19</f>
        <v>30072309</v>
      </c>
      <c r="AT19" s="89">
        <f t="shared" ref="AT19:AT25" si="5">+IF(AX18&gt;0,MIN(A19-AW19,AX18),0)</f>
        <v>4233701.9166666679</v>
      </c>
      <c r="AU19" s="90">
        <f>+((MAX($I$8,MIN($I$9,$O$8+$I$10/10000))*AX18)/360)*$C19</f>
        <v>25838607.083333332</v>
      </c>
      <c r="AV19" s="90">
        <f>AU19+AV18-AW19</f>
        <v>0</v>
      </c>
      <c r="AW19" s="90">
        <f>MIN(AR19,AU19+AV18)</f>
        <v>25838607.083333332</v>
      </c>
      <c r="AX19" s="90">
        <f>+AX18-AT19</f>
        <v>438713848.08333331</v>
      </c>
      <c r="AY19" s="91">
        <f>+AT19+AW19</f>
        <v>30072309</v>
      </c>
    </row>
    <row r="20" spans="1:51" s="27" customFormat="1" x14ac:dyDescent="0.25">
      <c r="A20" s="80">
        <v>207598697</v>
      </c>
      <c r="B20" s="64">
        <f t="shared" ref="B20:B56" si="6">+H20</f>
        <v>44424</v>
      </c>
      <c r="C20" s="137">
        <v>30</v>
      </c>
      <c r="D20" s="82">
        <f t="shared" ref="D20:D56" si="7">+$L$9</f>
        <v>0.1</v>
      </c>
      <c r="E20" s="92">
        <f>+MAX($I$8,MIN($I$9,$D20+$I$10/10000))</f>
        <v>0.35</v>
      </c>
      <c r="F20" s="84">
        <f>+((E20*L19)/360)*$C20</f>
        <v>12795820.569097221</v>
      </c>
      <c r="G20" s="66">
        <f t="shared" si="0"/>
        <v>0</v>
      </c>
      <c r="H20" s="64">
        <v>44424</v>
      </c>
      <c r="I20" s="85">
        <f>+IF(L19&gt;0,MIN(A20-J20,L19),0)</f>
        <v>194802876.43090278</v>
      </c>
      <c r="J20" s="75">
        <f t="shared" ref="J20:J29" si="8">+MIN($A20,F20+G19)</f>
        <v>12795820.569097221</v>
      </c>
      <c r="K20" s="86">
        <f t="shared" si="1"/>
        <v>207598697</v>
      </c>
      <c r="L20" s="87">
        <f>+L19-I20</f>
        <v>243910971.65243053</v>
      </c>
      <c r="S20" s="90"/>
      <c r="T20" s="15"/>
      <c r="U20" s="15"/>
      <c r="V20" s="15"/>
      <c r="Y20" s="15"/>
      <c r="Z20" s="15"/>
      <c r="AA20" s="15"/>
      <c r="AB20" s="15"/>
      <c r="AD20" s="52"/>
      <c r="AE20" s="53"/>
      <c r="AF20" s="75">
        <f t="shared" si="2"/>
        <v>207598697</v>
      </c>
      <c r="AG20" s="75">
        <f t="shared" ref="AG20:AG56" si="9">+AF20</f>
        <v>207598697</v>
      </c>
      <c r="AI20" s="89">
        <f t="shared" si="3"/>
        <v>194780026.75131512</v>
      </c>
      <c r="AJ20" s="90">
        <f t="shared" ref="AJ20:AJ56" si="10">+((MAX($I$8,MIN($I$9,$O$9+$I$10/10000))*AM19)/360)*$C20</f>
        <v>12818670.248684896</v>
      </c>
      <c r="AK20" s="90">
        <f t="shared" ref="AK20:AK28" si="11">AJ20+AK19-AL20</f>
        <v>0</v>
      </c>
      <c r="AL20" s="90">
        <f t="shared" ref="AL20:AL28" si="12">MIN(AG20,AJ20+AK19)</f>
        <v>12818670.248684896</v>
      </c>
      <c r="AM20" s="90">
        <f t="shared" ref="AM20:AM56" si="13">+AM19-AI20</f>
        <v>243933821.3320182</v>
      </c>
      <c r="AN20" s="91">
        <f>+AI20+AL20</f>
        <v>207598697</v>
      </c>
      <c r="AO20" s="52"/>
      <c r="AP20" s="53"/>
      <c r="AQ20" s="75">
        <f t="shared" si="4"/>
        <v>207598697</v>
      </c>
      <c r="AR20" s="75">
        <f t="shared" ref="AR20:AR56" si="14">+AQ20</f>
        <v>207598697</v>
      </c>
      <c r="AT20" s="89">
        <f t="shared" si="5"/>
        <v>194780026.75131512</v>
      </c>
      <c r="AU20" s="90">
        <f>+((MAX($I$8,MIN($I$9,$O$9+$I$10/10000))*AX19)/360)*$C20</f>
        <v>12818670.248684896</v>
      </c>
      <c r="AV20" s="90">
        <f t="shared" ref="AV20:AV29" si="15">AU20+AV19-AW20</f>
        <v>0</v>
      </c>
      <c r="AW20" s="90">
        <f t="shared" ref="AW20:AW29" si="16">MIN(AR20,AU20+AV19)</f>
        <v>12818670.248684896</v>
      </c>
      <c r="AX20" s="90">
        <f t="shared" ref="AX20:AX56" si="17">+AX19-AT20</f>
        <v>243933821.3320182</v>
      </c>
      <c r="AY20" s="91">
        <f t="shared" ref="AY20:AY25" si="18">+AT20+AW20</f>
        <v>207598697</v>
      </c>
    </row>
    <row r="21" spans="1:51" s="27" customFormat="1" x14ac:dyDescent="0.25">
      <c r="A21" s="80">
        <v>141047632</v>
      </c>
      <c r="B21" s="64">
        <f t="shared" si="6"/>
        <v>44454</v>
      </c>
      <c r="C21" s="137">
        <v>30</v>
      </c>
      <c r="D21" s="82">
        <f t="shared" si="7"/>
        <v>0.1</v>
      </c>
      <c r="E21" s="92">
        <f t="shared" ref="E21:E56" si="19">+MAX($I$8,MIN($I$9,$D21+$I$10/10000))</f>
        <v>0.35</v>
      </c>
      <c r="F21" s="84">
        <f t="shared" ref="F21:F56" si="20">+((E21*L20)/360)*$C21</f>
        <v>7114070.0065292232</v>
      </c>
      <c r="G21" s="66">
        <f t="shared" si="0"/>
        <v>0</v>
      </c>
      <c r="H21" s="64">
        <v>44454</v>
      </c>
      <c r="I21" s="85">
        <f t="shared" ref="I21:I33" si="21">+IF(L20&gt;0,MIN(A21-J21,L20),0)</f>
        <v>133933561.99347077</v>
      </c>
      <c r="J21" s="75">
        <f t="shared" si="8"/>
        <v>7114070.0065292232</v>
      </c>
      <c r="K21" s="86">
        <f t="shared" si="1"/>
        <v>141047632</v>
      </c>
      <c r="L21" s="87">
        <f>+L20-I21</f>
        <v>109977409.65895976</v>
      </c>
      <c r="M21" s="93"/>
      <c r="P21" s="93"/>
      <c r="Q21" s="93"/>
      <c r="R21" s="93"/>
      <c r="S21" s="90"/>
      <c r="T21" s="15"/>
      <c r="U21" s="15"/>
      <c r="V21" s="15"/>
      <c r="Y21" s="15"/>
      <c r="Z21" s="15"/>
      <c r="AA21" s="15"/>
      <c r="AB21" s="15"/>
      <c r="AD21" s="52"/>
      <c r="AE21" s="53"/>
      <c r="AF21" s="75">
        <f t="shared" si="2"/>
        <v>141047632</v>
      </c>
      <c r="AG21" s="75">
        <f t="shared" si="9"/>
        <v>141047632</v>
      </c>
      <c r="AI21" s="89">
        <f t="shared" si="3"/>
        <v>133920190.6579551</v>
      </c>
      <c r="AJ21" s="90">
        <f t="shared" si="10"/>
        <v>7127441.3420449076</v>
      </c>
      <c r="AK21" s="90">
        <f t="shared" si="11"/>
        <v>0</v>
      </c>
      <c r="AL21" s="90">
        <f t="shared" si="12"/>
        <v>7127441.3420449076</v>
      </c>
      <c r="AM21" s="90">
        <f t="shared" si="13"/>
        <v>110013630.6740631</v>
      </c>
      <c r="AN21" s="91">
        <f>+AI21+AL21</f>
        <v>141047632</v>
      </c>
      <c r="AO21" s="52"/>
      <c r="AP21" s="53"/>
      <c r="AQ21" s="75">
        <f t="shared" si="4"/>
        <v>141047632</v>
      </c>
      <c r="AR21" s="75">
        <f t="shared" si="14"/>
        <v>141047632</v>
      </c>
      <c r="AT21" s="89">
        <f t="shared" si="5"/>
        <v>133920190.6579551</v>
      </c>
      <c r="AU21" s="90">
        <f t="shared" ref="AU21:AU56" si="22">+((MAX($I$8,MIN($I$9,$O$9+$I$10/10000))*AX20)/360)*$C21</f>
        <v>7127441.3420449076</v>
      </c>
      <c r="AV21" s="90">
        <f t="shared" si="15"/>
        <v>0</v>
      </c>
      <c r="AW21" s="90">
        <f t="shared" si="16"/>
        <v>7127441.3420449076</v>
      </c>
      <c r="AX21" s="90">
        <f t="shared" si="17"/>
        <v>110013630.6740631</v>
      </c>
      <c r="AY21" s="91">
        <f t="shared" si="18"/>
        <v>141047632</v>
      </c>
    </row>
    <row r="22" spans="1:51" s="27" customFormat="1" x14ac:dyDescent="0.25">
      <c r="A22" s="80">
        <v>91642306</v>
      </c>
      <c r="B22" s="64">
        <f t="shared" si="6"/>
        <v>44484</v>
      </c>
      <c r="C22" s="137">
        <v>30</v>
      </c>
      <c r="D22" s="82">
        <f t="shared" si="7"/>
        <v>0.1</v>
      </c>
      <c r="E22" s="92">
        <f t="shared" si="19"/>
        <v>0.35</v>
      </c>
      <c r="F22" s="84">
        <f t="shared" si="20"/>
        <v>3207674.4483863264</v>
      </c>
      <c r="G22" s="66">
        <f t="shared" si="0"/>
        <v>0</v>
      </c>
      <c r="H22" s="64">
        <v>44484</v>
      </c>
      <c r="I22" s="85">
        <f t="shared" si="21"/>
        <v>88434631.551613674</v>
      </c>
      <c r="J22" s="75">
        <f t="shared" si="8"/>
        <v>3207674.4483863264</v>
      </c>
      <c r="K22" s="86">
        <f t="shared" si="1"/>
        <v>91642306</v>
      </c>
      <c r="L22" s="87">
        <f t="shared" ref="L22:L24" si="23">+L21-I22</f>
        <v>21542778.107346088</v>
      </c>
      <c r="M22" s="93"/>
      <c r="P22" s="93"/>
      <c r="Q22" s="93"/>
      <c r="R22" s="88">
        <f>+((R19+1)^(0.083333333)-1)*12</f>
        <v>0.39177600144132985</v>
      </c>
      <c r="S22" s="90"/>
      <c r="T22" s="15"/>
      <c r="U22" s="15"/>
      <c r="V22" s="15"/>
      <c r="W22" s="52"/>
      <c r="X22" s="52"/>
      <c r="Y22" s="15"/>
      <c r="Z22" s="15"/>
      <c r="AA22" s="15"/>
      <c r="AB22" s="15"/>
      <c r="AD22" s="52"/>
      <c r="AE22" s="53"/>
      <c r="AF22" s="75">
        <f t="shared" si="2"/>
        <v>91642306</v>
      </c>
      <c r="AG22" s="75">
        <f t="shared" si="9"/>
        <v>91642306</v>
      </c>
      <c r="AI22" s="89">
        <f>+IF(AM21&gt;0,MIN(A22-AL22,AM21),0)</f>
        <v>88427845.228742212</v>
      </c>
      <c r="AJ22" s="90">
        <f t="shared" si="10"/>
        <v>3214460.7712577814</v>
      </c>
      <c r="AK22" s="90">
        <f t="shared" si="11"/>
        <v>0</v>
      </c>
      <c r="AL22" s="90">
        <f t="shared" si="12"/>
        <v>3214460.7712577814</v>
      </c>
      <c r="AM22" s="90">
        <f t="shared" si="13"/>
        <v>21585785.445320889</v>
      </c>
      <c r="AN22" s="91">
        <f t="shared" ref="AN22:AN25" si="24">+AI22+AL22</f>
        <v>91642306</v>
      </c>
      <c r="AO22" s="52"/>
      <c r="AP22" s="53"/>
      <c r="AQ22" s="75">
        <f t="shared" si="4"/>
        <v>91642306</v>
      </c>
      <c r="AR22" s="75">
        <f t="shared" si="14"/>
        <v>91642306</v>
      </c>
      <c r="AT22" s="89">
        <f>+IF(AX21&gt;0,MIN(A22-AW22,AX21),0)</f>
        <v>88427845.228742212</v>
      </c>
      <c r="AU22" s="90">
        <f t="shared" si="22"/>
        <v>3214460.7712577814</v>
      </c>
      <c r="AV22" s="90">
        <f t="shared" si="15"/>
        <v>0</v>
      </c>
      <c r="AW22" s="90">
        <f t="shared" si="16"/>
        <v>3214460.7712577814</v>
      </c>
      <c r="AX22" s="90">
        <f t="shared" si="17"/>
        <v>21585785.445320889</v>
      </c>
      <c r="AY22" s="91">
        <f t="shared" si="18"/>
        <v>91642306</v>
      </c>
    </row>
    <row r="23" spans="1:51" s="27" customFormat="1" x14ac:dyDescent="0.25">
      <c r="A23" s="80">
        <v>40430849</v>
      </c>
      <c r="B23" s="64">
        <f t="shared" si="6"/>
        <v>44515</v>
      </c>
      <c r="C23" s="137">
        <v>30</v>
      </c>
      <c r="D23" s="82">
        <f t="shared" si="7"/>
        <v>0.1</v>
      </c>
      <c r="E23" s="92">
        <f t="shared" si="19"/>
        <v>0.35</v>
      </c>
      <c r="F23" s="84">
        <f t="shared" si="20"/>
        <v>628331.02813092759</v>
      </c>
      <c r="G23" s="66">
        <f t="shared" si="0"/>
        <v>0</v>
      </c>
      <c r="H23" s="64">
        <v>44515</v>
      </c>
      <c r="I23" s="85">
        <f t="shared" si="21"/>
        <v>21542778.107346088</v>
      </c>
      <c r="J23" s="75">
        <f t="shared" si="8"/>
        <v>628331.02813092759</v>
      </c>
      <c r="K23" s="86">
        <f t="shared" si="1"/>
        <v>22171109.135477014</v>
      </c>
      <c r="L23" s="87">
        <f t="shared" si="23"/>
        <v>0</v>
      </c>
      <c r="M23" s="93"/>
      <c r="N23" s="93"/>
      <c r="O23" s="93"/>
      <c r="P23" s="93"/>
      <c r="Q23" s="93"/>
      <c r="R23" s="93"/>
      <c r="S23" s="90"/>
      <c r="T23" s="15"/>
      <c r="U23" s="15"/>
      <c r="V23" s="15"/>
      <c r="W23" s="52"/>
      <c r="X23" s="52"/>
      <c r="Y23" s="15"/>
      <c r="Z23" s="15"/>
      <c r="AA23" s="15"/>
      <c r="AB23" s="15"/>
      <c r="AD23" s="52"/>
      <c r="AE23" s="53"/>
      <c r="AF23" s="75">
        <f t="shared" si="2"/>
        <v>22171109.135477014</v>
      </c>
      <c r="AG23" s="75">
        <f>+AF23</f>
        <v>22171109.135477014</v>
      </c>
      <c r="AI23" s="89">
        <f t="shared" si="3"/>
        <v>21585785.445320889</v>
      </c>
      <c r="AJ23" s="90">
        <f t="shared" si="10"/>
        <v>630709.66848046973</v>
      </c>
      <c r="AK23" s="90">
        <f t="shared" si="11"/>
        <v>0</v>
      </c>
      <c r="AL23" s="90">
        <f t="shared" si="12"/>
        <v>630709.66848046973</v>
      </c>
      <c r="AM23" s="90">
        <f t="shared" si="13"/>
        <v>0</v>
      </c>
      <c r="AN23" s="91">
        <f t="shared" si="24"/>
        <v>22216495.11380136</v>
      </c>
      <c r="AO23" s="52"/>
      <c r="AP23" s="53"/>
      <c r="AQ23" s="75">
        <f t="shared" si="4"/>
        <v>22171109.135477014</v>
      </c>
      <c r="AR23" s="75">
        <f t="shared" si="14"/>
        <v>22171109.135477014</v>
      </c>
      <c r="AT23" s="89">
        <f t="shared" si="5"/>
        <v>21585785.445320889</v>
      </c>
      <c r="AU23" s="90">
        <f t="shared" si="22"/>
        <v>630709.66848046973</v>
      </c>
      <c r="AV23" s="90">
        <f t="shared" si="15"/>
        <v>0</v>
      </c>
      <c r="AW23" s="90">
        <f>MIN(AR23,AU23+AV22)</f>
        <v>630709.66848046973</v>
      </c>
      <c r="AX23" s="90">
        <f t="shared" si="17"/>
        <v>0</v>
      </c>
      <c r="AY23" s="91">
        <f t="shared" si="18"/>
        <v>22216495.11380136</v>
      </c>
    </row>
    <row r="24" spans="1:51" s="27" customFormat="1" x14ac:dyDescent="0.25">
      <c r="A24" s="80">
        <v>1841349</v>
      </c>
      <c r="B24" s="64">
        <f t="shared" si="6"/>
        <v>44545</v>
      </c>
      <c r="C24" s="137">
        <v>30</v>
      </c>
      <c r="D24" s="82">
        <f t="shared" si="7"/>
        <v>0.1</v>
      </c>
      <c r="E24" s="92">
        <f t="shared" si="19"/>
        <v>0.35</v>
      </c>
      <c r="F24" s="84">
        <f t="shared" si="20"/>
        <v>0</v>
      </c>
      <c r="G24" s="66">
        <f t="shared" si="0"/>
        <v>0</v>
      </c>
      <c r="H24" s="64">
        <v>44545</v>
      </c>
      <c r="I24" s="85">
        <f t="shared" si="21"/>
        <v>0</v>
      </c>
      <c r="J24" s="75">
        <f t="shared" si="8"/>
        <v>0</v>
      </c>
      <c r="K24" s="86">
        <f t="shared" si="1"/>
        <v>0</v>
      </c>
      <c r="L24" s="87">
        <f t="shared" si="23"/>
        <v>0</v>
      </c>
      <c r="M24" s="93"/>
      <c r="N24" s="93"/>
      <c r="O24" s="93"/>
      <c r="P24" s="93"/>
      <c r="Q24" s="93"/>
      <c r="R24" s="93"/>
      <c r="S24" s="90"/>
      <c r="T24" s="93"/>
      <c r="U24" s="93"/>
      <c r="V24" s="93"/>
      <c r="Y24" s="15"/>
      <c r="Z24" s="15"/>
      <c r="AA24" s="15"/>
      <c r="AB24" s="15"/>
      <c r="AD24" s="52"/>
      <c r="AE24" s="53"/>
      <c r="AF24" s="75">
        <f t="shared" si="2"/>
        <v>0</v>
      </c>
      <c r="AG24" s="75">
        <f t="shared" si="9"/>
        <v>0</v>
      </c>
      <c r="AI24" s="89">
        <f t="shared" si="3"/>
        <v>0</v>
      </c>
      <c r="AJ24" s="90">
        <f t="shared" si="10"/>
        <v>0</v>
      </c>
      <c r="AK24" s="90">
        <f t="shared" si="11"/>
        <v>0</v>
      </c>
      <c r="AL24" s="90">
        <f t="shared" si="12"/>
        <v>0</v>
      </c>
      <c r="AM24" s="90">
        <f t="shared" si="13"/>
        <v>0</v>
      </c>
      <c r="AN24" s="91">
        <f t="shared" si="24"/>
        <v>0</v>
      </c>
      <c r="AO24" s="52"/>
      <c r="AP24" s="53"/>
      <c r="AQ24" s="75">
        <f t="shared" si="4"/>
        <v>0</v>
      </c>
      <c r="AR24" s="75">
        <f t="shared" si="14"/>
        <v>0</v>
      </c>
      <c r="AT24" s="89">
        <f t="shared" si="5"/>
        <v>0</v>
      </c>
      <c r="AU24" s="90">
        <f t="shared" si="22"/>
        <v>0</v>
      </c>
      <c r="AV24" s="90">
        <f t="shared" si="15"/>
        <v>0</v>
      </c>
      <c r="AW24" s="90">
        <f t="shared" si="16"/>
        <v>0</v>
      </c>
      <c r="AX24" s="90">
        <f t="shared" si="17"/>
        <v>0</v>
      </c>
      <c r="AY24" s="91">
        <f t="shared" si="18"/>
        <v>0</v>
      </c>
    </row>
    <row r="25" spans="1:51" s="27" customFormat="1" ht="15.75" customHeight="1" x14ac:dyDescent="0.25">
      <c r="A25" s="80">
        <v>51207514</v>
      </c>
      <c r="B25" s="64">
        <f t="shared" si="6"/>
        <v>44578</v>
      </c>
      <c r="C25" s="137">
        <v>30</v>
      </c>
      <c r="D25" s="82">
        <f t="shared" si="7"/>
        <v>0.1</v>
      </c>
      <c r="E25" s="92">
        <f t="shared" si="19"/>
        <v>0.35</v>
      </c>
      <c r="F25" s="84">
        <f t="shared" si="20"/>
        <v>0</v>
      </c>
      <c r="G25" s="66">
        <f t="shared" si="0"/>
        <v>0</v>
      </c>
      <c r="H25" s="64">
        <v>44578</v>
      </c>
      <c r="I25" s="85">
        <f t="shared" si="21"/>
        <v>0</v>
      </c>
      <c r="J25" s="75">
        <f t="shared" si="8"/>
        <v>0</v>
      </c>
      <c r="K25" s="86">
        <f t="shared" si="1"/>
        <v>0</v>
      </c>
      <c r="L25" s="87">
        <f t="shared" ref="L25:L56" si="25">+L24-I25</f>
        <v>0</v>
      </c>
      <c r="M25" s="93"/>
      <c r="N25" s="93"/>
      <c r="O25" s="93"/>
      <c r="P25" s="93"/>
      <c r="Q25" s="93"/>
      <c r="R25" s="93"/>
      <c r="S25" s="90"/>
      <c r="T25" s="93"/>
      <c r="U25" s="93"/>
      <c r="V25" s="93"/>
      <c r="Y25" s="15"/>
      <c r="Z25" s="15"/>
      <c r="AA25" s="15"/>
      <c r="AB25" s="15"/>
      <c r="AD25" s="52"/>
      <c r="AE25" s="53"/>
      <c r="AF25" s="75">
        <f t="shared" si="2"/>
        <v>0</v>
      </c>
      <c r="AG25" s="75">
        <f t="shared" si="9"/>
        <v>0</v>
      </c>
      <c r="AI25" s="89">
        <f t="shared" si="3"/>
        <v>0</v>
      </c>
      <c r="AJ25" s="90">
        <f t="shared" si="10"/>
        <v>0</v>
      </c>
      <c r="AK25" s="90">
        <f t="shared" si="11"/>
        <v>0</v>
      </c>
      <c r="AL25" s="90">
        <f t="shared" si="12"/>
        <v>0</v>
      </c>
      <c r="AM25" s="90">
        <f t="shared" si="13"/>
        <v>0</v>
      </c>
      <c r="AN25" s="91">
        <f t="shared" si="24"/>
        <v>0</v>
      </c>
      <c r="AO25" s="52"/>
      <c r="AP25" s="53"/>
      <c r="AQ25" s="75">
        <f t="shared" si="4"/>
        <v>0</v>
      </c>
      <c r="AR25" s="75">
        <f t="shared" si="14"/>
        <v>0</v>
      </c>
      <c r="AT25" s="89">
        <f t="shared" si="5"/>
        <v>0</v>
      </c>
      <c r="AU25" s="90">
        <f t="shared" si="22"/>
        <v>0</v>
      </c>
      <c r="AV25" s="90">
        <f t="shared" si="15"/>
        <v>0</v>
      </c>
      <c r="AW25" s="90">
        <f t="shared" si="16"/>
        <v>0</v>
      </c>
      <c r="AX25" s="90">
        <f t="shared" si="17"/>
        <v>0</v>
      </c>
      <c r="AY25" s="91">
        <f t="shared" si="18"/>
        <v>0</v>
      </c>
    </row>
    <row r="26" spans="1:51" s="27" customFormat="1" ht="15.75" customHeight="1" x14ac:dyDescent="0.25">
      <c r="A26" s="80">
        <v>14433599</v>
      </c>
      <c r="B26" s="64">
        <f t="shared" si="6"/>
        <v>44607</v>
      </c>
      <c r="C26" s="137">
        <v>30</v>
      </c>
      <c r="D26" s="82">
        <f t="shared" si="7"/>
        <v>0.1</v>
      </c>
      <c r="E26" s="92">
        <f t="shared" si="19"/>
        <v>0.35</v>
      </c>
      <c r="F26" s="84">
        <f t="shared" si="20"/>
        <v>0</v>
      </c>
      <c r="G26" s="66">
        <f t="shared" si="0"/>
        <v>0</v>
      </c>
      <c r="H26" s="64">
        <v>44607</v>
      </c>
      <c r="I26" s="85">
        <f t="shared" si="21"/>
        <v>0</v>
      </c>
      <c r="J26" s="75">
        <f t="shared" si="8"/>
        <v>0</v>
      </c>
      <c r="K26" s="86">
        <f t="shared" si="1"/>
        <v>0</v>
      </c>
      <c r="L26" s="87">
        <f t="shared" si="25"/>
        <v>0</v>
      </c>
      <c r="M26" s="93"/>
      <c r="N26" s="93"/>
      <c r="O26" s="93"/>
      <c r="P26" s="93"/>
      <c r="Q26" s="93"/>
      <c r="R26" s="93"/>
      <c r="S26" s="90"/>
      <c r="T26" s="93"/>
      <c r="U26" s="93"/>
      <c r="V26" s="93"/>
      <c r="W26" s="52"/>
      <c r="X26" s="52"/>
      <c r="Y26" s="15"/>
      <c r="Z26" s="15"/>
      <c r="AA26" s="15"/>
      <c r="AB26" s="15"/>
      <c r="AD26" s="52"/>
      <c r="AF26" s="75">
        <f t="shared" si="2"/>
        <v>0</v>
      </c>
      <c r="AG26" s="75">
        <f t="shared" si="9"/>
        <v>0</v>
      </c>
      <c r="AI26" s="89">
        <f t="shared" ref="AI26:AI56" si="26">+IF(AM25&gt;0,MIN(A26-AJ26,AM25),0)</f>
        <v>0</v>
      </c>
      <c r="AJ26" s="90">
        <f t="shared" si="10"/>
        <v>0</v>
      </c>
      <c r="AK26" s="90">
        <f t="shared" si="11"/>
        <v>0</v>
      </c>
      <c r="AL26" s="90">
        <f t="shared" si="12"/>
        <v>0</v>
      </c>
      <c r="AM26" s="90">
        <f t="shared" si="13"/>
        <v>0</v>
      </c>
      <c r="AN26" s="91">
        <f t="shared" ref="AN26:AN56" si="27">+AI26+AJ26</f>
        <v>0</v>
      </c>
      <c r="AO26" s="52"/>
      <c r="AQ26" s="75">
        <f t="shared" si="4"/>
        <v>0</v>
      </c>
      <c r="AR26" s="75">
        <f t="shared" si="14"/>
        <v>0</v>
      </c>
      <c r="AT26" s="89">
        <f t="shared" ref="AT26:AT56" si="28">+IF(AX25&gt;0,MIN(A26-AU26,AX25),0)</f>
        <v>0</v>
      </c>
      <c r="AU26" s="90">
        <f t="shared" si="22"/>
        <v>0</v>
      </c>
      <c r="AV26" s="90">
        <f t="shared" si="15"/>
        <v>0</v>
      </c>
      <c r="AW26" s="90">
        <f t="shared" si="16"/>
        <v>0</v>
      </c>
      <c r="AX26" s="90">
        <f t="shared" si="17"/>
        <v>0</v>
      </c>
      <c r="AY26" s="91">
        <f t="shared" ref="AY26:AY56" si="29">+AT26+AU26</f>
        <v>0</v>
      </c>
    </row>
    <row r="27" spans="1:51" s="27" customFormat="1" x14ac:dyDescent="0.25">
      <c r="A27" s="80">
        <v>23914286</v>
      </c>
      <c r="B27" s="64">
        <f t="shared" si="6"/>
        <v>44636</v>
      </c>
      <c r="C27" s="137">
        <v>30</v>
      </c>
      <c r="D27" s="82">
        <f t="shared" si="7"/>
        <v>0.1</v>
      </c>
      <c r="E27" s="92">
        <f t="shared" si="19"/>
        <v>0.35</v>
      </c>
      <c r="F27" s="84">
        <f t="shared" si="20"/>
        <v>0</v>
      </c>
      <c r="G27" s="66">
        <f t="shared" si="0"/>
        <v>0</v>
      </c>
      <c r="H27" s="64">
        <v>44636</v>
      </c>
      <c r="I27" s="85">
        <f t="shared" si="21"/>
        <v>0</v>
      </c>
      <c r="J27" s="75">
        <f t="shared" si="8"/>
        <v>0</v>
      </c>
      <c r="K27" s="86">
        <f t="shared" si="1"/>
        <v>0</v>
      </c>
      <c r="L27" s="87">
        <f t="shared" si="25"/>
        <v>0</v>
      </c>
      <c r="M27" s="93"/>
      <c r="N27" s="93"/>
      <c r="O27" s="93"/>
      <c r="P27" s="93"/>
      <c r="Q27" s="93"/>
      <c r="R27" s="93"/>
      <c r="S27" s="90"/>
      <c r="T27" s="93"/>
      <c r="U27" s="93"/>
      <c r="V27" s="93"/>
      <c r="W27" s="52"/>
      <c r="X27" s="52"/>
      <c r="Y27" s="15"/>
      <c r="Z27" s="15"/>
      <c r="AA27" s="15"/>
      <c r="AB27" s="15"/>
      <c r="AD27" s="52"/>
      <c r="AF27" s="75">
        <f t="shared" si="2"/>
        <v>0</v>
      </c>
      <c r="AG27" s="75">
        <f t="shared" si="9"/>
        <v>0</v>
      </c>
      <c r="AI27" s="89">
        <f t="shared" si="26"/>
        <v>0</v>
      </c>
      <c r="AJ27" s="90">
        <f t="shared" si="10"/>
        <v>0</v>
      </c>
      <c r="AK27" s="90">
        <f t="shared" si="11"/>
        <v>0</v>
      </c>
      <c r="AL27" s="90">
        <f t="shared" si="12"/>
        <v>0</v>
      </c>
      <c r="AM27" s="90">
        <f t="shared" si="13"/>
        <v>0</v>
      </c>
      <c r="AN27" s="91">
        <f t="shared" si="27"/>
        <v>0</v>
      </c>
      <c r="AO27" s="52"/>
      <c r="AQ27" s="75">
        <f t="shared" si="4"/>
        <v>0</v>
      </c>
      <c r="AR27" s="75">
        <f t="shared" si="14"/>
        <v>0</v>
      </c>
      <c r="AT27" s="89">
        <f t="shared" si="28"/>
        <v>0</v>
      </c>
      <c r="AU27" s="90">
        <f t="shared" si="22"/>
        <v>0</v>
      </c>
      <c r="AV27" s="90">
        <f t="shared" si="15"/>
        <v>0</v>
      </c>
      <c r="AW27" s="90">
        <f t="shared" si="16"/>
        <v>0</v>
      </c>
      <c r="AX27" s="90">
        <f t="shared" si="17"/>
        <v>0</v>
      </c>
      <c r="AY27" s="91">
        <f t="shared" si="29"/>
        <v>0</v>
      </c>
    </row>
    <row r="28" spans="1:51" s="27" customFormat="1" x14ac:dyDescent="0.25">
      <c r="A28" s="80"/>
      <c r="B28" s="64">
        <f t="shared" si="6"/>
        <v>44666</v>
      </c>
      <c r="C28" s="137">
        <v>30</v>
      </c>
      <c r="D28" s="82">
        <f t="shared" si="7"/>
        <v>0.1</v>
      </c>
      <c r="E28" s="92">
        <f t="shared" si="19"/>
        <v>0.35</v>
      </c>
      <c r="F28" s="84">
        <f t="shared" si="20"/>
        <v>0</v>
      </c>
      <c r="G28" s="66">
        <f t="shared" si="0"/>
        <v>0</v>
      </c>
      <c r="H28" s="64">
        <v>44666</v>
      </c>
      <c r="I28" s="85">
        <f t="shared" si="21"/>
        <v>0</v>
      </c>
      <c r="J28" s="75">
        <f t="shared" si="8"/>
        <v>0</v>
      </c>
      <c r="K28" s="86">
        <f t="shared" si="1"/>
        <v>0</v>
      </c>
      <c r="L28" s="87">
        <f t="shared" si="25"/>
        <v>0</v>
      </c>
      <c r="M28" s="93"/>
      <c r="N28" s="93"/>
      <c r="O28" s="93"/>
      <c r="P28" s="93"/>
      <c r="Q28" s="93"/>
      <c r="R28" s="93"/>
      <c r="S28" s="90"/>
      <c r="T28" s="93"/>
      <c r="U28" s="93"/>
      <c r="V28" s="93"/>
      <c r="W28" s="52"/>
      <c r="X28" s="52"/>
      <c r="Y28" s="15"/>
      <c r="Z28" s="15"/>
      <c r="AA28" s="15"/>
      <c r="AB28" s="15"/>
      <c r="AD28" s="52"/>
      <c r="AF28" s="75">
        <f t="shared" si="2"/>
        <v>0</v>
      </c>
      <c r="AG28" s="75">
        <f t="shared" si="9"/>
        <v>0</v>
      </c>
      <c r="AI28" s="89">
        <f t="shared" si="26"/>
        <v>0</v>
      </c>
      <c r="AJ28" s="90">
        <f t="shared" si="10"/>
        <v>0</v>
      </c>
      <c r="AK28" s="90">
        <f t="shared" si="11"/>
        <v>0</v>
      </c>
      <c r="AL28" s="90">
        <f t="shared" si="12"/>
        <v>0</v>
      </c>
      <c r="AM28" s="90">
        <f t="shared" si="13"/>
        <v>0</v>
      </c>
      <c r="AN28" s="91">
        <f t="shared" si="27"/>
        <v>0</v>
      </c>
      <c r="AO28" s="52"/>
      <c r="AQ28" s="75">
        <f t="shared" si="4"/>
        <v>0</v>
      </c>
      <c r="AR28" s="75">
        <f t="shared" si="14"/>
        <v>0</v>
      </c>
      <c r="AT28" s="89">
        <f t="shared" si="28"/>
        <v>0</v>
      </c>
      <c r="AU28" s="90">
        <f t="shared" si="22"/>
        <v>0</v>
      </c>
      <c r="AV28" s="90">
        <f t="shared" si="15"/>
        <v>0</v>
      </c>
      <c r="AW28" s="90">
        <f t="shared" si="16"/>
        <v>0</v>
      </c>
      <c r="AX28" s="90">
        <f t="shared" si="17"/>
        <v>0</v>
      </c>
      <c r="AY28" s="91">
        <f t="shared" si="29"/>
        <v>0</v>
      </c>
    </row>
    <row r="29" spans="1:51" s="27" customFormat="1" x14ac:dyDescent="0.25">
      <c r="A29" s="80"/>
      <c r="B29" s="64">
        <f t="shared" si="6"/>
        <v>44696</v>
      </c>
      <c r="C29" s="137">
        <v>30</v>
      </c>
      <c r="D29" s="82">
        <f t="shared" si="7"/>
        <v>0.1</v>
      </c>
      <c r="E29" s="92">
        <f t="shared" si="19"/>
        <v>0.35</v>
      </c>
      <c r="F29" s="84">
        <f t="shared" si="20"/>
        <v>0</v>
      </c>
      <c r="G29" s="66">
        <f t="shared" si="0"/>
        <v>0</v>
      </c>
      <c r="H29" s="64">
        <v>44696</v>
      </c>
      <c r="I29" s="85">
        <f t="shared" si="21"/>
        <v>0</v>
      </c>
      <c r="J29" s="75">
        <f t="shared" si="8"/>
        <v>0</v>
      </c>
      <c r="K29" s="86">
        <f t="shared" si="1"/>
        <v>0</v>
      </c>
      <c r="L29" s="87">
        <f t="shared" si="25"/>
        <v>0</v>
      </c>
      <c r="M29" s="93"/>
      <c r="N29" s="93"/>
      <c r="O29" s="93"/>
      <c r="P29" s="93"/>
      <c r="Q29" s="93"/>
      <c r="R29" s="93"/>
      <c r="S29" s="90"/>
      <c r="T29" s="93"/>
      <c r="U29" s="93"/>
      <c r="V29" s="93"/>
      <c r="W29" s="52"/>
      <c r="X29" s="52"/>
      <c r="Y29" s="15"/>
      <c r="Z29" s="15"/>
      <c r="AA29" s="15"/>
      <c r="AB29" s="15"/>
      <c r="AD29" s="52"/>
      <c r="AF29" s="75">
        <f t="shared" si="2"/>
        <v>0</v>
      </c>
      <c r="AG29" s="75">
        <f t="shared" si="9"/>
        <v>0</v>
      </c>
      <c r="AI29" s="89">
        <f t="shared" si="26"/>
        <v>0</v>
      </c>
      <c r="AJ29" s="90">
        <f t="shared" si="10"/>
        <v>0</v>
      </c>
      <c r="AK29" s="90">
        <f t="shared" ref="AK29:AK32" si="30">AJ29+AK28-AL29</f>
        <v>0</v>
      </c>
      <c r="AL29" s="90">
        <f t="shared" ref="AL29:AL32" si="31">MIN(AG29,AJ29+AK28)</f>
        <v>0</v>
      </c>
      <c r="AM29" s="90">
        <f t="shared" si="13"/>
        <v>0</v>
      </c>
      <c r="AN29" s="91">
        <f t="shared" si="27"/>
        <v>0</v>
      </c>
      <c r="AO29" s="52"/>
      <c r="AQ29" s="75">
        <f t="shared" si="4"/>
        <v>0</v>
      </c>
      <c r="AR29" s="75">
        <f t="shared" si="14"/>
        <v>0</v>
      </c>
      <c r="AT29" s="89">
        <f t="shared" si="28"/>
        <v>0</v>
      </c>
      <c r="AU29" s="90">
        <f t="shared" si="22"/>
        <v>0</v>
      </c>
      <c r="AV29" s="90">
        <f t="shared" si="15"/>
        <v>0</v>
      </c>
      <c r="AW29" s="90">
        <f t="shared" si="16"/>
        <v>0</v>
      </c>
      <c r="AX29" s="90">
        <f t="shared" si="17"/>
        <v>0</v>
      </c>
      <c r="AY29" s="91">
        <f t="shared" si="29"/>
        <v>0</v>
      </c>
    </row>
    <row r="30" spans="1:51" s="27" customFormat="1" x14ac:dyDescent="0.25">
      <c r="A30" s="80"/>
      <c r="B30" s="64">
        <f t="shared" si="6"/>
        <v>44727</v>
      </c>
      <c r="C30" s="137">
        <v>30</v>
      </c>
      <c r="D30" s="82">
        <f t="shared" si="7"/>
        <v>0.1</v>
      </c>
      <c r="E30" s="92">
        <f t="shared" si="19"/>
        <v>0.35</v>
      </c>
      <c r="F30" s="84">
        <f t="shared" si="20"/>
        <v>0</v>
      </c>
      <c r="G30" s="66">
        <f t="shared" si="0"/>
        <v>0</v>
      </c>
      <c r="H30" s="64">
        <v>44727</v>
      </c>
      <c r="I30" s="85">
        <f t="shared" si="21"/>
        <v>0</v>
      </c>
      <c r="J30" s="75">
        <f t="shared" ref="J30:J36" si="32">+MIN($A30,F30+G29)</f>
        <v>0</v>
      </c>
      <c r="K30" s="86">
        <f t="shared" si="1"/>
        <v>0</v>
      </c>
      <c r="L30" s="87">
        <f t="shared" si="25"/>
        <v>0</v>
      </c>
      <c r="M30" s="93"/>
      <c r="N30" s="93"/>
      <c r="O30" s="93"/>
      <c r="P30" s="93"/>
      <c r="Q30" s="93"/>
      <c r="R30" s="93"/>
      <c r="S30" s="93"/>
      <c r="T30" s="93"/>
      <c r="U30" s="93"/>
      <c r="V30" s="93"/>
      <c r="W30" s="52"/>
      <c r="X30" s="52"/>
      <c r="Y30" s="15"/>
      <c r="Z30" s="15"/>
      <c r="AA30" s="15"/>
      <c r="AB30" s="15"/>
      <c r="AD30" s="52"/>
      <c r="AF30" s="75">
        <f t="shared" si="2"/>
        <v>0</v>
      </c>
      <c r="AG30" s="75">
        <f t="shared" si="9"/>
        <v>0</v>
      </c>
      <c r="AI30" s="89">
        <f t="shared" si="26"/>
        <v>0</v>
      </c>
      <c r="AJ30" s="90">
        <f t="shared" si="10"/>
        <v>0</v>
      </c>
      <c r="AK30" s="90">
        <f t="shared" si="30"/>
        <v>0</v>
      </c>
      <c r="AL30" s="90">
        <f t="shared" si="31"/>
        <v>0</v>
      </c>
      <c r="AM30" s="90">
        <f t="shared" si="13"/>
        <v>0</v>
      </c>
      <c r="AN30" s="91">
        <f t="shared" si="27"/>
        <v>0</v>
      </c>
      <c r="AO30" s="52"/>
      <c r="AQ30" s="75">
        <f t="shared" si="4"/>
        <v>0</v>
      </c>
      <c r="AR30" s="75">
        <f t="shared" si="14"/>
        <v>0</v>
      </c>
      <c r="AT30" s="89">
        <f t="shared" si="28"/>
        <v>0</v>
      </c>
      <c r="AU30" s="90">
        <f t="shared" si="22"/>
        <v>0</v>
      </c>
      <c r="AV30" s="90">
        <f t="shared" ref="AV30:AV35" si="33">AU30+AV29-AW30</f>
        <v>0</v>
      </c>
      <c r="AW30" s="90">
        <f t="shared" ref="AW30:AW35" si="34">MIN(AR30,AU30+AV29)</f>
        <v>0</v>
      </c>
      <c r="AX30" s="90">
        <f t="shared" si="17"/>
        <v>0</v>
      </c>
      <c r="AY30" s="91">
        <f t="shared" si="29"/>
        <v>0</v>
      </c>
    </row>
    <row r="31" spans="1:51" s="27" customFormat="1" x14ac:dyDescent="0.25">
      <c r="A31" s="80"/>
      <c r="B31" s="64">
        <f t="shared" si="6"/>
        <v>44757</v>
      </c>
      <c r="C31" s="137">
        <v>30</v>
      </c>
      <c r="D31" s="82">
        <f t="shared" si="7"/>
        <v>0.1</v>
      </c>
      <c r="E31" s="92">
        <f t="shared" si="19"/>
        <v>0.35</v>
      </c>
      <c r="F31" s="84">
        <f t="shared" si="20"/>
        <v>0</v>
      </c>
      <c r="G31" s="66">
        <f t="shared" si="0"/>
        <v>0</v>
      </c>
      <c r="H31" s="64">
        <v>44757</v>
      </c>
      <c r="I31" s="85">
        <f t="shared" si="21"/>
        <v>0</v>
      </c>
      <c r="J31" s="75">
        <f t="shared" si="32"/>
        <v>0</v>
      </c>
      <c r="K31" s="86">
        <f t="shared" si="1"/>
        <v>0</v>
      </c>
      <c r="L31" s="87">
        <f t="shared" si="25"/>
        <v>0</v>
      </c>
      <c r="M31" s="93"/>
      <c r="N31" s="129"/>
      <c r="O31" s="93"/>
      <c r="P31" s="93"/>
      <c r="Q31" s="93"/>
      <c r="R31" s="93"/>
      <c r="S31" s="93"/>
      <c r="T31" s="93"/>
      <c r="U31" s="93"/>
      <c r="V31" s="93"/>
      <c r="W31" s="52"/>
      <c r="X31" s="52"/>
      <c r="Y31" s="15"/>
      <c r="Z31" s="15"/>
      <c r="AA31" s="15"/>
      <c r="AD31" s="52"/>
      <c r="AF31" s="75">
        <f t="shared" si="2"/>
        <v>0</v>
      </c>
      <c r="AG31" s="75">
        <f t="shared" si="9"/>
        <v>0</v>
      </c>
      <c r="AI31" s="89">
        <f t="shared" si="26"/>
        <v>0</v>
      </c>
      <c r="AJ31" s="90">
        <f t="shared" si="10"/>
        <v>0</v>
      </c>
      <c r="AK31" s="90">
        <f t="shared" si="30"/>
        <v>0</v>
      </c>
      <c r="AL31" s="90">
        <f t="shared" si="31"/>
        <v>0</v>
      </c>
      <c r="AM31" s="90">
        <f t="shared" si="13"/>
        <v>0</v>
      </c>
      <c r="AN31" s="91">
        <f t="shared" si="27"/>
        <v>0</v>
      </c>
      <c r="AO31" s="52"/>
      <c r="AQ31" s="75">
        <f t="shared" si="4"/>
        <v>0</v>
      </c>
      <c r="AR31" s="75">
        <f t="shared" si="14"/>
        <v>0</v>
      </c>
      <c r="AT31" s="89">
        <f t="shared" si="28"/>
        <v>0</v>
      </c>
      <c r="AU31" s="90">
        <f t="shared" si="22"/>
        <v>0</v>
      </c>
      <c r="AV31" s="90">
        <f t="shared" si="33"/>
        <v>0</v>
      </c>
      <c r="AW31" s="90">
        <f t="shared" si="34"/>
        <v>0</v>
      </c>
      <c r="AX31" s="90">
        <f t="shared" si="17"/>
        <v>0</v>
      </c>
      <c r="AY31" s="91">
        <f t="shared" si="29"/>
        <v>0</v>
      </c>
    </row>
    <row r="32" spans="1:51" s="27" customFormat="1" x14ac:dyDescent="0.25">
      <c r="A32" s="80"/>
      <c r="B32" s="64">
        <f t="shared" si="6"/>
        <v>44788</v>
      </c>
      <c r="C32" s="137">
        <v>30</v>
      </c>
      <c r="D32" s="82">
        <f t="shared" si="7"/>
        <v>0.1</v>
      </c>
      <c r="E32" s="92">
        <f t="shared" si="19"/>
        <v>0.35</v>
      </c>
      <c r="F32" s="84">
        <f t="shared" si="20"/>
        <v>0</v>
      </c>
      <c r="G32" s="66">
        <f t="shared" si="0"/>
        <v>0</v>
      </c>
      <c r="H32" s="64">
        <v>44788</v>
      </c>
      <c r="I32" s="85">
        <f t="shared" si="21"/>
        <v>0</v>
      </c>
      <c r="J32" s="75">
        <f t="shared" si="32"/>
        <v>0</v>
      </c>
      <c r="K32" s="86">
        <f t="shared" si="1"/>
        <v>0</v>
      </c>
      <c r="L32" s="87">
        <f t="shared" si="25"/>
        <v>0</v>
      </c>
      <c r="M32" s="93"/>
      <c r="N32" s="93"/>
      <c r="O32" s="93"/>
      <c r="P32" s="93"/>
      <c r="Q32" s="93"/>
      <c r="R32" s="93"/>
      <c r="S32" s="93"/>
      <c r="T32" s="93"/>
      <c r="U32" s="93"/>
      <c r="V32" s="93"/>
      <c r="W32" s="52"/>
      <c r="X32" s="52"/>
      <c r="Y32" s="15"/>
      <c r="Z32" s="15"/>
      <c r="AA32" s="15"/>
      <c r="AD32" s="52"/>
      <c r="AF32" s="75">
        <f t="shared" si="2"/>
        <v>0</v>
      </c>
      <c r="AG32" s="75">
        <f t="shared" si="9"/>
        <v>0</v>
      </c>
      <c r="AI32" s="89">
        <f t="shared" si="26"/>
        <v>0</v>
      </c>
      <c r="AJ32" s="90">
        <f t="shared" si="10"/>
        <v>0</v>
      </c>
      <c r="AK32" s="90">
        <f t="shared" si="30"/>
        <v>0</v>
      </c>
      <c r="AL32" s="90">
        <f t="shared" si="31"/>
        <v>0</v>
      </c>
      <c r="AM32" s="90">
        <f t="shared" si="13"/>
        <v>0</v>
      </c>
      <c r="AN32" s="91">
        <f t="shared" si="27"/>
        <v>0</v>
      </c>
      <c r="AO32" s="52"/>
      <c r="AQ32" s="75">
        <f t="shared" si="4"/>
        <v>0</v>
      </c>
      <c r="AR32" s="75">
        <f t="shared" si="14"/>
        <v>0</v>
      </c>
      <c r="AT32" s="89">
        <f t="shared" si="28"/>
        <v>0</v>
      </c>
      <c r="AU32" s="90">
        <f t="shared" si="22"/>
        <v>0</v>
      </c>
      <c r="AV32" s="90">
        <f t="shared" si="33"/>
        <v>0</v>
      </c>
      <c r="AW32" s="90">
        <f t="shared" si="34"/>
        <v>0</v>
      </c>
      <c r="AX32" s="90">
        <f t="shared" si="17"/>
        <v>0</v>
      </c>
      <c r="AY32" s="91">
        <f t="shared" si="29"/>
        <v>0</v>
      </c>
    </row>
    <row r="33" spans="1:51" s="27" customFormat="1" x14ac:dyDescent="0.25">
      <c r="A33" s="80"/>
      <c r="B33" s="64">
        <f t="shared" si="6"/>
        <v>44819</v>
      </c>
      <c r="C33" s="137">
        <v>30</v>
      </c>
      <c r="D33" s="82">
        <f t="shared" si="7"/>
        <v>0.1</v>
      </c>
      <c r="E33" s="92">
        <f t="shared" si="19"/>
        <v>0.35</v>
      </c>
      <c r="F33" s="84">
        <f t="shared" si="20"/>
        <v>0</v>
      </c>
      <c r="G33" s="66">
        <f t="shared" si="0"/>
        <v>0</v>
      </c>
      <c r="H33" s="64">
        <v>44819</v>
      </c>
      <c r="I33" s="85">
        <f t="shared" si="21"/>
        <v>0</v>
      </c>
      <c r="J33" s="75">
        <f t="shared" si="32"/>
        <v>0</v>
      </c>
      <c r="K33" s="86">
        <f t="shared" si="1"/>
        <v>0</v>
      </c>
      <c r="L33" s="87">
        <f t="shared" si="25"/>
        <v>0</v>
      </c>
      <c r="M33" s="93"/>
      <c r="N33" s="93"/>
      <c r="O33" s="93"/>
      <c r="P33" s="205"/>
      <c r="Q33" s="93"/>
      <c r="R33" s="93"/>
      <c r="S33" s="93"/>
      <c r="T33" s="93"/>
      <c r="U33" s="93"/>
      <c r="V33" s="93"/>
      <c r="W33" s="52"/>
      <c r="X33" s="52"/>
      <c r="Y33" s="15"/>
      <c r="Z33" s="15"/>
      <c r="AA33" s="15"/>
      <c r="AD33" s="52"/>
      <c r="AF33" s="75">
        <f t="shared" si="2"/>
        <v>0</v>
      </c>
      <c r="AG33" s="75">
        <f t="shared" si="9"/>
        <v>0</v>
      </c>
      <c r="AI33" s="89">
        <f t="shared" si="26"/>
        <v>0</v>
      </c>
      <c r="AJ33" s="90">
        <f t="shared" si="10"/>
        <v>0</v>
      </c>
      <c r="AK33" s="90">
        <f t="shared" ref="AK33:AK34" si="35">AJ33+AK32-AL33</f>
        <v>0</v>
      </c>
      <c r="AL33" s="90">
        <f t="shared" ref="AL33:AL34" si="36">MIN(AG33,AJ33+AK32)</f>
        <v>0</v>
      </c>
      <c r="AM33" s="90">
        <f t="shared" si="13"/>
        <v>0</v>
      </c>
      <c r="AN33" s="91">
        <f t="shared" si="27"/>
        <v>0</v>
      </c>
      <c r="AO33" s="52"/>
      <c r="AQ33" s="75">
        <f t="shared" si="4"/>
        <v>0</v>
      </c>
      <c r="AR33" s="75">
        <f t="shared" si="14"/>
        <v>0</v>
      </c>
      <c r="AT33" s="89">
        <f t="shared" si="28"/>
        <v>0</v>
      </c>
      <c r="AU33" s="90">
        <f t="shared" si="22"/>
        <v>0</v>
      </c>
      <c r="AV33" s="90">
        <f t="shared" si="33"/>
        <v>0</v>
      </c>
      <c r="AW33" s="90">
        <f t="shared" si="34"/>
        <v>0</v>
      </c>
      <c r="AX33" s="90">
        <f t="shared" si="17"/>
        <v>0</v>
      </c>
      <c r="AY33" s="91">
        <f t="shared" si="29"/>
        <v>0</v>
      </c>
    </row>
    <row r="34" spans="1:51" s="27" customFormat="1" x14ac:dyDescent="0.25">
      <c r="A34" s="80"/>
      <c r="B34" s="64">
        <f t="shared" si="6"/>
        <v>44849</v>
      </c>
      <c r="C34" s="137">
        <v>30</v>
      </c>
      <c r="D34" s="82">
        <f t="shared" si="7"/>
        <v>0.1</v>
      </c>
      <c r="E34" s="92">
        <f t="shared" si="19"/>
        <v>0.35</v>
      </c>
      <c r="F34" s="84">
        <f t="shared" si="20"/>
        <v>0</v>
      </c>
      <c r="G34" s="66">
        <f t="shared" si="0"/>
        <v>0</v>
      </c>
      <c r="H34" s="64">
        <v>44849</v>
      </c>
      <c r="I34" s="85">
        <f t="shared" ref="I34:I53" si="37">+IF(L33&gt;0,MIN(A34-J34,L33),0)</f>
        <v>0</v>
      </c>
      <c r="J34" s="75">
        <f t="shared" si="32"/>
        <v>0</v>
      </c>
      <c r="K34" s="86">
        <f t="shared" si="1"/>
        <v>0</v>
      </c>
      <c r="L34" s="87">
        <f t="shared" si="25"/>
        <v>0</v>
      </c>
      <c r="N34" s="93"/>
      <c r="O34" s="93"/>
      <c r="P34" s="93"/>
      <c r="W34" s="52"/>
      <c r="X34" s="52"/>
      <c r="Y34" s="15"/>
      <c r="Z34" s="15"/>
      <c r="AA34" s="15"/>
      <c r="AD34" s="52"/>
      <c r="AF34" s="75">
        <f t="shared" si="2"/>
        <v>0</v>
      </c>
      <c r="AG34" s="75">
        <f t="shared" si="9"/>
        <v>0</v>
      </c>
      <c r="AI34" s="89">
        <f t="shared" si="26"/>
        <v>0</v>
      </c>
      <c r="AJ34" s="90">
        <f t="shared" si="10"/>
        <v>0</v>
      </c>
      <c r="AK34" s="90">
        <f t="shared" si="35"/>
        <v>0</v>
      </c>
      <c r="AL34" s="90">
        <f t="shared" si="36"/>
        <v>0</v>
      </c>
      <c r="AM34" s="90">
        <f t="shared" si="13"/>
        <v>0</v>
      </c>
      <c r="AN34" s="91">
        <f t="shared" si="27"/>
        <v>0</v>
      </c>
      <c r="AO34" s="52"/>
      <c r="AQ34" s="75">
        <f t="shared" si="4"/>
        <v>0</v>
      </c>
      <c r="AR34" s="75">
        <f t="shared" si="14"/>
        <v>0</v>
      </c>
      <c r="AT34" s="89">
        <f t="shared" si="28"/>
        <v>0</v>
      </c>
      <c r="AU34" s="90">
        <f t="shared" si="22"/>
        <v>0</v>
      </c>
      <c r="AV34" s="90">
        <f t="shared" si="33"/>
        <v>0</v>
      </c>
      <c r="AW34" s="90">
        <f t="shared" si="34"/>
        <v>0</v>
      </c>
      <c r="AX34" s="90">
        <f t="shared" si="17"/>
        <v>0</v>
      </c>
      <c r="AY34" s="91">
        <f t="shared" si="29"/>
        <v>0</v>
      </c>
    </row>
    <row r="35" spans="1:51" s="27" customFormat="1" x14ac:dyDescent="0.25">
      <c r="A35" s="80"/>
      <c r="B35" s="64">
        <f t="shared" si="6"/>
        <v>44880</v>
      </c>
      <c r="C35" s="137">
        <v>30</v>
      </c>
      <c r="D35" s="82">
        <f t="shared" si="7"/>
        <v>0.1</v>
      </c>
      <c r="E35" s="92">
        <f t="shared" si="19"/>
        <v>0.35</v>
      </c>
      <c r="F35" s="84">
        <f t="shared" si="20"/>
        <v>0</v>
      </c>
      <c r="G35" s="66">
        <f t="shared" si="0"/>
        <v>0</v>
      </c>
      <c r="H35" s="64">
        <v>44880</v>
      </c>
      <c r="I35" s="85">
        <f t="shared" si="37"/>
        <v>0</v>
      </c>
      <c r="J35" s="75">
        <f t="shared" si="32"/>
        <v>0</v>
      </c>
      <c r="K35" s="86">
        <f t="shared" si="1"/>
        <v>0</v>
      </c>
      <c r="L35" s="87">
        <f t="shared" si="25"/>
        <v>0</v>
      </c>
      <c r="N35" s="93"/>
      <c r="O35" s="93"/>
      <c r="P35" s="6"/>
      <c r="W35" s="52"/>
      <c r="X35" s="52"/>
      <c r="Y35" s="15"/>
      <c r="Z35" s="15"/>
      <c r="AA35" s="15"/>
      <c r="AD35" s="52"/>
      <c r="AF35" s="75">
        <f t="shared" si="2"/>
        <v>0</v>
      </c>
      <c r="AG35" s="75">
        <f t="shared" si="9"/>
        <v>0</v>
      </c>
      <c r="AI35" s="89">
        <f t="shared" si="26"/>
        <v>0</v>
      </c>
      <c r="AJ35" s="90">
        <f t="shared" si="10"/>
        <v>0</v>
      </c>
      <c r="AK35" s="90">
        <f t="shared" ref="AK35" si="38">AJ35+AK34-AL35</f>
        <v>0</v>
      </c>
      <c r="AL35" s="90">
        <f t="shared" ref="AL35" si="39">MIN(AG35,AJ35+AK34)</f>
        <v>0</v>
      </c>
      <c r="AM35" s="90">
        <f t="shared" si="13"/>
        <v>0</v>
      </c>
      <c r="AN35" s="91">
        <f t="shared" si="27"/>
        <v>0</v>
      </c>
      <c r="AO35" s="52"/>
      <c r="AQ35" s="75">
        <f t="shared" si="4"/>
        <v>0</v>
      </c>
      <c r="AR35" s="75">
        <f t="shared" si="14"/>
        <v>0</v>
      </c>
      <c r="AT35" s="89">
        <f t="shared" si="28"/>
        <v>0</v>
      </c>
      <c r="AU35" s="90">
        <f t="shared" si="22"/>
        <v>0</v>
      </c>
      <c r="AV35" s="90">
        <f t="shared" si="33"/>
        <v>0</v>
      </c>
      <c r="AW35" s="90">
        <f t="shared" si="34"/>
        <v>0</v>
      </c>
      <c r="AX35" s="90">
        <f t="shared" si="17"/>
        <v>0</v>
      </c>
      <c r="AY35" s="91">
        <f t="shared" si="29"/>
        <v>0</v>
      </c>
    </row>
    <row r="36" spans="1:51" s="27" customFormat="1" x14ac:dyDescent="0.25">
      <c r="A36" s="80"/>
      <c r="B36" s="64">
        <f t="shared" si="6"/>
        <v>44910</v>
      </c>
      <c r="C36" s="137">
        <v>30</v>
      </c>
      <c r="D36" s="82">
        <f t="shared" si="7"/>
        <v>0.1</v>
      </c>
      <c r="E36" s="92">
        <f t="shared" si="19"/>
        <v>0.35</v>
      </c>
      <c r="F36" s="84">
        <f t="shared" si="20"/>
        <v>0</v>
      </c>
      <c r="G36" s="66">
        <f t="shared" si="0"/>
        <v>0</v>
      </c>
      <c r="H36" s="64">
        <v>44910</v>
      </c>
      <c r="I36" s="85">
        <f t="shared" si="37"/>
        <v>0</v>
      </c>
      <c r="J36" s="75">
        <f t="shared" si="32"/>
        <v>0</v>
      </c>
      <c r="K36" s="86">
        <f t="shared" si="1"/>
        <v>0</v>
      </c>
      <c r="L36" s="87">
        <f t="shared" si="25"/>
        <v>0</v>
      </c>
      <c r="N36" s="163"/>
      <c r="P36" s="6"/>
      <c r="W36" s="52"/>
      <c r="X36" s="52"/>
      <c r="Y36" s="15"/>
      <c r="Z36" s="15"/>
      <c r="AA36" s="15"/>
      <c r="AD36" s="52"/>
      <c r="AF36" s="75">
        <f t="shared" si="2"/>
        <v>0</v>
      </c>
      <c r="AG36" s="75">
        <f t="shared" si="9"/>
        <v>0</v>
      </c>
      <c r="AI36" s="89">
        <f t="shared" si="26"/>
        <v>0</v>
      </c>
      <c r="AJ36" s="90">
        <f t="shared" si="10"/>
        <v>0</v>
      </c>
      <c r="AK36" s="90"/>
      <c r="AL36" s="90"/>
      <c r="AM36" s="90">
        <f t="shared" si="13"/>
        <v>0</v>
      </c>
      <c r="AN36" s="91">
        <f t="shared" si="27"/>
        <v>0</v>
      </c>
      <c r="AO36" s="52"/>
      <c r="AQ36" s="75">
        <f t="shared" si="4"/>
        <v>0</v>
      </c>
      <c r="AR36" s="75">
        <f t="shared" si="14"/>
        <v>0</v>
      </c>
      <c r="AT36" s="89">
        <f t="shared" si="28"/>
        <v>0</v>
      </c>
      <c r="AU36" s="90">
        <f t="shared" si="22"/>
        <v>0</v>
      </c>
      <c r="AV36" s="90"/>
      <c r="AW36" s="90"/>
      <c r="AX36" s="90">
        <f t="shared" si="17"/>
        <v>0</v>
      </c>
      <c r="AY36" s="91">
        <f t="shared" si="29"/>
        <v>0</v>
      </c>
    </row>
    <row r="37" spans="1:51" s="27" customFormat="1" x14ac:dyDescent="0.25">
      <c r="A37" s="80"/>
      <c r="B37" s="64">
        <f t="shared" si="6"/>
        <v>44941</v>
      </c>
      <c r="C37" s="137">
        <v>30</v>
      </c>
      <c r="D37" s="82">
        <f t="shared" si="7"/>
        <v>0.1</v>
      </c>
      <c r="E37" s="92">
        <f t="shared" si="19"/>
        <v>0.35</v>
      </c>
      <c r="F37" s="84">
        <f t="shared" si="20"/>
        <v>0</v>
      </c>
      <c r="G37" s="66">
        <f t="shared" si="0"/>
        <v>0</v>
      </c>
      <c r="H37" s="64">
        <v>44941</v>
      </c>
      <c r="I37" s="85">
        <f t="shared" si="37"/>
        <v>0</v>
      </c>
      <c r="J37" s="75">
        <f t="shared" ref="J37:J53" si="40">+MIN($A37,F37+G36)</f>
        <v>0</v>
      </c>
      <c r="K37" s="86">
        <f t="shared" si="1"/>
        <v>0</v>
      </c>
      <c r="L37" s="87">
        <f t="shared" si="25"/>
        <v>0</v>
      </c>
      <c r="P37" s="6"/>
      <c r="W37" s="52"/>
      <c r="X37" s="52"/>
      <c r="Y37" s="15"/>
      <c r="Z37" s="15"/>
      <c r="AA37" s="15"/>
      <c r="AD37" s="52"/>
      <c r="AF37" s="75">
        <f t="shared" si="2"/>
        <v>0</v>
      </c>
      <c r="AG37" s="75">
        <f t="shared" si="9"/>
        <v>0</v>
      </c>
      <c r="AI37" s="89">
        <f t="shared" si="26"/>
        <v>0</v>
      </c>
      <c r="AJ37" s="90">
        <f t="shared" si="10"/>
        <v>0</v>
      </c>
      <c r="AK37" s="90"/>
      <c r="AL37" s="90"/>
      <c r="AM37" s="90">
        <f t="shared" si="13"/>
        <v>0</v>
      </c>
      <c r="AN37" s="91">
        <f t="shared" si="27"/>
        <v>0</v>
      </c>
      <c r="AO37" s="52"/>
      <c r="AQ37" s="75">
        <f t="shared" si="4"/>
        <v>0</v>
      </c>
      <c r="AR37" s="75">
        <f t="shared" si="14"/>
        <v>0</v>
      </c>
      <c r="AT37" s="89">
        <f t="shared" si="28"/>
        <v>0</v>
      </c>
      <c r="AU37" s="90">
        <f t="shared" si="22"/>
        <v>0</v>
      </c>
      <c r="AV37" s="90"/>
      <c r="AW37" s="90"/>
      <c r="AX37" s="90">
        <f t="shared" si="17"/>
        <v>0</v>
      </c>
      <c r="AY37" s="91">
        <f t="shared" si="29"/>
        <v>0</v>
      </c>
    </row>
    <row r="38" spans="1:51" s="27" customFormat="1" x14ac:dyDescent="0.25">
      <c r="A38" s="80"/>
      <c r="B38" s="64">
        <f t="shared" si="6"/>
        <v>44972</v>
      </c>
      <c r="C38" s="137">
        <v>30</v>
      </c>
      <c r="D38" s="82">
        <f t="shared" si="7"/>
        <v>0.1</v>
      </c>
      <c r="E38" s="92">
        <f t="shared" si="19"/>
        <v>0.35</v>
      </c>
      <c r="F38" s="84">
        <f t="shared" si="20"/>
        <v>0</v>
      </c>
      <c r="G38" s="66">
        <f t="shared" si="0"/>
        <v>0</v>
      </c>
      <c r="H38" s="64">
        <v>44972</v>
      </c>
      <c r="I38" s="85">
        <f t="shared" si="37"/>
        <v>0</v>
      </c>
      <c r="J38" s="75">
        <f t="shared" si="40"/>
        <v>0</v>
      </c>
      <c r="K38" s="86">
        <f t="shared" si="1"/>
        <v>0</v>
      </c>
      <c r="L38" s="87">
        <f t="shared" si="25"/>
        <v>0</v>
      </c>
      <c r="P38" s="6"/>
      <c r="W38" s="52"/>
      <c r="X38" s="94"/>
      <c r="Y38" s="15"/>
      <c r="Z38" s="15"/>
      <c r="AA38" s="15"/>
      <c r="AD38" s="52"/>
      <c r="AF38" s="75">
        <f t="shared" si="2"/>
        <v>0</v>
      </c>
      <c r="AG38" s="75">
        <f t="shared" si="9"/>
        <v>0</v>
      </c>
      <c r="AI38" s="89">
        <f t="shared" si="26"/>
        <v>0</v>
      </c>
      <c r="AJ38" s="90">
        <f t="shared" si="10"/>
        <v>0</v>
      </c>
      <c r="AK38" s="90"/>
      <c r="AL38" s="90"/>
      <c r="AM38" s="90">
        <f t="shared" si="13"/>
        <v>0</v>
      </c>
      <c r="AN38" s="91">
        <f t="shared" si="27"/>
        <v>0</v>
      </c>
      <c r="AO38" s="52"/>
      <c r="AQ38" s="75">
        <f t="shared" si="4"/>
        <v>0</v>
      </c>
      <c r="AR38" s="75">
        <f t="shared" si="14"/>
        <v>0</v>
      </c>
      <c r="AT38" s="89">
        <f t="shared" si="28"/>
        <v>0</v>
      </c>
      <c r="AU38" s="90">
        <f t="shared" si="22"/>
        <v>0</v>
      </c>
      <c r="AV38" s="90"/>
      <c r="AW38" s="90"/>
      <c r="AX38" s="90">
        <f t="shared" si="17"/>
        <v>0</v>
      </c>
      <c r="AY38" s="91">
        <f t="shared" si="29"/>
        <v>0</v>
      </c>
    </row>
    <row r="39" spans="1:51" s="27" customFormat="1" x14ac:dyDescent="0.25">
      <c r="A39" s="80"/>
      <c r="B39" s="64">
        <f t="shared" si="6"/>
        <v>45000</v>
      </c>
      <c r="C39" s="137">
        <v>30</v>
      </c>
      <c r="D39" s="82">
        <f t="shared" si="7"/>
        <v>0.1</v>
      </c>
      <c r="E39" s="92">
        <f t="shared" si="19"/>
        <v>0.35</v>
      </c>
      <c r="F39" s="84">
        <f t="shared" si="20"/>
        <v>0</v>
      </c>
      <c r="G39" s="66">
        <f t="shared" si="0"/>
        <v>0</v>
      </c>
      <c r="H39" s="64">
        <v>45000</v>
      </c>
      <c r="I39" s="85">
        <f t="shared" si="37"/>
        <v>0</v>
      </c>
      <c r="J39" s="75">
        <f t="shared" si="40"/>
        <v>0</v>
      </c>
      <c r="K39" s="86">
        <f t="shared" si="1"/>
        <v>0</v>
      </c>
      <c r="L39" s="87">
        <f t="shared" si="25"/>
        <v>0</v>
      </c>
      <c r="P39" s="6"/>
      <c r="W39" s="52"/>
      <c r="X39" s="94"/>
      <c r="Y39" s="15"/>
      <c r="Z39" s="15"/>
      <c r="AA39" s="15"/>
      <c r="AD39" s="52"/>
      <c r="AF39" s="75">
        <f t="shared" si="2"/>
        <v>0</v>
      </c>
      <c r="AG39" s="75">
        <f t="shared" si="9"/>
        <v>0</v>
      </c>
      <c r="AI39" s="89">
        <f t="shared" si="26"/>
        <v>0</v>
      </c>
      <c r="AJ39" s="90">
        <f t="shared" si="10"/>
        <v>0</v>
      </c>
      <c r="AK39" s="90"/>
      <c r="AL39" s="90"/>
      <c r="AM39" s="90">
        <f t="shared" si="13"/>
        <v>0</v>
      </c>
      <c r="AN39" s="91">
        <f t="shared" si="27"/>
        <v>0</v>
      </c>
      <c r="AO39" s="52"/>
      <c r="AQ39" s="75">
        <f t="shared" si="4"/>
        <v>0</v>
      </c>
      <c r="AR39" s="75">
        <f t="shared" si="14"/>
        <v>0</v>
      </c>
      <c r="AT39" s="89">
        <f t="shared" si="28"/>
        <v>0</v>
      </c>
      <c r="AU39" s="90">
        <f t="shared" si="22"/>
        <v>0</v>
      </c>
      <c r="AV39" s="90"/>
      <c r="AW39" s="90"/>
      <c r="AX39" s="90">
        <f t="shared" si="17"/>
        <v>0</v>
      </c>
      <c r="AY39" s="91">
        <f t="shared" si="29"/>
        <v>0</v>
      </c>
    </row>
    <row r="40" spans="1:51" s="27" customFormat="1" x14ac:dyDescent="0.25">
      <c r="A40" s="80"/>
      <c r="B40" s="64">
        <f t="shared" si="6"/>
        <v>45031</v>
      </c>
      <c r="C40" s="137">
        <v>30</v>
      </c>
      <c r="D40" s="82">
        <f t="shared" si="7"/>
        <v>0.1</v>
      </c>
      <c r="E40" s="92">
        <f t="shared" si="19"/>
        <v>0.35</v>
      </c>
      <c r="F40" s="84">
        <f t="shared" si="20"/>
        <v>0</v>
      </c>
      <c r="G40" s="66">
        <f t="shared" si="0"/>
        <v>0</v>
      </c>
      <c r="H40" s="64">
        <v>45031</v>
      </c>
      <c r="I40" s="85">
        <f t="shared" si="37"/>
        <v>0</v>
      </c>
      <c r="J40" s="75">
        <f t="shared" si="40"/>
        <v>0</v>
      </c>
      <c r="K40" s="86">
        <f t="shared" si="1"/>
        <v>0</v>
      </c>
      <c r="L40" s="87">
        <f t="shared" si="25"/>
        <v>0</v>
      </c>
      <c r="P40" s="6"/>
      <c r="W40" s="52"/>
      <c r="X40" s="94"/>
      <c r="Y40" s="15"/>
      <c r="Z40" s="15"/>
      <c r="AA40" s="15"/>
      <c r="AD40" s="52"/>
      <c r="AF40" s="75">
        <f t="shared" si="2"/>
        <v>0</v>
      </c>
      <c r="AG40" s="75">
        <f t="shared" si="9"/>
        <v>0</v>
      </c>
      <c r="AI40" s="89">
        <f t="shared" si="26"/>
        <v>0</v>
      </c>
      <c r="AJ40" s="90">
        <f t="shared" si="10"/>
        <v>0</v>
      </c>
      <c r="AK40" s="90"/>
      <c r="AL40" s="90"/>
      <c r="AM40" s="90">
        <f t="shared" si="13"/>
        <v>0</v>
      </c>
      <c r="AN40" s="91">
        <f t="shared" si="27"/>
        <v>0</v>
      </c>
      <c r="AO40" s="52"/>
      <c r="AQ40" s="75">
        <f t="shared" si="4"/>
        <v>0</v>
      </c>
      <c r="AR40" s="75">
        <f t="shared" si="14"/>
        <v>0</v>
      </c>
      <c r="AT40" s="89">
        <f t="shared" si="28"/>
        <v>0</v>
      </c>
      <c r="AU40" s="90">
        <f t="shared" si="22"/>
        <v>0</v>
      </c>
      <c r="AV40" s="90"/>
      <c r="AW40" s="90"/>
      <c r="AX40" s="90">
        <f t="shared" si="17"/>
        <v>0</v>
      </c>
      <c r="AY40" s="91">
        <f t="shared" si="29"/>
        <v>0</v>
      </c>
    </row>
    <row r="41" spans="1:51" s="27" customFormat="1" x14ac:dyDescent="0.25">
      <c r="A41" s="80"/>
      <c r="B41" s="64">
        <f t="shared" si="6"/>
        <v>45061</v>
      </c>
      <c r="C41" s="137">
        <v>30</v>
      </c>
      <c r="D41" s="82">
        <f t="shared" si="7"/>
        <v>0.1</v>
      </c>
      <c r="E41" s="92">
        <f t="shared" si="19"/>
        <v>0.35</v>
      </c>
      <c r="F41" s="84">
        <f t="shared" si="20"/>
        <v>0</v>
      </c>
      <c r="G41" s="66">
        <f>+G30+F41-J41</f>
        <v>0</v>
      </c>
      <c r="H41" s="64">
        <v>45061</v>
      </c>
      <c r="I41" s="85">
        <f t="shared" si="37"/>
        <v>0</v>
      </c>
      <c r="J41" s="75">
        <f t="shared" si="40"/>
        <v>0</v>
      </c>
      <c r="K41" s="86">
        <f t="shared" si="1"/>
        <v>0</v>
      </c>
      <c r="L41" s="87">
        <f t="shared" si="25"/>
        <v>0</v>
      </c>
      <c r="P41" s="6"/>
      <c r="W41" s="52"/>
      <c r="X41" s="94"/>
      <c r="Y41" s="15"/>
      <c r="Z41" s="15"/>
      <c r="AA41" s="15"/>
      <c r="AD41" s="52"/>
      <c r="AF41" s="75">
        <f t="shared" si="2"/>
        <v>0</v>
      </c>
      <c r="AG41" s="75">
        <f t="shared" si="9"/>
        <v>0</v>
      </c>
      <c r="AI41" s="89">
        <f t="shared" si="26"/>
        <v>0</v>
      </c>
      <c r="AJ41" s="90">
        <f t="shared" si="10"/>
        <v>0</v>
      </c>
      <c r="AK41" s="90"/>
      <c r="AL41" s="90"/>
      <c r="AM41" s="90">
        <f t="shared" si="13"/>
        <v>0</v>
      </c>
      <c r="AN41" s="91">
        <f t="shared" si="27"/>
        <v>0</v>
      </c>
      <c r="AO41" s="52"/>
      <c r="AQ41" s="75">
        <f t="shared" si="4"/>
        <v>0</v>
      </c>
      <c r="AR41" s="75">
        <f t="shared" si="14"/>
        <v>0</v>
      </c>
      <c r="AT41" s="89">
        <f t="shared" si="28"/>
        <v>0</v>
      </c>
      <c r="AU41" s="90">
        <f t="shared" si="22"/>
        <v>0</v>
      </c>
      <c r="AV41" s="90"/>
      <c r="AW41" s="90"/>
      <c r="AX41" s="90">
        <f t="shared" si="17"/>
        <v>0</v>
      </c>
      <c r="AY41" s="91">
        <f t="shared" si="29"/>
        <v>0</v>
      </c>
    </row>
    <row r="42" spans="1:51" s="27" customFormat="1" x14ac:dyDescent="0.25">
      <c r="A42" s="80"/>
      <c r="B42" s="64">
        <f t="shared" si="6"/>
        <v>45092</v>
      </c>
      <c r="C42" s="137">
        <v>30</v>
      </c>
      <c r="D42" s="82">
        <f t="shared" si="7"/>
        <v>0.1</v>
      </c>
      <c r="E42" s="92">
        <f t="shared" si="19"/>
        <v>0.35</v>
      </c>
      <c r="F42" s="84">
        <f t="shared" si="20"/>
        <v>0</v>
      </c>
      <c r="G42" s="66">
        <f t="shared" si="0"/>
        <v>0</v>
      </c>
      <c r="H42" s="64">
        <v>45092</v>
      </c>
      <c r="I42" s="85">
        <f t="shared" si="37"/>
        <v>0</v>
      </c>
      <c r="J42" s="75">
        <f t="shared" si="40"/>
        <v>0</v>
      </c>
      <c r="K42" s="86">
        <f t="shared" si="1"/>
        <v>0</v>
      </c>
      <c r="L42" s="87">
        <f t="shared" si="25"/>
        <v>0</v>
      </c>
      <c r="P42" s="6"/>
      <c r="W42" s="52"/>
      <c r="X42" s="94"/>
      <c r="Y42" s="15"/>
      <c r="Z42" s="15"/>
      <c r="AA42" s="15"/>
      <c r="AD42" s="52"/>
      <c r="AF42" s="75">
        <f t="shared" si="2"/>
        <v>0</v>
      </c>
      <c r="AG42" s="75">
        <f t="shared" si="9"/>
        <v>0</v>
      </c>
      <c r="AI42" s="89">
        <f t="shared" si="26"/>
        <v>0</v>
      </c>
      <c r="AJ42" s="90">
        <f t="shared" si="10"/>
        <v>0</v>
      </c>
      <c r="AK42" s="90"/>
      <c r="AL42" s="90"/>
      <c r="AM42" s="90">
        <f t="shared" si="13"/>
        <v>0</v>
      </c>
      <c r="AN42" s="91">
        <f t="shared" si="27"/>
        <v>0</v>
      </c>
      <c r="AO42" s="52"/>
      <c r="AQ42" s="75">
        <f t="shared" si="4"/>
        <v>0</v>
      </c>
      <c r="AR42" s="75">
        <f t="shared" si="14"/>
        <v>0</v>
      </c>
      <c r="AT42" s="89">
        <f t="shared" si="28"/>
        <v>0</v>
      </c>
      <c r="AU42" s="90">
        <f t="shared" si="22"/>
        <v>0</v>
      </c>
      <c r="AV42" s="90"/>
      <c r="AW42" s="90"/>
      <c r="AX42" s="90">
        <f t="shared" si="17"/>
        <v>0</v>
      </c>
      <c r="AY42" s="91">
        <f t="shared" si="29"/>
        <v>0</v>
      </c>
    </row>
    <row r="43" spans="1:51" s="27" customFormat="1" x14ac:dyDescent="0.25">
      <c r="A43" s="80"/>
      <c r="B43" s="64">
        <f t="shared" si="6"/>
        <v>45122</v>
      </c>
      <c r="C43" s="137">
        <v>30</v>
      </c>
      <c r="D43" s="82">
        <f t="shared" si="7"/>
        <v>0.1</v>
      </c>
      <c r="E43" s="92">
        <f t="shared" si="19"/>
        <v>0.35</v>
      </c>
      <c r="F43" s="84">
        <f t="shared" si="20"/>
        <v>0</v>
      </c>
      <c r="G43" s="66">
        <f t="shared" si="0"/>
        <v>0</v>
      </c>
      <c r="H43" s="64">
        <v>45122</v>
      </c>
      <c r="I43" s="85">
        <f t="shared" si="37"/>
        <v>0</v>
      </c>
      <c r="J43" s="75">
        <f t="shared" si="40"/>
        <v>0</v>
      </c>
      <c r="K43" s="86">
        <f t="shared" si="1"/>
        <v>0</v>
      </c>
      <c r="L43" s="87">
        <f t="shared" si="25"/>
        <v>0</v>
      </c>
      <c r="P43" s="6"/>
      <c r="W43" s="52"/>
      <c r="X43" s="94"/>
      <c r="Y43" s="15"/>
      <c r="Z43" s="15"/>
      <c r="AA43" s="15"/>
      <c r="AD43" s="52"/>
      <c r="AF43" s="75">
        <f t="shared" si="2"/>
        <v>0</v>
      </c>
      <c r="AG43" s="75">
        <f t="shared" si="9"/>
        <v>0</v>
      </c>
      <c r="AI43" s="89">
        <f t="shared" si="26"/>
        <v>0</v>
      </c>
      <c r="AJ43" s="90">
        <f t="shared" si="10"/>
        <v>0</v>
      </c>
      <c r="AK43" s="90"/>
      <c r="AL43" s="90"/>
      <c r="AM43" s="90">
        <f t="shared" si="13"/>
        <v>0</v>
      </c>
      <c r="AN43" s="91">
        <f t="shared" si="27"/>
        <v>0</v>
      </c>
      <c r="AO43" s="52"/>
      <c r="AQ43" s="75">
        <f t="shared" si="4"/>
        <v>0</v>
      </c>
      <c r="AR43" s="75">
        <f t="shared" si="14"/>
        <v>0</v>
      </c>
      <c r="AT43" s="89">
        <f t="shared" si="28"/>
        <v>0</v>
      </c>
      <c r="AU43" s="90">
        <f t="shared" si="22"/>
        <v>0</v>
      </c>
      <c r="AV43" s="90"/>
      <c r="AW43" s="90"/>
      <c r="AX43" s="90">
        <f t="shared" si="17"/>
        <v>0</v>
      </c>
      <c r="AY43" s="91">
        <f t="shared" si="29"/>
        <v>0</v>
      </c>
    </row>
    <row r="44" spans="1:51" s="27" customFormat="1" x14ac:dyDescent="0.25">
      <c r="A44" s="80"/>
      <c r="B44" s="64">
        <f t="shared" si="6"/>
        <v>45153</v>
      </c>
      <c r="C44" s="137">
        <v>30</v>
      </c>
      <c r="D44" s="82">
        <f t="shared" si="7"/>
        <v>0.1</v>
      </c>
      <c r="E44" s="92">
        <f t="shared" si="19"/>
        <v>0.35</v>
      </c>
      <c r="F44" s="84">
        <f t="shared" si="20"/>
        <v>0</v>
      </c>
      <c r="G44" s="66">
        <f t="shared" si="0"/>
        <v>0</v>
      </c>
      <c r="H44" s="64">
        <v>45153</v>
      </c>
      <c r="I44" s="85">
        <f t="shared" si="37"/>
        <v>0</v>
      </c>
      <c r="J44" s="75">
        <f t="shared" si="40"/>
        <v>0</v>
      </c>
      <c r="K44" s="86">
        <f t="shared" si="1"/>
        <v>0</v>
      </c>
      <c r="L44" s="87">
        <f t="shared" si="25"/>
        <v>0</v>
      </c>
      <c r="P44" s="6"/>
      <c r="W44" s="52"/>
      <c r="X44" s="90"/>
      <c r="Y44" s="15"/>
      <c r="Z44" s="15"/>
      <c r="AA44" s="15"/>
      <c r="AD44" s="52"/>
      <c r="AF44" s="75">
        <f t="shared" si="2"/>
        <v>0</v>
      </c>
      <c r="AG44" s="75">
        <f t="shared" si="9"/>
        <v>0</v>
      </c>
      <c r="AI44" s="89">
        <f t="shared" si="26"/>
        <v>0</v>
      </c>
      <c r="AJ44" s="90">
        <f t="shared" si="10"/>
        <v>0</v>
      </c>
      <c r="AK44" s="90"/>
      <c r="AL44" s="90"/>
      <c r="AM44" s="90">
        <f t="shared" si="13"/>
        <v>0</v>
      </c>
      <c r="AN44" s="91">
        <f t="shared" si="27"/>
        <v>0</v>
      </c>
      <c r="AO44" s="52"/>
      <c r="AQ44" s="75">
        <f t="shared" si="4"/>
        <v>0</v>
      </c>
      <c r="AR44" s="75">
        <f t="shared" si="14"/>
        <v>0</v>
      </c>
      <c r="AT44" s="89">
        <f t="shared" si="28"/>
        <v>0</v>
      </c>
      <c r="AU44" s="90">
        <f t="shared" si="22"/>
        <v>0</v>
      </c>
      <c r="AV44" s="90"/>
      <c r="AW44" s="90"/>
      <c r="AX44" s="90">
        <f t="shared" si="17"/>
        <v>0</v>
      </c>
      <c r="AY44" s="91">
        <f t="shared" si="29"/>
        <v>0</v>
      </c>
    </row>
    <row r="45" spans="1:51" s="27" customFormat="1" x14ac:dyDescent="0.25">
      <c r="A45" s="80"/>
      <c r="B45" s="64">
        <f t="shared" si="6"/>
        <v>45184</v>
      </c>
      <c r="C45" s="137">
        <v>30</v>
      </c>
      <c r="D45" s="82">
        <f t="shared" si="7"/>
        <v>0.1</v>
      </c>
      <c r="E45" s="92">
        <f t="shared" si="19"/>
        <v>0.35</v>
      </c>
      <c r="F45" s="84">
        <f t="shared" si="20"/>
        <v>0</v>
      </c>
      <c r="G45" s="66">
        <f t="shared" si="0"/>
        <v>0</v>
      </c>
      <c r="H45" s="64">
        <v>45184</v>
      </c>
      <c r="I45" s="85">
        <f t="shared" si="37"/>
        <v>0</v>
      </c>
      <c r="J45" s="75">
        <f t="shared" si="40"/>
        <v>0</v>
      </c>
      <c r="K45" s="86">
        <f t="shared" si="1"/>
        <v>0</v>
      </c>
      <c r="L45" s="87">
        <f t="shared" si="25"/>
        <v>0</v>
      </c>
      <c r="P45" s="6"/>
      <c r="Y45" s="15"/>
      <c r="Z45" s="15"/>
      <c r="AA45" s="15"/>
      <c r="AF45" s="75">
        <f t="shared" si="2"/>
        <v>0</v>
      </c>
      <c r="AG45" s="75">
        <f t="shared" si="9"/>
        <v>0</v>
      </c>
      <c r="AI45" s="89">
        <f t="shared" si="26"/>
        <v>0</v>
      </c>
      <c r="AJ45" s="90">
        <f t="shared" si="10"/>
        <v>0</v>
      </c>
      <c r="AK45" s="90"/>
      <c r="AL45" s="90"/>
      <c r="AM45" s="90">
        <f t="shared" si="13"/>
        <v>0</v>
      </c>
      <c r="AN45" s="91">
        <f t="shared" si="27"/>
        <v>0</v>
      </c>
      <c r="AO45" s="52"/>
      <c r="AQ45" s="75">
        <f t="shared" si="4"/>
        <v>0</v>
      </c>
      <c r="AR45" s="75">
        <f t="shared" si="14"/>
        <v>0</v>
      </c>
      <c r="AT45" s="89">
        <f t="shared" si="28"/>
        <v>0</v>
      </c>
      <c r="AU45" s="90">
        <f t="shared" si="22"/>
        <v>0</v>
      </c>
      <c r="AV45" s="90"/>
      <c r="AW45" s="90"/>
      <c r="AX45" s="90">
        <f t="shared" si="17"/>
        <v>0</v>
      </c>
      <c r="AY45" s="91">
        <f t="shared" si="29"/>
        <v>0</v>
      </c>
    </row>
    <row r="46" spans="1:51" s="27" customFormat="1" ht="15" customHeight="1" x14ac:dyDescent="0.25">
      <c r="A46" s="80"/>
      <c r="B46" s="64">
        <f t="shared" si="6"/>
        <v>45214</v>
      </c>
      <c r="C46" s="137">
        <v>30</v>
      </c>
      <c r="D46" s="82">
        <f t="shared" si="7"/>
        <v>0.1</v>
      </c>
      <c r="E46" s="92">
        <f t="shared" si="19"/>
        <v>0.35</v>
      </c>
      <c r="F46" s="84">
        <f t="shared" si="20"/>
        <v>0</v>
      </c>
      <c r="G46" s="66">
        <f t="shared" si="0"/>
        <v>0</v>
      </c>
      <c r="H46" s="64">
        <v>45214</v>
      </c>
      <c r="I46" s="85">
        <f t="shared" si="37"/>
        <v>0</v>
      </c>
      <c r="J46" s="75">
        <f t="shared" si="40"/>
        <v>0</v>
      </c>
      <c r="K46" s="86">
        <f t="shared" si="1"/>
        <v>0</v>
      </c>
      <c r="L46" s="87">
        <f t="shared" si="25"/>
        <v>0</v>
      </c>
      <c r="P46" s="6"/>
      <c r="Y46" s="15"/>
      <c r="Z46" s="15"/>
      <c r="AA46" s="15"/>
      <c r="AF46" s="75">
        <f t="shared" si="2"/>
        <v>0</v>
      </c>
      <c r="AG46" s="75">
        <f t="shared" si="9"/>
        <v>0</v>
      </c>
      <c r="AI46" s="89">
        <f t="shared" si="26"/>
        <v>0</v>
      </c>
      <c r="AJ46" s="90">
        <f t="shared" si="10"/>
        <v>0</v>
      </c>
      <c r="AK46" s="90"/>
      <c r="AL46" s="90"/>
      <c r="AM46" s="90">
        <f t="shared" si="13"/>
        <v>0</v>
      </c>
      <c r="AN46" s="91">
        <f t="shared" si="27"/>
        <v>0</v>
      </c>
      <c r="AO46" s="52"/>
      <c r="AQ46" s="75">
        <f t="shared" si="4"/>
        <v>0</v>
      </c>
      <c r="AR46" s="75">
        <f t="shared" si="14"/>
        <v>0</v>
      </c>
      <c r="AT46" s="89">
        <f t="shared" si="28"/>
        <v>0</v>
      </c>
      <c r="AU46" s="90">
        <f t="shared" si="22"/>
        <v>0</v>
      </c>
      <c r="AV46" s="90"/>
      <c r="AW46" s="90"/>
      <c r="AX46" s="90">
        <f t="shared" si="17"/>
        <v>0</v>
      </c>
      <c r="AY46" s="91">
        <f t="shared" si="29"/>
        <v>0</v>
      </c>
    </row>
    <row r="47" spans="1:51" s="27" customFormat="1" x14ac:dyDescent="0.25">
      <c r="A47" s="80"/>
      <c r="B47" s="64">
        <f t="shared" si="6"/>
        <v>45245</v>
      </c>
      <c r="C47" s="137">
        <v>30</v>
      </c>
      <c r="D47" s="82">
        <f t="shared" si="7"/>
        <v>0.1</v>
      </c>
      <c r="E47" s="92">
        <f t="shared" si="19"/>
        <v>0.35</v>
      </c>
      <c r="F47" s="84">
        <f t="shared" si="20"/>
        <v>0</v>
      </c>
      <c r="G47" s="66">
        <f t="shared" si="0"/>
        <v>0</v>
      </c>
      <c r="H47" s="64">
        <v>45245</v>
      </c>
      <c r="I47" s="85">
        <f t="shared" si="37"/>
        <v>0</v>
      </c>
      <c r="J47" s="75">
        <f t="shared" si="40"/>
        <v>0</v>
      </c>
      <c r="K47" s="86">
        <f t="shared" si="1"/>
        <v>0</v>
      </c>
      <c r="L47" s="87">
        <f t="shared" si="25"/>
        <v>0</v>
      </c>
      <c r="Y47" s="15"/>
      <c r="Z47" s="15"/>
      <c r="AA47" s="15"/>
      <c r="AF47" s="75">
        <f t="shared" si="2"/>
        <v>0</v>
      </c>
      <c r="AG47" s="75">
        <f t="shared" si="9"/>
        <v>0</v>
      </c>
      <c r="AI47" s="89">
        <f t="shared" si="26"/>
        <v>0</v>
      </c>
      <c r="AJ47" s="90">
        <f t="shared" si="10"/>
        <v>0</v>
      </c>
      <c r="AK47" s="90"/>
      <c r="AL47" s="90"/>
      <c r="AM47" s="90">
        <f t="shared" si="13"/>
        <v>0</v>
      </c>
      <c r="AN47" s="91">
        <f t="shared" si="27"/>
        <v>0</v>
      </c>
      <c r="AO47" s="52"/>
      <c r="AQ47" s="75">
        <f t="shared" si="4"/>
        <v>0</v>
      </c>
      <c r="AR47" s="75">
        <f t="shared" si="14"/>
        <v>0</v>
      </c>
      <c r="AT47" s="89">
        <f t="shared" si="28"/>
        <v>0</v>
      </c>
      <c r="AU47" s="90">
        <f t="shared" si="22"/>
        <v>0</v>
      </c>
      <c r="AV47" s="90"/>
      <c r="AW47" s="90"/>
      <c r="AX47" s="90">
        <f t="shared" si="17"/>
        <v>0</v>
      </c>
      <c r="AY47" s="91">
        <f t="shared" si="29"/>
        <v>0</v>
      </c>
    </row>
    <row r="48" spans="1:51" s="27" customFormat="1" ht="15" customHeight="1" x14ac:dyDescent="0.25">
      <c r="A48" s="80"/>
      <c r="B48" s="64">
        <f t="shared" si="6"/>
        <v>45275</v>
      </c>
      <c r="C48" s="137">
        <v>30</v>
      </c>
      <c r="D48" s="82">
        <f t="shared" si="7"/>
        <v>0.1</v>
      </c>
      <c r="E48" s="92">
        <f t="shared" si="19"/>
        <v>0.35</v>
      </c>
      <c r="F48" s="84">
        <f t="shared" si="20"/>
        <v>0</v>
      </c>
      <c r="G48" s="66">
        <f t="shared" si="0"/>
        <v>0</v>
      </c>
      <c r="H48" s="64">
        <v>45275</v>
      </c>
      <c r="I48" s="85">
        <f t="shared" si="37"/>
        <v>0</v>
      </c>
      <c r="J48" s="75">
        <f t="shared" si="40"/>
        <v>0</v>
      </c>
      <c r="K48" s="86">
        <f t="shared" si="1"/>
        <v>0</v>
      </c>
      <c r="L48" s="87">
        <f t="shared" si="25"/>
        <v>0</v>
      </c>
      <c r="Y48" s="15"/>
      <c r="Z48" s="15"/>
      <c r="AA48" s="15"/>
      <c r="AF48" s="75">
        <f t="shared" si="2"/>
        <v>0</v>
      </c>
      <c r="AG48" s="75">
        <f t="shared" si="9"/>
        <v>0</v>
      </c>
      <c r="AI48" s="89">
        <f t="shared" si="26"/>
        <v>0</v>
      </c>
      <c r="AJ48" s="90">
        <f t="shared" si="10"/>
        <v>0</v>
      </c>
      <c r="AK48" s="90"/>
      <c r="AL48" s="90"/>
      <c r="AM48" s="90">
        <f t="shared" si="13"/>
        <v>0</v>
      </c>
      <c r="AN48" s="91">
        <f t="shared" si="27"/>
        <v>0</v>
      </c>
      <c r="AO48" s="52"/>
      <c r="AQ48" s="75">
        <f t="shared" si="4"/>
        <v>0</v>
      </c>
      <c r="AR48" s="75">
        <f t="shared" si="14"/>
        <v>0</v>
      </c>
      <c r="AT48" s="89">
        <f t="shared" si="28"/>
        <v>0</v>
      </c>
      <c r="AU48" s="90">
        <f t="shared" si="22"/>
        <v>0</v>
      </c>
      <c r="AV48" s="90"/>
      <c r="AW48" s="90"/>
      <c r="AX48" s="90">
        <f t="shared" si="17"/>
        <v>0</v>
      </c>
      <c r="AY48" s="91">
        <f t="shared" si="29"/>
        <v>0</v>
      </c>
    </row>
    <row r="49" spans="1:51" s="27" customFormat="1" ht="15" customHeight="1" x14ac:dyDescent="0.25">
      <c r="A49" s="80"/>
      <c r="B49" s="64">
        <f t="shared" si="6"/>
        <v>45306</v>
      </c>
      <c r="C49" s="137">
        <v>30</v>
      </c>
      <c r="D49" s="82">
        <f t="shared" si="7"/>
        <v>0.1</v>
      </c>
      <c r="E49" s="92">
        <f t="shared" si="19"/>
        <v>0.35</v>
      </c>
      <c r="F49" s="84">
        <f t="shared" si="20"/>
        <v>0</v>
      </c>
      <c r="G49" s="66">
        <f t="shared" si="0"/>
        <v>0</v>
      </c>
      <c r="H49" s="64">
        <v>45306</v>
      </c>
      <c r="I49" s="85">
        <f t="shared" si="37"/>
        <v>0</v>
      </c>
      <c r="J49" s="75">
        <f t="shared" si="40"/>
        <v>0</v>
      </c>
      <c r="K49" s="86">
        <f t="shared" si="1"/>
        <v>0</v>
      </c>
      <c r="L49" s="87">
        <f t="shared" si="25"/>
        <v>0</v>
      </c>
      <c r="Y49" s="15"/>
      <c r="Z49" s="15"/>
      <c r="AA49" s="15"/>
      <c r="AE49" s="95"/>
      <c r="AF49" s="75">
        <f t="shared" si="2"/>
        <v>0</v>
      </c>
      <c r="AG49" s="75">
        <f t="shared" si="9"/>
        <v>0</v>
      </c>
      <c r="AI49" s="89">
        <f t="shared" si="26"/>
        <v>0</v>
      </c>
      <c r="AJ49" s="90">
        <f t="shared" si="10"/>
        <v>0</v>
      </c>
      <c r="AK49" s="90"/>
      <c r="AL49" s="90"/>
      <c r="AM49" s="90">
        <f t="shared" si="13"/>
        <v>0</v>
      </c>
      <c r="AN49" s="91">
        <f t="shared" si="27"/>
        <v>0</v>
      </c>
      <c r="AO49" s="52"/>
      <c r="AQ49" s="75">
        <f t="shared" si="4"/>
        <v>0</v>
      </c>
      <c r="AR49" s="75">
        <f t="shared" si="14"/>
        <v>0</v>
      </c>
      <c r="AT49" s="89">
        <f t="shared" si="28"/>
        <v>0</v>
      </c>
      <c r="AU49" s="90">
        <f t="shared" si="22"/>
        <v>0</v>
      </c>
      <c r="AV49" s="90"/>
      <c r="AW49" s="90"/>
      <c r="AX49" s="90">
        <f t="shared" si="17"/>
        <v>0</v>
      </c>
      <c r="AY49" s="91">
        <f t="shared" si="29"/>
        <v>0</v>
      </c>
    </row>
    <row r="50" spans="1:51" s="27" customFormat="1" x14ac:dyDescent="0.25">
      <c r="A50" s="80"/>
      <c r="B50" s="64">
        <f t="shared" si="6"/>
        <v>45337</v>
      </c>
      <c r="C50" s="137">
        <v>30</v>
      </c>
      <c r="D50" s="82">
        <f t="shared" si="7"/>
        <v>0.1</v>
      </c>
      <c r="E50" s="92">
        <f t="shared" si="19"/>
        <v>0.35</v>
      </c>
      <c r="F50" s="84">
        <f t="shared" si="20"/>
        <v>0</v>
      </c>
      <c r="G50" s="66">
        <f t="shared" si="0"/>
        <v>0</v>
      </c>
      <c r="H50" s="64">
        <v>45337</v>
      </c>
      <c r="I50" s="85">
        <f t="shared" si="37"/>
        <v>0</v>
      </c>
      <c r="J50" s="75">
        <f t="shared" si="40"/>
        <v>0</v>
      </c>
      <c r="K50" s="86">
        <f t="shared" si="1"/>
        <v>0</v>
      </c>
      <c r="L50" s="87">
        <f t="shared" si="25"/>
        <v>0</v>
      </c>
      <c r="Y50" s="15"/>
      <c r="Z50" s="15"/>
      <c r="AA50" s="15"/>
      <c r="AE50" s="95"/>
      <c r="AF50" s="75">
        <f t="shared" si="2"/>
        <v>0</v>
      </c>
      <c r="AG50" s="75">
        <f t="shared" si="9"/>
        <v>0</v>
      </c>
      <c r="AI50" s="89">
        <f t="shared" si="26"/>
        <v>0</v>
      </c>
      <c r="AJ50" s="90">
        <f t="shared" si="10"/>
        <v>0</v>
      </c>
      <c r="AK50" s="90"/>
      <c r="AL50" s="90"/>
      <c r="AM50" s="90">
        <f t="shared" si="13"/>
        <v>0</v>
      </c>
      <c r="AN50" s="91">
        <f t="shared" si="27"/>
        <v>0</v>
      </c>
      <c r="AO50" s="52"/>
      <c r="AQ50" s="75">
        <f t="shared" si="4"/>
        <v>0</v>
      </c>
      <c r="AR50" s="75">
        <f t="shared" si="14"/>
        <v>0</v>
      </c>
      <c r="AT50" s="89">
        <f t="shared" si="28"/>
        <v>0</v>
      </c>
      <c r="AU50" s="90">
        <f t="shared" si="22"/>
        <v>0</v>
      </c>
      <c r="AV50" s="90"/>
      <c r="AW50" s="90"/>
      <c r="AX50" s="90">
        <f t="shared" si="17"/>
        <v>0</v>
      </c>
      <c r="AY50" s="91">
        <f t="shared" si="29"/>
        <v>0</v>
      </c>
    </row>
    <row r="51" spans="1:51" s="27" customFormat="1" x14ac:dyDescent="0.25">
      <c r="A51" s="80"/>
      <c r="B51" s="64">
        <f t="shared" si="6"/>
        <v>45366</v>
      </c>
      <c r="C51" s="137">
        <v>30</v>
      </c>
      <c r="D51" s="82">
        <f t="shared" si="7"/>
        <v>0.1</v>
      </c>
      <c r="E51" s="92">
        <f t="shared" si="19"/>
        <v>0.35</v>
      </c>
      <c r="F51" s="84">
        <f t="shared" si="20"/>
        <v>0</v>
      </c>
      <c r="G51" s="66">
        <f t="shared" si="0"/>
        <v>0</v>
      </c>
      <c r="H51" s="64">
        <v>45366</v>
      </c>
      <c r="I51" s="85">
        <f t="shared" si="37"/>
        <v>0</v>
      </c>
      <c r="J51" s="75">
        <f t="shared" si="40"/>
        <v>0</v>
      </c>
      <c r="K51" s="86">
        <f t="shared" si="1"/>
        <v>0</v>
      </c>
      <c r="L51" s="87">
        <f t="shared" si="25"/>
        <v>0</v>
      </c>
      <c r="Y51" s="15"/>
      <c r="Z51" s="15"/>
      <c r="AA51" s="15"/>
      <c r="AE51" s="95"/>
      <c r="AF51" s="75">
        <f t="shared" si="2"/>
        <v>0</v>
      </c>
      <c r="AG51" s="75">
        <f t="shared" si="9"/>
        <v>0</v>
      </c>
      <c r="AI51" s="89">
        <f t="shared" si="26"/>
        <v>0</v>
      </c>
      <c r="AJ51" s="90">
        <f t="shared" si="10"/>
        <v>0</v>
      </c>
      <c r="AK51" s="90"/>
      <c r="AL51" s="90"/>
      <c r="AM51" s="90">
        <f t="shared" si="13"/>
        <v>0</v>
      </c>
      <c r="AN51" s="91">
        <f t="shared" si="27"/>
        <v>0</v>
      </c>
      <c r="AO51" s="52"/>
      <c r="AQ51" s="75">
        <f t="shared" si="4"/>
        <v>0</v>
      </c>
      <c r="AR51" s="75">
        <f t="shared" si="14"/>
        <v>0</v>
      </c>
      <c r="AT51" s="89">
        <f t="shared" si="28"/>
        <v>0</v>
      </c>
      <c r="AU51" s="90">
        <f t="shared" si="22"/>
        <v>0</v>
      </c>
      <c r="AV51" s="90"/>
      <c r="AW51" s="90"/>
      <c r="AX51" s="90">
        <f t="shared" si="17"/>
        <v>0</v>
      </c>
      <c r="AY51" s="91">
        <f t="shared" si="29"/>
        <v>0</v>
      </c>
    </row>
    <row r="52" spans="1:51" s="27" customFormat="1" x14ac:dyDescent="0.25">
      <c r="A52" s="80"/>
      <c r="B52" s="64">
        <f t="shared" si="6"/>
        <v>45397</v>
      </c>
      <c r="C52" s="137">
        <v>30</v>
      </c>
      <c r="D52" s="82">
        <f t="shared" si="7"/>
        <v>0.1</v>
      </c>
      <c r="E52" s="92">
        <f t="shared" si="19"/>
        <v>0.35</v>
      </c>
      <c r="F52" s="84">
        <f t="shared" si="20"/>
        <v>0</v>
      </c>
      <c r="G52" s="66">
        <f t="shared" si="0"/>
        <v>0</v>
      </c>
      <c r="H52" s="64">
        <v>45397</v>
      </c>
      <c r="I52" s="85">
        <f t="shared" si="37"/>
        <v>0</v>
      </c>
      <c r="J52" s="75">
        <f t="shared" si="40"/>
        <v>0</v>
      </c>
      <c r="K52" s="86">
        <f t="shared" si="1"/>
        <v>0</v>
      </c>
      <c r="L52" s="87">
        <f t="shared" si="25"/>
        <v>0</v>
      </c>
      <c r="Y52" s="15"/>
      <c r="Z52" s="15"/>
      <c r="AA52" s="15"/>
      <c r="AE52" s="95"/>
      <c r="AF52" s="75">
        <f t="shared" si="2"/>
        <v>0</v>
      </c>
      <c r="AG52" s="75">
        <f t="shared" si="9"/>
        <v>0</v>
      </c>
      <c r="AI52" s="89">
        <f t="shared" si="26"/>
        <v>0</v>
      </c>
      <c r="AJ52" s="90">
        <f t="shared" si="10"/>
        <v>0</v>
      </c>
      <c r="AK52" s="90"/>
      <c r="AL52" s="90"/>
      <c r="AM52" s="90">
        <f t="shared" si="13"/>
        <v>0</v>
      </c>
      <c r="AN52" s="91">
        <f t="shared" si="27"/>
        <v>0</v>
      </c>
      <c r="AO52" s="52"/>
      <c r="AQ52" s="75">
        <f t="shared" si="4"/>
        <v>0</v>
      </c>
      <c r="AR52" s="75">
        <f t="shared" si="14"/>
        <v>0</v>
      </c>
      <c r="AT52" s="89">
        <f t="shared" si="28"/>
        <v>0</v>
      </c>
      <c r="AU52" s="90">
        <f t="shared" si="22"/>
        <v>0</v>
      </c>
      <c r="AV52" s="90"/>
      <c r="AW52" s="90"/>
      <c r="AX52" s="90">
        <f t="shared" si="17"/>
        <v>0</v>
      </c>
      <c r="AY52" s="91">
        <f t="shared" si="29"/>
        <v>0</v>
      </c>
    </row>
    <row r="53" spans="1:51" s="27" customFormat="1" x14ac:dyDescent="0.25">
      <c r="A53" s="80"/>
      <c r="B53" s="64">
        <f t="shared" si="6"/>
        <v>45427</v>
      </c>
      <c r="C53" s="137">
        <v>30</v>
      </c>
      <c r="D53" s="82">
        <f t="shared" si="7"/>
        <v>0.1</v>
      </c>
      <c r="E53" s="92">
        <f t="shared" si="19"/>
        <v>0.35</v>
      </c>
      <c r="F53" s="84">
        <f t="shared" si="20"/>
        <v>0</v>
      </c>
      <c r="G53" s="66">
        <f t="shared" si="0"/>
        <v>0</v>
      </c>
      <c r="H53" s="64">
        <v>45427</v>
      </c>
      <c r="I53" s="85">
        <f t="shared" si="37"/>
        <v>0</v>
      </c>
      <c r="J53" s="75">
        <f t="shared" si="40"/>
        <v>0</v>
      </c>
      <c r="K53" s="86">
        <f t="shared" si="1"/>
        <v>0</v>
      </c>
      <c r="L53" s="87">
        <f t="shared" si="25"/>
        <v>0</v>
      </c>
      <c r="Y53" s="15"/>
      <c r="Z53" s="15"/>
      <c r="AA53" s="15"/>
      <c r="AE53" s="95"/>
      <c r="AF53" s="75">
        <f t="shared" si="2"/>
        <v>0</v>
      </c>
      <c r="AG53" s="75">
        <f t="shared" si="9"/>
        <v>0</v>
      </c>
      <c r="AI53" s="89">
        <f t="shared" si="26"/>
        <v>0</v>
      </c>
      <c r="AJ53" s="90">
        <f t="shared" si="10"/>
        <v>0</v>
      </c>
      <c r="AK53" s="90"/>
      <c r="AL53" s="90"/>
      <c r="AM53" s="90">
        <f t="shared" si="13"/>
        <v>0</v>
      </c>
      <c r="AN53" s="91">
        <f t="shared" si="27"/>
        <v>0</v>
      </c>
      <c r="AO53" s="52"/>
      <c r="AQ53" s="75">
        <f t="shared" si="4"/>
        <v>0</v>
      </c>
      <c r="AR53" s="75">
        <f t="shared" si="14"/>
        <v>0</v>
      </c>
      <c r="AT53" s="89">
        <f t="shared" si="28"/>
        <v>0</v>
      </c>
      <c r="AU53" s="90">
        <f t="shared" si="22"/>
        <v>0</v>
      </c>
      <c r="AV53" s="90"/>
      <c r="AW53" s="90"/>
      <c r="AX53" s="90">
        <f t="shared" si="17"/>
        <v>0</v>
      </c>
      <c r="AY53" s="91">
        <f t="shared" si="29"/>
        <v>0</v>
      </c>
    </row>
    <row r="54" spans="1:51" s="27" customFormat="1" x14ac:dyDescent="0.25">
      <c r="A54" s="80"/>
      <c r="B54" s="64">
        <f t="shared" si="6"/>
        <v>45458</v>
      </c>
      <c r="C54" s="137">
        <v>30</v>
      </c>
      <c r="D54" s="82">
        <f t="shared" si="7"/>
        <v>0.1</v>
      </c>
      <c r="E54" s="92">
        <f t="shared" si="19"/>
        <v>0.35</v>
      </c>
      <c r="F54" s="84">
        <f t="shared" si="20"/>
        <v>0</v>
      </c>
      <c r="G54" s="66">
        <f t="shared" si="0"/>
        <v>0</v>
      </c>
      <c r="H54" s="64">
        <v>45458</v>
      </c>
      <c r="I54" s="85">
        <f t="shared" ref="I54:I56" si="41">+IF(L53&gt;0,MIN(A54-J54,L53),0)</f>
        <v>0</v>
      </c>
      <c r="J54" s="75">
        <f t="shared" ref="J54:J56" si="42">+MIN($A54,F54+G53)</f>
        <v>0</v>
      </c>
      <c r="K54" s="86">
        <f t="shared" si="1"/>
        <v>0</v>
      </c>
      <c r="L54" s="87">
        <f t="shared" si="25"/>
        <v>0</v>
      </c>
      <c r="Y54" s="15"/>
      <c r="Z54" s="15"/>
      <c r="AA54" s="15"/>
      <c r="AE54" s="95"/>
      <c r="AF54" s="75">
        <f t="shared" si="2"/>
        <v>0</v>
      </c>
      <c r="AG54" s="75">
        <f t="shared" si="9"/>
        <v>0</v>
      </c>
      <c r="AI54" s="89">
        <f t="shared" si="26"/>
        <v>0</v>
      </c>
      <c r="AJ54" s="90">
        <f t="shared" si="10"/>
        <v>0</v>
      </c>
      <c r="AK54" s="90"/>
      <c r="AL54" s="90"/>
      <c r="AM54" s="90">
        <f t="shared" si="13"/>
        <v>0</v>
      </c>
      <c r="AN54" s="91">
        <f t="shared" si="27"/>
        <v>0</v>
      </c>
      <c r="AO54" s="52"/>
      <c r="AQ54" s="75">
        <f t="shared" si="4"/>
        <v>0</v>
      </c>
      <c r="AR54" s="75">
        <f t="shared" si="14"/>
        <v>0</v>
      </c>
      <c r="AT54" s="89">
        <f t="shared" si="28"/>
        <v>0</v>
      </c>
      <c r="AU54" s="90">
        <f t="shared" si="22"/>
        <v>0</v>
      </c>
      <c r="AV54" s="90"/>
      <c r="AW54" s="90"/>
      <c r="AX54" s="90">
        <f t="shared" si="17"/>
        <v>0</v>
      </c>
      <c r="AY54" s="91">
        <f t="shared" si="29"/>
        <v>0</v>
      </c>
    </row>
    <row r="55" spans="1:51" s="27" customFormat="1" x14ac:dyDescent="0.25">
      <c r="A55" s="80"/>
      <c r="B55" s="64">
        <f t="shared" si="6"/>
        <v>45488</v>
      </c>
      <c r="C55" s="137">
        <v>30</v>
      </c>
      <c r="D55" s="82">
        <f t="shared" si="7"/>
        <v>0.1</v>
      </c>
      <c r="E55" s="92">
        <f t="shared" si="19"/>
        <v>0.35</v>
      </c>
      <c r="F55" s="84">
        <f t="shared" si="20"/>
        <v>0</v>
      </c>
      <c r="G55" s="66">
        <f t="shared" si="0"/>
        <v>0</v>
      </c>
      <c r="H55" s="64">
        <v>45488</v>
      </c>
      <c r="I55" s="85">
        <f t="shared" si="41"/>
        <v>0</v>
      </c>
      <c r="J55" s="75">
        <f t="shared" si="42"/>
        <v>0</v>
      </c>
      <c r="K55" s="86">
        <f t="shared" si="1"/>
        <v>0</v>
      </c>
      <c r="L55" s="87">
        <f t="shared" si="25"/>
        <v>0</v>
      </c>
      <c r="Y55" s="15"/>
      <c r="Z55" s="15"/>
      <c r="AA55" s="15"/>
      <c r="AF55" s="75">
        <f t="shared" si="2"/>
        <v>0</v>
      </c>
      <c r="AG55" s="75">
        <f t="shared" si="9"/>
        <v>0</v>
      </c>
      <c r="AI55" s="89">
        <f t="shared" si="26"/>
        <v>0</v>
      </c>
      <c r="AJ55" s="90">
        <f t="shared" si="10"/>
        <v>0</v>
      </c>
      <c r="AK55" s="90"/>
      <c r="AL55" s="90"/>
      <c r="AM55" s="90">
        <f t="shared" si="13"/>
        <v>0</v>
      </c>
      <c r="AN55" s="91">
        <f t="shared" si="27"/>
        <v>0</v>
      </c>
      <c r="AO55" s="52"/>
      <c r="AQ55" s="75">
        <f t="shared" si="4"/>
        <v>0</v>
      </c>
      <c r="AR55" s="75">
        <f t="shared" si="14"/>
        <v>0</v>
      </c>
      <c r="AT55" s="89">
        <f t="shared" si="28"/>
        <v>0</v>
      </c>
      <c r="AU55" s="90">
        <f t="shared" si="22"/>
        <v>0</v>
      </c>
      <c r="AV55" s="90"/>
      <c r="AW55" s="90"/>
      <c r="AX55" s="90">
        <f t="shared" si="17"/>
        <v>0</v>
      </c>
      <c r="AY55" s="91">
        <f t="shared" si="29"/>
        <v>0</v>
      </c>
    </row>
    <row r="56" spans="1:51" s="27" customFormat="1" ht="15.75" thickBot="1" x14ac:dyDescent="0.3">
      <c r="A56" s="80"/>
      <c r="B56" s="64">
        <f t="shared" si="6"/>
        <v>45519</v>
      </c>
      <c r="C56" s="137">
        <v>30</v>
      </c>
      <c r="D56" s="82">
        <f t="shared" si="7"/>
        <v>0.1</v>
      </c>
      <c r="E56" s="92">
        <f t="shared" si="19"/>
        <v>0.35</v>
      </c>
      <c r="F56" s="84">
        <f t="shared" si="20"/>
        <v>0</v>
      </c>
      <c r="G56" s="66">
        <f t="shared" si="0"/>
        <v>0</v>
      </c>
      <c r="H56" s="64">
        <v>45519</v>
      </c>
      <c r="I56" s="85">
        <f t="shared" si="41"/>
        <v>0</v>
      </c>
      <c r="J56" s="75">
        <f t="shared" si="42"/>
        <v>0</v>
      </c>
      <c r="K56" s="86">
        <f t="shared" si="1"/>
        <v>0</v>
      </c>
      <c r="L56" s="87">
        <f t="shared" si="25"/>
        <v>0</v>
      </c>
      <c r="Y56" s="15"/>
      <c r="Z56" s="15"/>
      <c r="AA56" s="15"/>
      <c r="AF56" s="75">
        <f t="shared" si="2"/>
        <v>0</v>
      </c>
      <c r="AG56" s="75">
        <f t="shared" si="9"/>
        <v>0</v>
      </c>
      <c r="AI56" s="89">
        <f t="shared" si="26"/>
        <v>0</v>
      </c>
      <c r="AJ56" s="90">
        <f t="shared" si="10"/>
        <v>0</v>
      </c>
      <c r="AK56" s="90"/>
      <c r="AL56" s="90"/>
      <c r="AM56" s="90">
        <f t="shared" si="13"/>
        <v>0</v>
      </c>
      <c r="AN56" s="91">
        <f t="shared" si="27"/>
        <v>0</v>
      </c>
      <c r="AO56" s="52"/>
      <c r="AQ56" s="75">
        <f t="shared" si="4"/>
        <v>0</v>
      </c>
      <c r="AR56" s="75">
        <f t="shared" si="14"/>
        <v>0</v>
      </c>
      <c r="AT56" s="89">
        <f t="shared" si="28"/>
        <v>0</v>
      </c>
      <c r="AU56" s="90">
        <f t="shared" si="22"/>
        <v>0</v>
      </c>
      <c r="AV56" s="90"/>
      <c r="AW56" s="90"/>
      <c r="AX56" s="90">
        <f t="shared" si="17"/>
        <v>0</v>
      </c>
      <c r="AY56" s="91">
        <f t="shared" si="29"/>
        <v>0</v>
      </c>
    </row>
    <row r="57" spans="1:51" s="27" customFormat="1" ht="16.5" thickBot="1" x14ac:dyDescent="0.3">
      <c r="A57" s="96">
        <f>SUM(A19:A56)</f>
        <v>602188541</v>
      </c>
      <c r="C57" s="134"/>
      <c r="F57" s="96">
        <f>+SUM(F19:F56)</f>
        <v>49584503.135477029</v>
      </c>
      <c r="H57" s="125" t="s">
        <v>0</v>
      </c>
      <c r="I57" s="126">
        <f>+SUM(I19:I56)</f>
        <v>442947550</v>
      </c>
      <c r="J57" s="126">
        <f>+SUM(J19:J56)</f>
        <v>49584503.135477029</v>
      </c>
      <c r="K57" s="126">
        <f>+SUM(K19:K56)</f>
        <v>492532053.13547701</v>
      </c>
      <c r="L57" s="97"/>
      <c r="Y57" s="15"/>
      <c r="Z57" s="15"/>
      <c r="AA57" s="15"/>
    </row>
    <row r="58" spans="1:51" s="27" customFormat="1" x14ac:dyDescent="0.25">
      <c r="C58" s="134"/>
      <c r="H58" s="98"/>
      <c r="Y58" s="15"/>
      <c r="Z58" s="15"/>
      <c r="AA58" s="15"/>
    </row>
    <row r="59" spans="1:51" s="27" customFormat="1" x14ac:dyDescent="0.25">
      <c r="C59" s="134"/>
      <c r="H59" s="98"/>
      <c r="I59" s="27">
        <f>+I57-Calculadora!G32</f>
        <v>0</v>
      </c>
      <c r="J59" s="27">
        <f>+J57-Calculadora!H32</f>
        <v>0.13547702878713608</v>
      </c>
      <c r="Y59" s="15"/>
      <c r="Z59" s="15"/>
      <c r="AA59" s="15"/>
    </row>
    <row r="60" spans="1:51" s="27" customFormat="1" x14ac:dyDescent="0.25">
      <c r="C60" s="134"/>
      <c r="H60" s="98"/>
    </row>
    <row r="61" spans="1:51" s="27" customFormat="1" x14ac:dyDescent="0.25">
      <c r="C61" s="134"/>
      <c r="H61" s="98"/>
    </row>
    <row r="62" spans="1:51" s="27" customFormat="1" x14ac:dyDescent="0.25">
      <c r="C62" s="134"/>
      <c r="H62" s="98"/>
      <c r="M62" s="99"/>
    </row>
    <row r="63" spans="1:51" x14ac:dyDescent="0.25">
      <c r="AB63" s="27"/>
      <c r="AC63" s="27"/>
    </row>
  </sheetData>
  <sheetProtection algorithmName="SHA-512" hashValue="+b6Slu17koW/sZ4Jqmu2HkNcTCUqDoNJY6pnJA7ivaU/PR7wPO2JH5HTrSfIuVrd67E/PQyNdyxGOnJsUBGywg==" saltValue="fQj9JZt/HQNuCWx1x1Oeig==" spinCount="100000" sheet="1" selectLockedCells="1"/>
  <mergeCells count="10">
    <mergeCell ref="H2:I2"/>
    <mergeCell ref="A8:B8"/>
    <mergeCell ref="AE10:AN10"/>
    <mergeCell ref="AP10:AY10"/>
    <mergeCell ref="A16:A17"/>
    <mergeCell ref="B16:G16"/>
    <mergeCell ref="H16:L16"/>
    <mergeCell ref="D17:D18"/>
    <mergeCell ref="E17:E18"/>
    <mergeCell ref="F17:F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Z61"/>
  <sheetViews>
    <sheetView showGridLines="0" topLeftCell="H7" zoomScale="80" zoomScaleNormal="80" workbookViewId="0">
      <selection activeCell="BS20" sqref="BS20"/>
    </sheetView>
  </sheetViews>
  <sheetFormatPr baseColWidth="10" defaultColWidth="9.140625" defaultRowHeight="15" outlineLevelCol="1" x14ac:dyDescent="0.25"/>
  <cols>
    <col min="1" max="1" width="15.5703125" style="27" hidden="1" customWidth="1" outlineLevel="1"/>
    <col min="2" max="4" width="16.28515625" style="27" hidden="1" customWidth="1" outlineLevel="1"/>
    <col min="5" max="5" width="12.42578125" style="27" hidden="1" customWidth="1" outlineLevel="1"/>
    <col min="6" max="6" width="12.7109375" style="27" hidden="1" customWidth="1" outlineLevel="1"/>
    <col min="7" max="7" width="17" style="27" hidden="1" customWidth="1" outlineLevel="1"/>
    <col min="8" max="8" width="34" style="27" customWidth="1" collapsed="1"/>
    <col min="9" max="9" width="22.7109375" style="27" customWidth="1"/>
    <col min="10" max="10" width="21.7109375" style="27" customWidth="1"/>
    <col min="11" max="11" width="19.5703125" style="27" bestFit="1" customWidth="1"/>
    <col min="12" max="12" width="16.5703125" style="27" customWidth="1"/>
    <col min="13" max="13" width="14.42578125" style="27" bestFit="1" customWidth="1"/>
    <col min="14" max="14" width="23.85546875" style="27" bestFit="1" customWidth="1"/>
    <col min="15" max="16" width="15.140625" style="27" bestFit="1" customWidth="1"/>
    <col min="17" max="17" width="23.85546875" style="27" bestFit="1" customWidth="1"/>
    <col min="18" max="18" width="15.140625" style="27" bestFit="1" customWidth="1"/>
    <col min="19" max="19" width="8.85546875" style="27" customWidth="1"/>
    <col min="20" max="20" width="19.5703125" style="27" bestFit="1" customWidth="1"/>
    <col min="21" max="21" width="15.5703125" style="27" bestFit="1" customWidth="1"/>
    <col min="22" max="22" width="10.28515625" style="27" bestFit="1" customWidth="1"/>
    <col min="23" max="23" width="15.7109375" style="27" hidden="1" customWidth="1" outlineLevel="1"/>
    <col min="24" max="24" width="19.28515625" style="27" hidden="1" customWidth="1" outlineLevel="1"/>
    <col min="25" max="25" width="12" style="27" hidden="1" customWidth="1" outlineLevel="1"/>
    <col min="26" max="29" width="12.140625" style="27" hidden="1" customWidth="1" outlineLevel="1"/>
    <col min="30" max="30" width="13.7109375" style="27" hidden="1" customWidth="1" outlineLevel="1"/>
    <col min="31" max="31" width="15" style="27" hidden="1" customWidth="1" outlineLevel="1"/>
    <col min="32" max="32" width="14.28515625" style="27" hidden="1" customWidth="1" outlineLevel="1"/>
    <col min="33" max="33" width="19.28515625" style="27" hidden="1" customWidth="1" outlineLevel="1"/>
    <col min="34" max="34" width="9.140625" style="27" hidden="1" customWidth="1" outlineLevel="1"/>
    <col min="35" max="36" width="10.85546875" style="27" hidden="1" customWidth="1" outlineLevel="1"/>
    <col min="37" max="37" width="12.28515625" style="27" hidden="1" customWidth="1" outlineLevel="1"/>
    <col min="38" max="38" width="13.85546875" style="27" hidden="1" customWidth="1" outlineLevel="1"/>
    <col min="39" max="39" width="12" style="27" hidden="1" customWidth="1" outlineLevel="1"/>
    <col min="40" max="40" width="15" style="27" hidden="1" customWidth="1" outlineLevel="1"/>
    <col min="41" max="41" width="16.28515625" style="27" hidden="1" customWidth="1" outlineLevel="1"/>
    <col min="42" max="42" width="9.140625" style="27" hidden="1" customWidth="1" outlineLevel="1"/>
    <col min="43" max="43" width="14.28515625" style="27" hidden="1" customWidth="1" outlineLevel="1"/>
    <col min="44" max="44" width="19.28515625" style="27" hidden="1" customWidth="1" outlineLevel="1"/>
    <col min="45" max="45" width="9.140625" style="27" hidden="1" customWidth="1" outlineLevel="1"/>
    <col min="46" max="46" width="17.140625" style="27" hidden="1" customWidth="1" outlineLevel="1"/>
    <col min="47" max="48" width="10.85546875" style="27" hidden="1" customWidth="1" outlineLevel="1"/>
    <col min="49" max="50" width="12" style="27" hidden="1" customWidth="1" outlineLevel="1"/>
    <col min="51" max="51" width="15" style="27" hidden="1" customWidth="1" outlineLevel="1"/>
    <col min="52" max="52" width="9.140625" style="27" collapsed="1"/>
    <col min="53" max="16384" width="9.140625" style="27"/>
  </cols>
  <sheetData>
    <row r="1" spans="1:51" s="9" customFormat="1" x14ac:dyDescent="0.25"/>
    <row r="2" spans="1:51" s="9" customFormat="1" ht="24.75" x14ac:dyDescent="0.3">
      <c r="H2" s="261"/>
      <c r="I2" s="261"/>
      <c r="J2" s="10"/>
      <c r="K2" s="10"/>
      <c r="L2" s="11"/>
      <c r="M2" s="11"/>
      <c r="N2" s="12"/>
      <c r="O2" s="12"/>
      <c r="P2" s="12"/>
      <c r="Q2" s="12"/>
      <c r="R2" s="13"/>
      <c r="S2" s="13"/>
      <c r="T2" s="12"/>
      <c r="U2" s="12"/>
      <c r="V2" s="12"/>
    </row>
    <row r="3" spans="1:51" s="9" customFormat="1" x14ac:dyDescent="0.25">
      <c r="H3" s="15"/>
      <c r="I3" s="15"/>
      <c r="J3" s="15"/>
      <c r="K3" s="15"/>
      <c r="L3" s="15"/>
      <c r="M3" s="15"/>
      <c r="N3" s="15"/>
      <c r="O3" s="15"/>
      <c r="P3" s="15"/>
      <c r="Q3" s="12"/>
      <c r="R3" s="13"/>
      <c r="S3" s="15"/>
      <c r="T3" s="15"/>
      <c r="U3" s="15"/>
      <c r="V3" s="15"/>
    </row>
    <row r="4" spans="1:51" s="9" customFormat="1" x14ac:dyDescent="0.25">
      <c r="H4" s="15"/>
      <c r="I4" s="15"/>
      <c r="J4" s="15"/>
      <c r="K4" s="15"/>
      <c r="L4" s="15"/>
      <c r="M4" s="15"/>
      <c r="N4" s="15"/>
      <c r="O4" s="15"/>
      <c r="P4" s="15"/>
      <c r="Q4" s="12"/>
      <c r="R4" s="13"/>
      <c r="S4" s="15"/>
      <c r="T4" s="15"/>
      <c r="U4" s="15"/>
      <c r="V4" s="15"/>
    </row>
    <row r="5" spans="1:51" s="9" customFormat="1" x14ac:dyDescent="0.25">
      <c r="H5" s="17" t="s">
        <v>15</v>
      </c>
      <c r="I5" s="18">
        <f>+Calculadora!D18</f>
        <v>50334949</v>
      </c>
      <c r="J5" s="15"/>
      <c r="K5" s="19" t="s">
        <v>16</v>
      </c>
      <c r="L5" s="20"/>
      <c r="M5" s="15"/>
      <c r="N5" s="19" t="s">
        <v>17</v>
      </c>
      <c r="O5" s="15"/>
      <c r="P5" s="15"/>
      <c r="Q5" s="12"/>
      <c r="R5" s="13"/>
      <c r="S5" s="15"/>
      <c r="T5" s="15"/>
      <c r="U5" s="15"/>
      <c r="V5" s="15"/>
    </row>
    <row r="6" spans="1:51" s="9" customFormat="1" x14ac:dyDescent="0.25">
      <c r="H6" s="128"/>
      <c r="I6" s="127"/>
      <c r="J6" s="15" t="s">
        <v>18</v>
      </c>
      <c r="K6" s="19"/>
      <c r="L6" s="20"/>
      <c r="M6" s="15"/>
      <c r="N6" s="19"/>
      <c r="O6" s="15"/>
      <c r="P6" s="15"/>
      <c r="Q6" s="12"/>
      <c r="R6" s="13"/>
      <c r="S6" s="15"/>
      <c r="T6" s="15"/>
      <c r="U6" s="15"/>
      <c r="V6" s="15"/>
    </row>
    <row r="7" spans="1:51" s="9" customFormat="1" x14ac:dyDescent="0.25">
      <c r="H7" s="26"/>
      <c r="I7" s="20"/>
      <c r="J7" s="15"/>
      <c r="K7" s="19"/>
      <c r="L7" s="20"/>
      <c r="M7" s="15"/>
      <c r="N7" s="19"/>
      <c r="O7" s="15"/>
      <c r="P7" s="15"/>
      <c r="Q7" s="12"/>
      <c r="R7" s="13"/>
      <c r="S7" s="15"/>
      <c r="T7" s="15"/>
      <c r="U7" s="15"/>
      <c r="V7" s="15"/>
    </row>
    <row r="8" spans="1:51" s="9" customFormat="1" ht="15" customHeight="1" x14ac:dyDescent="0.25">
      <c r="H8" s="17" t="s">
        <v>19</v>
      </c>
      <c r="I8" s="29">
        <f>+Calculadora!D21</f>
        <v>0.36</v>
      </c>
      <c r="J8" s="102"/>
      <c r="K8" s="30" t="s">
        <v>20</v>
      </c>
      <c r="L8" s="31">
        <v>0.1</v>
      </c>
      <c r="M8" s="32" t="s">
        <v>21</v>
      </c>
      <c r="N8" s="33" t="s">
        <v>20</v>
      </c>
      <c r="O8" s="159">
        <f>'VDF A'!O8</f>
        <v>0.33979199999999998</v>
      </c>
      <c r="P8" s="32" t="s">
        <v>21</v>
      </c>
      <c r="Q8" s="12"/>
      <c r="R8" s="13"/>
      <c r="S8" s="15"/>
      <c r="T8" s="15"/>
      <c r="U8" s="15"/>
      <c r="V8" s="27"/>
    </row>
    <row r="9" spans="1:51" s="9" customFormat="1" x14ac:dyDescent="0.25">
      <c r="H9" s="17" t="s">
        <v>22</v>
      </c>
      <c r="I9" s="29">
        <f>+Calculadora!D22</f>
        <v>0.46</v>
      </c>
      <c r="J9" s="15"/>
      <c r="K9" s="35" t="s">
        <v>23</v>
      </c>
      <c r="L9" s="31">
        <v>0.1</v>
      </c>
      <c r="M9" s="32" t="s">
        <v>21</v>
      </c>
      <c r="N9" s="36" t="s">
        <v>23</v>
      </c>
      <c r="O9" s="160">
        <f>Calculadora!D31</f>
        <v>0.34062500000000001</v>
      </c>
      <c r="P9" s="32" t="s">
        <v>21</v>
      </c>
      <c r="Q9" s="12"/>
      <c r="R9" s="13"/>
      <c r="S9" s="15"/>
      <c r="T9" s="15"/>
      <c r="U9" s="15"/>
      <c r="V9" s="27"/>
    </row>
    <row r="10" spans="1:51" s="9" customFormat="1" ht="26.25" x14ac:dyDescent="0.25">
      <c r="H10" s="39" t="s">
        <v>24</v>
      </c>
      <c r="I10" s="40">
        <v>200</v>
      </c>
      <c r="J10" s="15"/>
      <c r="K10" s="41" t="s">
        <v>25</v>
      </c>
      <c r="L10" s="31">
        <f>+E23</f>
        <v>0.36</v>
      </c>
      <c r="M10" s="32" t="s">
        <v>21</v>
      </c>
      <c r="N10" s="161"/>
      <c r="O10" s="162"/>
      <c r="Q10" s="12"/>
      <c r="R10" s="13"/>
      <c r="S10" s="15"/>
      <c r="T10" s="15"/>
      <c r="U10" s="15"/>
      <c r="V10" s="27"/>
      <c r="AE10" s="263" t="s">
        <v>26</v>
      </c>
      <c r="AF10" s="263"/>
      <c r="AG10" s="263"/>
      <c r="AH10" s="263"/>
      <c r="AI10" s="263"/>
      <c r="AJ10" s="263"/>
      <c r="AK10" s="263"/>
      <c r="AL10" s="263"/>
      <c r="AM10" s="263"/>
      <c r="AN10" s="263"/>
      <c r="AO10" s="15"/>
      <c r="AP10" s="263" t="s">
        <v>27</v>
      </c>
      <c r="AQ10" s="263"/>
      <c r="AR10" s="263"/>
      <c r="AS10" s="263"/>
      <c r="AT10" s="263"/>
      <c r="AU10" s="263"/>
      <c r="AV10" s="263"/>
      <c r="AW10" s="263"/>
      <c r="AX10" s="263"/>
      <c r="AY10" s="263"/>
    </row>
    <row r="11" spans="1:51" s="9" customFormat="1" x14ac:dyDescent="0.25">
      <c r="H11" s="26"/>
      <c r="I11" s="20"/>
      <c r="J11" s="15"/>
      <c r="N11" s="15"/>
      <c r="O11" s="15"/>
      <c r="P11" s="27"/>
      <c r="Q11" s="12"/>
      <c r="R11" s="13"/>
      <c r="S11" s="15"/>
      <c r="T11" s="15"/>
      <c r="U11" s="15"/>
      <c r="V11" s="27"/>
    </row>
    <row r="12" spans="1:51" s="9" customFormat="1" ht="45" x14ac:dyDescent="0.25">
      <c r="H12" s="17" t="s">
        <v>28</v>
      </c>
      <c r="I12" s="44">
        <f>+'VDF A'!I12</f>
        <v>44322</v>
      </c>
      <c r="J12" s="15"/>
      <c r="K12" s="15"/>
      <c r="L12" s="15"/>
      <c r="M12" s="15"/>
      <c r="N12" s="15"/>
      <c r="O12" s="15"/>
      <c r="P12" s="15"/>
      <c r="Q12" s="12"/>
      <c r="R12" s="13"/>
      <c r="S12" s="15"/>
      <c r="T12" s="15"/>
      <c r="U12" s="15"/>
      <c r="V12" s="27"/>
      <c r="AE12" s="27"/>
      <c r="AF12" s="46" t="s">
        <v>29</v>
      </c>
      <c r="AO12" s="15"/>
      <c r="AP12" s="27"/>
      <c r="AQ12" s="46" t="s">
        <v>29</v>
      </c>
    </row>
    <row r="13" spans="1:51" s="9" customFormat="1" x14ac:dyDescent="0.25">
      <c r="H13" s="17" t="s">
        <v>30</v>
      </c>
      <c r="I13" s="47"/>
      <c r="J13" s="15"/>
      <c r="K13" s="15"/>
      <c r="L13" s="15"/>
      <c r="M13" s="15"/>
      <c r="N13" s="15"/>
      <c r="O13" s="15"/>
      <c r="P13" s="15"/>
      <c r="Q13" s="12"/>
      <c r="R13" s="13"/>
      <c r="S13" s="15"/>
      <c r="T13" s="15"/>
      <c r="U13" s="15"/>
      <c r="V13" s="27"/>
      <c r="AE13" s="27"/>
      <c r="AF13" s="48"/>
      <c r="AO13" s="15"/>
      <c r="AP13" s="27"/>
      <c r="AQ13" s="48"/>
    </row>
    <row r="14" spans="1:51" x14ac:dyDescent="0.25">
      <c r="E14" s="49"/>
      <c r="F14" s="49"/>
      <c r="K14" s="49"/>
      <c r="L14" s="49"/>
      <c r="T14" s="15"/>
      <c r="U14" s="15"/>
      <c r="AF14" s="50" t="s">
        <v>31</v>
      </c>
      <c r="AG14" s="51">
        <f>+XNPV($O$18,K18:K56,H18:H56)</f>
        <v>47636240.594472282</v>
      </c>
      <c r="AL14" s="138">
        <f>+AM19*(O8+4%)*14/360</f>
        <v>743431.53696808871</v>
      </c>
      <c r="AQ14" s="50" t="s">
        <v>31</v>
      </c>
      <c r="AR14" s="51">
        <f>+XNPV($R$17,AR18:AR54,H18:H54)</f>
        <v>47636246.393057249</v>
      </c>
    </row>
    <row r="15" spans="1:51" ht="15.75" thickBot="1" x14ac:dyDescent="0.3">
      <c r="D15" s="103"/>
      <c r="T15" s="15"/>
      <c r="U15" s="15"/>
      <c r="AK15" s="129"/>
      <c r="AL15" s="138">
        <f>+AM20*(O9+4%)*30/360</f>
        <v>1596561.66359375</v>
      </c>
      <c r="AM15" s="130">
        <f>+AL15*11</f>
        <v>17562178.299531251</v>
      </c>
    </row>
    <row r="16" spans="1:51" ht="15.75" customHeight="1" thickBot="1" x14ac:dyDescent="0.3">
      <c r="A16" s="264" t="s">
        <v>32</v>
      </c>
      <c r="B16" s="266" t="s">
        <v>33</v>
      </c>
      <c r="C16" s="267"/>
      <c r="D16" s="267"/>
      <c r="E16" s="267"/>
      <c r="F16" s="267"/>
      <c r="G16" s="268"/>
      <c r="H16" s="269" t="s">
        <v>10</v>
      </c>
      <c r="I16" s="270"/>
      <c r="J16" s="270"/>
      <c r="K16" s="270"/>
      <c r="L16" s="271"/>
      <c r="N16" s="52"/>
      <c r="O16" s="104"/>
      <c r="Q16" s="104"/>
      <c r="R16" s="104"/>
      <c r="S16" s="104"/>
      <c r="T16" s="15"/>
      <c r="U16" s="15"/>
      <c r="AD16" s="264" t="s">
        <v>32</v>
      </c>
      <c r="AE16" s="53" t="s">
        <v>34</v>
      </c>
      <c r="AF16" s="54">
        <f>+O17</f>
        <v>94.638499999999993</v>
      </c>
      <c r="AG16" s="27" t="s">
        <v>35</v>
      </c>
      <c r="AL16" s="129">
        <f>+AM15+AL14</f>
        <v>18305609.836499341</v>
      </c>
      <c r="AO16" s="52"/>
      <c r="AP16" s="53" t="s">
        <v>34</v>
      </c>
      <c r="AQ16" s="54">
        <f>+R18</f>
        <v>94.638499999999993</v>
      </c>
      <c r="AR16" s="27" t="s">
        <v>35</v>
      </c>
    </row>
    <row r="17" spans="1:51" ht="45" customHeight="1" thickBot="1" x14ac:dyDescent="0.3">
      <c r="A17" s="265"/>
      <c r="B17" s="55" t="s">
        <v>36</v>
      </c>
      <c r="C17" s="56" t="s">
        <v>37</v>
      </c>
      <c r="D17" s="272" t="s">
        <v>38</v>
      </c>
      <c r="E17" s="274" t="s">
        <v>39</v>
      </c>
      <c r="F17" s="276" t="s">
        <v>40</v>
      </c>
      <c r="G17" s="57" t="s">
        <v>41</v>
      </c>
      <c r="H17" s="122"/>
      <c r="I17" s="123" t="s">
        <v>42</v>
      </c>
      <c r="J17" s="123" t="s">
        <v>7</v>
      </c>
      <c r="K17" s="123" t="s">
        <v>0</v>
      </c>
      <c r="L17" s="124" t="s">
        <v>43</v>
      </c>
      <c r="N17" s="58" t="s">
        <v>44</v>
      </c>
      <c r="O17" s="59">
        <f>+R18</f>
        <v>94.638499999999993</v>
      </c>
      <c r="Q17" s="58" t="s">
        <v>45</v>
      </c>
      <c r="R17" s="60">
        <f>+Calculadora!D26</f>
        <v>0.4975</v>
      </c>
      <c r="S17" s="27" t="s">
        <v>18</v>
      </c>
      <c r="T17" s="15"/>
      <c r="U17" s="15"/>
      <c r="AD17" s="265"/>
      <c r="AE17" s="53"/>
      <c r="AF17" s="61">
        <f>+XIRR(AF18:AF56,H18:H56)</f>
        <v>0.4975002825260163</v>
      </c>
      <c r="AG17" s="27" t="s">
        <v>47</v>
      </c>
      <c r="AI17" s="27" t="s">
        <v>48</v>
      </c>
      <c r="AJ17" s="52"/>
      <c r="AK17" s="52"/>
      <c r="AL17" s="52"/>
      <c r="AM17" s="52"/>
      <c r="AN17" s="62" t="s">
        <v>49</v>
      </c>
      <c r="AO17" s="52"/>
      <c r="AP17" s="53"/>
      <c r="AQ17" s="61">
        <f>+XIRR(AQ18:AQ50,H18:H50)</f>
        <v>0.4975002825260163</v>
      </c>
      <c r="AR17" s="27" t="s">
        <v>47</v>
      </c>
      <c r="AT17" s="27" t="s">
        <v>48</v>
      </c>
      <c r="AU17" s="52"/>
      <c r="AV17" s="52"/>
      <c r="AW17" s="52"/>
      <c r="AX17" s="52"/>
      <c r="AY17" s="62" t="s">
        <v>49</v>
      </c>
    </row>
    <row r="18" spans="1:51" ht="15.75" customHeight="1" x14ac:dyDescent="0.25">
      <c r="A18" s="63"/>
      <c r="B18" s="64">
        <f>+H18</f>
        <v>44322</v>
      </c>
      <c r="C18" s="65"/>
      <c r="D18" s="273"/>
      <c r="E18" s="275"/>
      <c r="F18" s="277"/>
      <c r="G18" s="66">
        <v>0</v>
      </c>
      <c r="H18" s="67">
        <f>+I12</f>
        <v>44322</v>
      </c>
      <c r="I18" s="68"/>
      <c r="J18" s="69"/>
      <c r="K18" s="70">
        <v>0</v>
      </c>
      <c r="L18" s="71">
        <f>+I5</f>
        <v>50334949</v>
      </c>
      <c r="N18" s="72" t="s">
        <v>50</v>
      </c>
      <c r="O18" s="73">
        <f>+AF17</f>
        <v>0.4975002825260163</v>
      </c>
      <c r="P18" s="27" t="s">
        <v>18</v>
      </c>
      <c r="Q18" s="72" t="s">
        <v>51</v>
      </c>
      <c r="R18" s="74">
        <f>+ROUND((AR14/L18)*100,4)</f>
        <v>94.638499999999993</v>
      </c>
      <c r="T18" s="15">
        <f>Calculadora!D28</f>
        <v>94.638512358122512</v>
      </c>
      <c r="U18" s="15"/>
      <c r="AD18" s="63"/>
      <c r="AE18" s="53"/>
      <c r="AF18" s="75">
        <f>-L18*AF16/100</f>
        <v>-47636240.709364995</v>
      </c>
      <c r="AI18" s="76">
        <v>0</v>
      </c>
      <c r="AJ18" s="77"/>
      <c r="AK18" s="77"/>
      <c r="AL18" s="77"/>
      <c r="AM18" s="78">
        <f>+L18</f>
        <v>50334949</v>
      </c>
      <c r="AN18" s="79">
        <f>-I5*(T18/100)</f>
        <v>-47636246.929819658</v>
      </c>
      <c r="AO18" s="52"/>
      <c r="AP18" s="53"/>
      <c r="AQ18" s="75">
        <f>-L18*AQ16/100</f>
        <v>-47636240.709364995</v>
      </c>
      <c r="AR18" s="75">
        <v>0</v>
      </c>
      <c r="AT18" s="76">
        <v>0</v>
      </c>
      <c r="AU18" s="77"/>
      <c r="AV18" s="77"/>
      <c r="AW18" s="77"/>
      <c r="AX18" s="78">
        <f>+L18</f>
        <v>50334949</v>
      </c>
      <c r="AY18" s="79">
        <f>-I5*(T18/100)</f>
        <v>-47636246.929819658</v>
      </c>
    </row>
    <row r="19" spans="1:51" ht="15.75" customHeight="1" x14ac:dyDescent="0.25">
      <c r="A19" s="80">
        <f>+'VDF A'!A19-'VDF A'!K19</f>
        <v>0</v>
      </c>
      <c r="B19" s="64">
        <f t="shared" ref="B19:B54" si="0">+H19</f>
        <v>44392</v>
      </c>
      <c r="C19" s="81">
        <f>+'VDF A'!$C$19</f>
        <v>60</v>
      </c>
      <c r="D19" s="82">
        <f>+L8</f>
        <v>0.1</v>
      </c>
      <c r="E19" s="83">
        <f>+MAX($I$8,MIN($I$9,$D19+$I$10/10000))</f>
        <v>0.36</v>
      </c>
      <c r="F19" s="84">
        <f>+((E19*L18)/360)*$C19</f>
        <v>3020096.94</v>
      </c>
      <c r="G19" s="66">
        <f t="shared" ref="G19:G54" si="1">+G18+F19-J19</f>
        <v>3020096.94</v>
      </c>
      <c r="H19" s="64">
        <f>+'VDF A'!H19</f>
        <v>44392</v>
      </c>
      <c r="I19" s="85">
        <f>+A19-J19</f>
        <v>0</v>
      </c>
      <c r="J19" s="75">
        <f t="shared" ref="J19:J54" si="2">+MIN($A19,F19+G18)</f>
        <v>0</v>
      </c>
      <c r="K19" s="86">
        <f>+J19+I19</f>
        <v>0</v>
      </c>
      <c r="L19" s="87">
        <f t="shared" ref="L19:L54" si="3">+L18-I19</f>
        <v>50334949</v>
      </c>
      <c r="N19" s="72" t="s">
        <v>46</v>
      </c>
      <c r="O19" s="88">
        <f>XIRR(AN18:AN56,H18:H56)</f>
        <v>0.49804815649986267</v>
      </c>
      <c r="P19" s="27" t="s">
        <v>18</v>
      </c>
      <c r="Q19" s="72" t="s">
        <v>46</v>
      </c>
      <c r="R19" s="88">
        <f>+XIRR(AY18:AY54,H18:H54)</f>
        <v>0.49804815649986267</v>
      </c>
      <c r="S19" s="27" t="s">
        <v>18</v>
      </c>
      <c r="T19" s="15"/>
      <c r="U19" s="15"/>
      <c r="AD19" s="80">
        <f>+'VDF A'!A19-'VDF A'!AY19</f>
        <v>0</v>
      </c>
      <c r="AE19" s="53"/>
      <c r="AF19" s="75">
        <f>+K19</f>
        <v>0</v>
      </c>
      <c r="AI19" s="89">
        <f>+AJ19</f>
        <v>3020096.94</v>
      </c>
      <c r="AJ19" s="90">
        <f>+((MAX($I$8,MIN($I$9,$O$8+$I$10/10000))*AM18)/360)*$C19</f>
        <v>3020096.94</v>
      </c>
      <c r="AK19" s="90">
        <f>MIN(AD19,AI18+AJ19)</f>
        <v>0</v>
      </c>
      <c r="AL19" s="90">
        <f>+IF(AM18&lt;0,0,MIN(AD19-AK19,AM18))</f>
        <v>0</v>
      </c>
      <c r="AM19" s="90">
        <f>+AM18-AL19</f>
        <v>50334949</v>
      </c>
      <c r="AN19" s="91">
        <f>+AK19+AL19</f>
        <v>0</v>
      </c>
      <c r="AO19" s="52"/>
      <c r="AP19" s="53"/>
      <c r="AQ19" s="75">
        <f>+K19</f>
        <v>0</v>
      </c>
      <c r="AR19" s="75">
        <f>+AQ19</f>
        <v>0</v>
      </c>
      <c r="AT19" s="89">
        <f>+AU19</f>
        <v>3020096.94</v>
      </c>
      <c r="AU19" s="90">
        <f>+((MAX($I$8,MIN($I$9,$O$8+$I$10/10000))*AX18)/360)*$C19</f>
        <v>3020096.94</v>
      </c>
      <c r="AV19" s="90">
        <f>MIN(AD19,AT18+AU19)</f>
        <v>0</v>
      </c>
      <c r="AW19" s="90">
        <f>+IF(AX18&lt;0,0,MIN(AD19-AV19,AM18))</f>
        <v>0</v>
      </c>
      <c r="AX19" s="90">
        <f>+AX18-AW19</f>
        <v>50334949</v>
      </c>
      <c r="AY19" s="91">
        <f>+AV19+AW19</f>
        <v>0</v>
      </c>
    </row>
    <row r="20" spans="1:51" x14ac:dyDescent="0.25">
      <c r="A20" s="80">
        <f>+'VDF A'!A20-'VDF A'!K20</f>
        <v>0</v>
      </c>
      <c r="B20" s="64">
        <f t="shared" si="0"/>
        <v>44424</v>
      </c>
      <c r="C20" s="81">
        <f>+'VDF A'!C20</f>
        <v>30</v>
      </c>
      <c r="D20" s="82">
        <f>+$L$9</f>
        <v>0.1</v>
      </c>
      <c r="E20" s="92">
        <f t="shared" ref="E20:E56" si="4">+MAX($I$8,MIN($I$9,$D20+$I$10/10000))</f>
        <v>0.36</v>
      </c>
      <c r="F20" s="84">
        <f t="shared" ref="F20:F54" si="5">+((E20*L19)/360)*$C20</f>
        <v>1510048.47</v>
      </c>
      <c r="G20" s="66">
        <f t="shared" si="1"/>
        <v>4530145.41</v>
      </c>
      <c r="H20" s="64">
        <f>+'VDF A'!H20</f>
        <v>44424</v>
      </c>
      <c r="I20" s="85">
        <f t="shared" ref="I20:I54" si="6">+IF(L19&gt;0,MIN(A20-J20,L19),0)</f>
        <v>0</v>
      </c>
      <c r="J20" s="75">
        <f t="shared" si="2"/>
        <v>0</v>
      </c>
      <c r="K20" s="86">
        <f t="shared" ref="K20:K54" si="7">+J20+I20</f>
        <v>0</v>
      </c>
      <c r="L20" s="87">
        <f t="shared" si="3"/>
        <v>50334949</v>
      </c>
      <c r="Q20" s="104"/>
      <c r="R20" s="104"/>
      <c r="S20" s="104"/>
      <c r="T20" s="15"/>
      <c r="U20" s="15"/>
      <c r="AD20" s="80">
        <f>+'VDF A'!A20-'VDF A'!AY20</f>
        <v>0</v>
      </c>
      <c r="AE20" s="53"/>
      <c r="AF20" s="75">
        <f t="shared" ref="AF20:AF54" si="8">+K20</f>
        <v>0</v>
      </c>
      <c r="AI20" s="89">
        <f>+AI19+AJ20-AK20</f>
        <v>4532767.0219270829</v>
      </c>
      <c r="AJ20" s="90">
        <f>+((MAX($I$8,MIN($I$9,$O$9+$I$10/10000))*AM19)/360)*$C20</f>
        <v>1512670.0819270834</v>
      </c>
      <c r="AK20" s="90">
        <f t="shared" ref="AK20:AK54" si="9">MIN(AD20,AI19+AJ20)</f>
        <v>0</v>
      </c>
      <c r="AL20" s="90">
        <f>+IF(AM19&lt;0,0,MIN(AD20-AK20,AM19))</f>
        <v>0</v>
      </c>
      <c r="AM20" s="90">
        <f t="shared" ref="AM20:AM54" si="10">+AM19-AL20</f>
        <v>50334949</v>
      </c>
      <c r="AN20" s="91">
        <f t="shared" ref="AN20:AN54" si="11">+AK20+AL20</f>
        <v>0</v>
      </c>
      <c r="AO20" s="52"/>
      <c r="AP20" s="53"/>
      <c r="AQ20" s="75">
        <f t="shared" ref="AQ20:AQ54" si="12">+K20</f>
        <v>0</v>
      </c>
      <c r="AR20" s="75">
        <f t="shared" ref="AR20:AR54" si="13">+AQ20</f>
        <v>0</v>
      </c>
      <c r="AT20" s="89">
        <f>+AT19+AU20-AV20</f>
        <v>4532767.0219270829</v>
      </c>
      <c r="AU20" s="90">
        <f>+((MAX($I$8,MIN($I$9,$O$9+$I$10/10000))*AM19)/360)*$C20</f>
        <v>1512670.0819270834</v>
      </c>
      <c r="AV20" s="90">
        <f t="shared" ref="AV20:AV54" si="14">MIN(AD20,AT19+AU20)</f>
        <v>0</v>
      </c>
      <c r="AW20" s="90">
        <f t="shared" ref="AW20:AW54" si="15">+IF(AX19&lt;0,0,MIN(AD20-AV20,AM19))</f>
        <v>0</v>
      </c>
      <c r="AX20" s="90">
        <f t="shared" ref="AX20:AX54" si="16">+AX19-AW20</f>
        <v>50334949</v>
      </c>
      <c r="AY20" s="91">
        <f t="shared" ref="AY20:AY54" si="17">+AV20+AW20</f>
        <v>0</v>
      </c>
    </row>
    <row r="21" spans="1:51" x14ac:dyDescent="0.25">
      <c r="A21" s="80">
        <f>+'VDF A'!A21-'VDF A'!K21</f>
        <v>0</v>
      </c>
      <c r="B21" s="64">
        <f t="shared" si="0"/>
        <v>44454</v>
      </c>
      <c r="C21" s="81">
        <f>+'VDF A'!C21</f>
        <v>30</v>
      </c>
      <c r="D21" s="82">
        <f t="shared" ref="D21:D56" si="18">+$L$9</f>
        <v>0.1</v>
      </c>
      <c r="E21" s="92">
        <f t="shared" si="4"/>
        <v>0.36</v>
      </c>
      <c r="F21" s="84">
        <f t="shared" si="5"/>
        <v>1510048.47</v>
      </c>
      <c r="G21" s="66">
        <f t="shared" si="1"/>
        <v>6040193.8799999999</v>
      </c>
      <c r="H21" s="64">
        <f>+'VDF A'!H21</f>
        <v>44454</v>
      </c>
      <c r="I21" s="85">
        <f t="shared" si="6"/>
        <v>0</v>
      </c>
      <c r="J21" s="75">
        <f t="shared" si="2"/>
        <v>0</v>
      </c>
      <c r="K21" s="86">
        <f t="shared" si="7"/>
        <v>0</v>
      </c>
      <c r="L21" s="87">
        <f t="shared" si="3"/>
        <v>50334949</v>
      </c>
      <c r="Q21" s="104"/>
      <c r="R21" s="104"/>
      <c r="S21" s="104"/>
      <c r="T21" s="15"/>
      <c r="U21" s="15"/>
      <c r="AD21" s="80">
        <f>+'VDF A'!A21-'VDF A'!AY21</f>
        <v>0</v>
      </c>
      <c r="AE21" s="53"/>
      <c r="AF21" s="75">
        <f t="shared" si="8"/>
        <v>0</v>
      </c>
      <c r="AI21" s="89">
        <f t="shared" ref="AI21:AI54" si="19">+AI20+AJ21-AK21</f>
        <v>6045437.1038541663</v>
      </c>
      <c r="AJ21" s="90">
        <f t="shared" ref="AJ21:AJ30" si="20">+((MAX($I$8,MIN($I$9,$O$9+$I$10/10000))*AM20)/360)*$C21</f>
        <v>1512670.0819270834</v>
      </c>
      <c r="AK21" s="90">
        <f t="shared" si="9"/>
        <v>0</v>
      </c>
      <c r="AL21" s="90">
        <f>+IF(AM20&lt;0,0,MIN(AD21-AK21,AM20))</f>
        <v>0</v>
      </c>
      <c r="AM21" s="90">
        <f t="shared" si="10"/>
        <v>50334949</v>
      </c>
      <c r="AN21" s="91">
        <f t="shared" si="11"/>
        <v>0</v>
      </c>
      <c r="AO21" s="52"/>
      <c r="AP21" s="53"/>
      <c r="AQ21" s="75">
        <f t="shared" si="12"/>
        <v>0</v>
      </c>
      <c r="AR21" s="75">
        <f t="shared" si="13"/>
        <v>0</v>
      </c>
      <c r="AT21" s="89">
        <f t="shared" ref="AT21:AT22" si="21">+AT20+AU21-AV21</f>
        <v>6045437.1038541663</v>
      </c>
      <c r="AU21" s="90">
        <f t="shared" ref="AU21:AU54" si="22">+((MAX($I$8,MIN($I$9,$O$9+$I$10/10000))*AM20)/360)*$C21</f>
        <v>1512670.0819270834</v>
      </c>
      <c r="AV21" s="90">
        <f>MIN(AD21,AT20+AU21)</f>
        <v>0</v>
      </c>
      <c r="AW21" s="90">
        <f t="shared" si="15"/>
        <v>0</v>
      </c>
      <c r="AX21" s="90">
        <f t="shared" si="16"/>
        <v>50334949</v>
      </c>
      <c r="AY21" s="91">
        <f t="shared" si="17"/>
        <v>0</v>
      </c>
    </row>
    <row r="22" spans="1:51" x14ac:dyDescent="0.25">
      <c r="A22" s="80">
        <f>+'VDF A'!A22-'VDF A'!K22</f>
        <v>0</v>
      </c>
      <c r="B22" s="64">
        <f t="shared" si="0"/>
        <v>44484</v>
      </c>
      <c r="C22" s="81">
        <f>+'VDF A'!C22</f>
        <v>30</v>
      </c>
      <c r="D22" s="82">
        <f t="shared" si="18"/>
        <v>0.1</v>
      </c>
      <c r="E22" s="92">
        <f t="shared" si="4"/>
        <v>0.36</v>
      </c>
      <c r="F22" s="84">
        <f t="shared" si="5"/>
        <v>1510048.47</v>
      </c>
      <c r="G22" s="66">
        <f t="shared" si="1"/>
        <v>7550242.3499999996</v>
      </c>
      <c r="H22" s="64">
        <f>+'VDF A'!H22</f>
        <v>44484</v>
      </c>
      <c r="I22" s="85">
        <f t="shared" si="6"/>
        <v>0</v>
      </c>
      <c r="J22" s="75">
        <f t="shared" si="2"/>
        <v>0</v>
      </c>
      <c r="K22" s="86">
        <f t="shared" si="7"/>
        <v>0</v>
      </c>
      <c r="L22" s="87">
        <f t="shared" si="3"/>
        <v>50334949</v>
      </c>
      <c r="Q22" s="104"/>
      <c r="R22" s="88">
        <f>+((R19+1)^(0.083333333)-1)*12</f>
        <v>0.41104624538058765</v>
      </c>
      <c r="S22" s="104"/>
      <c r="T22" s="15"/>
      <c r="U22" s="15"/>
      <c r="AD22" s="80">
        <f>+'VDF A'!A22-'VDF A'!AY22</f>
        <v>0</v>
      </c>
      <c r="AE22" s="53"/>
      <c r="AF22" s="75">
        <f t="shared" si="8"/>
        <v>0</v>
      </c>
      <c r="AI22" s="89">
        <f t="shared" si="19"/>
        <v>7558107.1857812498</v>
      </c>
      <c r="AJ22" s="90">
        <f t="shared" si="20"/>
        <v>1512670.0819270834</v>
      </c>
      <c r="AK22" s="90">
        <f t="shared" si="9"/>
        <v>0</v>
      </c>
      <c r="AL22" s="90">
        <f t="shared" ref="AL22:AL31" si="23">+IF(AM21&lt;0,0,MIN(AD22-AK22,AM21))</f>
        <v>0</v>
      </c>
      <c r="AM22" s="90">
        <f t="shared" si="10"/>
        <v>50334949</v>
      </c>
      <c r="AN22" s="91">
        <f t="shared" si="11"/>
        <v>0</v>
      </c>
      <c r="AO22" s="52"/>
      <c r="AP22" s="53"/>
      <c r="AQ22" s="75">
        <f t="shared" si="12"/>
        <v>0</v>
      </c>
      <c r="AR22" s="75">
        <f t="shared" si="13"/>
        <v>0</v>
      </c>
      <c r="AT22" s="89">
        <f t="shared" si="21"/>
        <v>7558107.1857812498</v>
      </c>
      <c r="AU22" s="90">
        <f t="shared" si="22"/>
        <v>1512670.0819270834</v>
      </c>
      <c r="AV22" s="90">
        <f t="shared" si="14"/>
        <v>0</v>
      </c>
      <c r="AW22" s="90">
        <f t="shared" si="15"/>
        <v>0</v>
      </c>
      <c r="AX22" s="90">
        <f t="shared" si="16"/>
        <v>50334949</v>
      </c>
      <c r="AY22" s="91">
        <f t="shared" si="17"/>
        <v>0</v>
      </c>
    </row>
    <row r="23" spans="1:51" x14ac:dyDescent="0.25">
      <c r="A23" s="80">
        <f>+'VDF A'!A23-'VDF A'!K23</f>
        <v>18259739.864522986</v>
      </c>
      <c r="B23" s="64">
        <f t="shared" si="0"/>
        <v>44515</v>
      </c>
      <c r="C23" s="81">
        <f>+'VDF A'!C23</f>
        <v>30</v>
      </c>
      <c r="D23" s="82">
        <f t="shared" si="18"/>
        <v>0.1</v>
      </c>
      <c r="E23" s="92">
        <f t="shared" si="4"/>
        <v>0.36</v>
      </c>
      <c r="F23" s="84">
        <f t="shared" si="5"/>
        <v>1510048.47</v>
      </c>
      <c r="G23" s="66">
        <f t="shared" si="1"/>
        <v>0</v>
      </c>
      <c r="H23" s="64">
        <f>+'VDF A'!H23</f>
        <v>44515</v>
      </c>
      <c r="I23" s="85">
        <f t="shared" si="6"/>
        <v>9199449.0445229858</v>
      </c>
      <c r="J23" s="75">
        <f t="shared" si="2"/>
        <v>9060290.8200000003</v>
      </c>
      <c r="K23" s="86">
        <f t="shared" si="7"/>
        <v>18259739.864522986</v>
      </c>
      <c r="L23" s="87">
        <f t="shared" si="3"/>
        <v>41135499.955477014</v>
      </c>
      <c r="Q23" s="104"/>
      <c r="R23" s="104"/>
      <c r="S23" s="104"/>
      <c r="T23" s="15"/>
      <c r="U23" s="15"/>
      <c r="AD23" s="80">
        <f>+'VDF A'!A23-'VDF A'!AY23</f>
        <v>18214353.88619864</v>
      </c>
      <c r="AE23" s="53"/>
      <c r="AF23" s="75">
        <f t="shared" si="8"/>
        <v>18259739.864522986</v>
      </c>
      <c r="AI23" s="89">
        <f>+AI22+AJ23-AK23</f>
        <v>0</v>
      </c>
      <c r="AJ23" s="90">
        <f t="shared" si="20"/>
        <v>1512670.0819270834</v>
      </c>
      <c r="AK23" s="90">
        <f t="shared" si="9"/>
        <v>9070777.2677083332</v>
      </c>
      <c r="AL23" s="90">
        <f t="shared" si="23"/>
        <v>9143576.6184903067</v>
      </c>
      <c r="AM23" s="90">
        <f t="shared" si="10"/>
        <v>41191372.381509691</v>
      </c>
      <c r="AN23" s="91">
        <f t="shared" si="11"/>
        <v>18214353.88619864</v>
      </c>
      <c r="AO23" s="52"/>
      <c r="AP23" s="53"/>
      <c r="AQ23" s="75">
        <f t="shared" si="12"/>
        <v>18259739.864522986</v>
      </c>
      <c r="AR23" s="75">
        <f t="shared" si="13"/>
        <v>18259739.864522986</v>
      </c>
      <c r="AT23" s="89">
        <f>+AT22+AU23-AV23</f>
        <v>0</v>
      </c>
      <c r="AU23" s="90">
        <f t="shared" si="22"/>
        <v>1512670.0819270834</v>
      </c>
      <c r="AV23" s="90">
        <f t="shared" si="14"/>
        <v>9070777.2677083332</v>
      </c>
      <c r="AW23" s="90">
        <f t="shared" si="15"/>
        <v>9143576.6184903067</v>
      </c>
      <c r="AX23" s="90">
        <f t="shared" si="16"/>
        <v>41191372.381509691</v>
      </c>
      <c r="AY23" s="91">
        <f t="shared" si="17"/>
        <v>18214353.88619864</v>
      </c>
    </row>
    <row r="24" spans="1:51" x14ac:dyDescent="0.25">
      <c r="A24" s="80">
        <f>+'VDF A'!A24-'VDF A'!K24</f>
        <v>1841349</v>
      </c>
      <c r="B24" s="64">
        <f t="shared" si="0"/>
        <v>44545</v>
      </c>
      <c r="C24" s="81">
        <f>+'VDF A'!C24</f>
        <v>30</v>
      </c>
      <c r="D24" s="82">
        <f t="shared" si="18"/>
        <v>0.1</v>
      </c>
      <c r="E24" s="92">
        <f t="shared" si="4"/>
        <v>0.36</v>
      </c>
      <c r="F24" s="84">
        <f t="shared" si="5"/>
        <v>1234064.9986643104</v>
      </c>
      <c r="G24" s="66">
        <f t="shared" si="1"/>
        <v>0</v>
      </c>
      <c r="H24" s="64">
        <f>+'VDF A'!H24</f>
        <v>44545</v>
      </c>
      <c r="I24" s="85">
        <f t="shared" si="6"/>
        <v>607284.00133568957</v>
      </c>
      <c r="J24" s="75">
        <f t="shared" si="2"/>
        <v>1234064.9986643104</v>
      </c>
      <c r="K24" s="86">
        <f t="shared" si="7"/>
        <v>1841349</v>
      </c>
      <c r="L24" s="87">
        <f t="shared" si="3"/>
        <v>40528215.954141326</v>
      </c>
      <c r="Q24" s="104"/>
      <c r="R24" s="104"/>
      <c r="S24" s="104"/>
      <c r="T24" s="15"/>
      <c r="U24" s="15"/>
      <c r="AD24" s="80">
        <f>+'VDF A'!A24-'VDF A'!AY24</f>
        <v>1841349</v>
      </c>
      <c r="AE24" s="53"/>
      <c r="AF24" s="75">
        <f t="shared" si="8"/>
        <v>1841349</v>
      </c>
      <c r="AI24" s="89">
        <f>+AI23+AJ24-AK24</f>
        <v>0</v>
      </c>
      <c r="AJ24" s="90">
        <f t="shared" si="20"/>
        <v>1237886.5554234944</v>
      </c>
      <c r="AK24" s="90">
        <f t="shared" si="9"/>
        <v>1237886.5554234944</v>
      </c>
      <c r="AL24" s="90">
        <f t="shared" si="23"/>
        <v>603462.44457650557</v>
      </c>
      <c r="AM24" s="90">
        <f t="shared" si="10"/>
        <v>40587909.93693319</v>
      </c>
      <c r="AN24" s="91">
        <f t="shared" si="11"/>
        <v>1841349</v>
      </c>
      <c r="AO24" s="52"/>
      <c r="AP24" s="53"/>
      <c r="AQ24" s="75">
        <f t="shared" si="12"/>
        <v>1841349</v>
      </c>
      <c r="AR24" s="75">
        <f t="shared" si="13"/>
        <v>1841349</v>
      </c>
      <c r="AT24" s="89">
        <f>+AT23+AU24-AV24</f>
        <v>0</v>
      </c>
      <c r="AU24" s="90">
        <f t="shared" si="22"/>
        <v>1237886.5554234944</v>
      </c>
      <c r="AV24" s="90">
        <f t="shared" si="14"/>
        <v>1237886.5554234944</v>
      </c>
      <c r="AW24" s="90">
        <f t="shared" si="15"/>
        <v>603462.44457650557</v>
      </c>
      <c r="AX24" s="90">
        <f t="shared" si="16"/>
        <v>40587909.93693319</v>
      </c>
      <c r="AY24" s="91">
        <f t="shared" si="17"/>
        <v>1841349</v>
      </c>
    </row>
    <row r="25" spans="1:51" x14ac:dyDescent="0.25">
      <c r="A25" s="80">
        <f>+'VDF A'!A25-'VDF A'!K25</f>
        <v>51207514</v>
      </c>
      <c r="B25" s="64">
        <f t="shared" si="0"/>
        <v>44578</v>
      </c>
      <c r="C25" s="81">
        <f>+'VDF A'!C25</f>
        <v>30</v>
      </c>
      <c r="D25" s="82">
        <f t="shared" si="18"/>
        <v>0.1</v>
      </c>
      <c r="E25" s="92">
        <f t="shared" si="4"/>
        <v>0.36</v>
      </c>
      <c r="F25" s="84">
        <f t="shared" si="5"/>
        <v>1215846.4786242398</v>
      </c>
      <c r="G25" s="66">
        <f t="shared" si="1"/>
        <v>0</v>
      </c>
      <c r="H25" s="64">
        <f>+'VDF A'!H25</f>
        <v>44578</v>
      </c>
      <c r="I25" s="85">
        <f t="shared" si="6"/>
        <v>40528215.954141326</v>
      </c>
      <c r="J25" s="75">
        <f t="shared" si="2"/>
        <v>1215846.4786242398</v>
      </c>
      <c r="K25" s="86">
        <f t="shared" si="7"/>
        <v>41744062.432765566</v>
      </c>
      <c r="L25" s="87">
        <f>+L24-I25</f>
        <v>0</v>
      </c>
      <c r="Q25" s="104"/>
      <c r="R25" s="104"/>
      <c r="S25" s="104"/>
      <c r="T25" s="15"/>
      <c r="U25" s="15"/>
      <c r="AD25" s="80">
        <f>+'VDF A'!A25-'VDF A'!AY25</f>
        <v>51207514</v>
      </c>
      <c r="AE25" s="53"/>
      <c r="AF25" s="75">
        <f t="shared" si="8"/>
        <v>41744062.432765566</v>
      </c>
      <c r="AI25" s="89">
        <f t="shared" si="19"/>
        <v>0</v>
      </c>
      <c r="AJ25" s="90">
        <f t="shared" si="20"/>
        <v>1219751.2517505444</v>
      </c>
      <c r="AK25" s="90">
        <f>MIN(AD25,AI24+AJ25)</f>
        <v>1219751.2517505444</v>
      </c>
      <c r="AL25" s="90">
        <f t="shared" si="23"/>
        <v>40587909.93693319</v>
      </c>
      <c r="AM25" s="90">
        <f t="shared" si="10"/>
        <v>0</v>
      </c>
      <c r="AN25" s="91">
        <f t="shared" si="11"/>
        <v>41807661.188683733</v>
      </c>
      <c r="AO25" s="52"/>
      <c r="AP25" s="53"/>
      <c r="AQ25" s="75">
        <f t="shared" si="12"/>
        <v>41744062.432765566</v>
      </c>
      <c r="AR25" s="75">
        <f t="shared" si="13"/>
        <v>41744062.432765566</v>
      </c>
      <c r="AT25" s="89">
        <f t="shared" ref="AT25:AT54" si="24">+AT24+AU25-AV25</f>
        <v>0</v>
      </c>
      <c r="AU25" s="90">
        <f>+((MAX($I$8,MIN($I$9,$O$9+$I$10/10000))*AM24)/360)*$C25</f>
        <v>1219751.2517505444</v>
      </c>
      <c r="AV25" s="90">
        <f t="shared" si="14"/>
        <v>1219751.2517505444</v>
      </c>
      <c r="AW25" s="90">
        <f>+IF(AX24&lt;0,0,MIN(AD25-AV25,AM24))</f>
        <v>40587909.93693319</v>
      </c>
      <c r="AX25" s="90">
        <f t="shared" si="16"/>
        <v>0</v>
      </c>
      <c r="AY25" s="91">
        <f>+AV25+AW25</f>
        <v>41807661.188683733</v>
      </c>
    </row>
    <row r="26" spans="1:51" x14ac:dyDescent="0.25">
      <c r="A26" s="80">
        <f>+'VDF A'!A26-'VDF A'!K26</f>
        <v>14433599</v>
      </c>
      <c r="B26" s="64">
        <f t="shared" si="0"/>
        <v>44607</v>
      </c>
      <c r="C26" s="81">
        <f>+'VDF A'!C26</f>
        <v>30</v>
      </c>
      <c r="D26" s="82">
        <f t="shared" si="18"/>
        <v>0.1</v>
      </c>
      <c r="E26" s="92">
        <f t="shared" si="4"/>
        <v>0.36</v>
      </c>
      <c r="F26" s="84">
        <f t="shared" si="5"/>
        <v>0</v>
      </c>
      <c r="G26" s="66">
        <f t="shared" si="1"/>
        <v>0</v>
      </c>
      <c r="H26" s="64">
        <f>+'VDF A'!H26</f>
        <v>44607</v>
      </c>
      <c r="I26" s="85">
        <f t="shared" si="6"/>
        <v>0</v>
      </c>
      <c r="J26" s="75">
        <f t="shared" si="2"/>
        <v>0</v>
      </c>
      <c r="K26" s="86">
        <f t="shared" si="7"/>
        <v>0</v>
      </c>
      <c r="L26" s="87">
        <f>+L25-I26</f>
        <v>0</v>
      </c>
      <c r="Q26" s="104"/>
      <c r="R26" s="104"/>
      <c r="S26" s="104"/>
      <c r="T26" s="15"/>
      <c r="U26" s="15"/>
      <c r="AD26" s="80">
        <f>+'VDF A'!A26-'VDF A'!AY26</f>
        <v>14433599</v>
      </c>
      <c r="AF26" s="75">
        <f t="shared" si="8"/>
        <v>0</v>
      </c>
      <c r="AI26" s="89">
        <f t="shared" si="19"/>
        <v>0</v>
      </c>
      <c r="AJ26" s="90">
        <f t="shared" si="20"/>
        <v>0</v>
      </c>
      <c r="AK26" s="90">
        <f t="shared" si="9"/>
        <v>0</v>
      </c>
      <c r="AL26" s="90">
        <f t="shared" si="23"/>
        <v>0</v>
      </c>
      <c r="AM26" s="90">
        <f t="shared" si="10"/>
        <v>0</v>
      </c>
      <c r="AN26" s="91">
        <f t="shared" si="11"/>
        <v>0</v>
      </c>
      <c r="AO26" s="91"/>
      <c r="AQ26" s="75">
        <f t="shared" si="12"/>
        <v>0</v>
      </c>
      <c r="AR26" s="75">
        <f t="shared" si="13"/>
        <v>0</v>
      </c>
      <c r="AT26" s="89">
        <f t="shared" si="24"/>
        <v>0</v>
      </c>
      <c r="AU26" s="90">
        <f>+((MAX($I$8,MIN($I$9,$O$9+$I$10/10000))*AM25)/360)*$C26</f>
        <v>0</v>
      </c>
      <c r="AV26" s="90">
        <f t="shared" si="14"/>
        <v>0</v>
      </c>
      <c r="AW26" s="90">
        <f t="shared" si="15"/>
        <v>0</v>
      </c>
      <c r="AX26" s="90">
        <f t="shared" si="16"/>
        <v>0</v>
      </c>
      <c r="AY26" s="91">
        <f t="shared" si="17"/>
        <v>0</v>
      </c>
    </row>
    <row r="27" spans="1:51" x14ac:dyDescent="0.25">
      <c r="A27" s="80">
        <f>+'VDF A'!A27-'VDF A'!K27</f>
        <v>23914286</v>
      </c>
      <c r="B27" s="64">
        <f t="shared" si="0"/>
        <v>44636</v>
      </c>
      <c r="C27" s="81">
        <f>+'VDF A'!C27</f>
        <v>30</v>
      </c>
      <c r="D27" s="82">
        <f t="shared" si="18"/>
        <v>0.1</v>
      </c>
      <c r="E27" s="92">
        <f t="shared" si="4"/>
        <v>0.36</v>
      </c>
      <c r="F27" s="84">
        <f t="shared" si="5"/>
        <v>0</v>
      </c>
      <c r="G27" s="66">
        <f t="shared" si="1"/>
        <v>0</v>
      </c>
      <c r="H27" s="64">
        <f>+'VDF A'!H27</f>
        <v>44636</v>
      </c>
      <c r="I27" s="85">
        <f t="shared" si="6"/>
        <v>0</v>
      </c>
      <c r="J27" s="75">
        <f t="shared" si="2"/>
        <v>0</v>
      </c>
      <c r="K27" s="86">
        <f t="shared" si="7"/>
        <v>0</v>
      </c>
      <c r="L27" s="87">
        <f t="shared" si="3"/>
        <v>0</v>
      </c>
      <c r="Q27" s="104"/>
      <c r="R27" s="104"/>
      <c r="S27" s="104"/>
      <c r="T27" s="15"/>
      <c r="U27" s="15"/>
      <c r="AD27" s="80">
        <f>+'VDF A'!A27-'VDF A'!AY27</f>
        <v>23914286</v>
      </c>
      <c r="AF27" s="75">
        <f t="shared" si="8"/>
        <v>0</v>
      </c>
      <c r="AI27" s="89">
        <f t="shared" si="19"/>
        <v>0</v>
      </c>
      <c r="AJ27" s="90">
        <f>+((MAX($I$8,MIN($I$9,$O$9+$I$10/10000))*AM26)/360)*$C27</f>
        <v>0</v>
      </c>
      <c r="AK27" s="90">
        <f t="shared" si="9"/>
        <v>0</v>
      </c>
      <c r="AL27" s="90">
        <f>+IF(AM26&lt;0,0,MIN(AD27-AK27,AM26))</f>
        <v>0</v>
      </c>
      <c r="AM27" s="90">
        <f t="shared" si="10"/>
        <v>0</v>
      </c>
      <c r="AN27" s="91">
        <f t="shared" si="11"/>
        <v>0</v>
      </c>
      <c r="AO27" s="91"/>
      <c r="AQ27" s="75">
        <f t="shared" si="12"/>
        <v>0</v>
      </c>
      <c r="AR27" s="75">
        <f t="shared" si="13"/>
        <v>0</v>
      </c>
      <c r="AT27" s="89">
        <f t="shared" si="24"/>
        <v>0</v>
      </c>
      <c r="AU27" s="90">
        <f>+((MAX($I$8,MIN($I$9,$O$9+$I$10/10000))*AM26)/360)*$C27</f>
        <v>0</v>
      </c>
      <c r="AV27" s="90">
        <f t="shared" si="14"/>
        <v>0</v>
      </c>
      <c r="AW27" s="90">
        <f t="shared" si="15"/>
        <v>0</v>
      </c>
      <c r="AX27" s="90">
        <f t="shared" si="16"/>
        <v>0</v>
      </c>
      <c r="AY27" s="91">
        <f t="shared" si="17"/>
        <v>0</v>
      </c>
    </row>
    <row r="28" spans="1:51" x14ac:dyDescent="0.25">
      <c r="A28" s="80">
        <f>+'VDF A'!A28-'VDF A'!K28</f>
        <v>0</v>
      </c>
      <c r="B28" s="64">
        <f t="shared" si="0"/>
        <v>44666</v>
      </c>
      <c r="C28" s="81">
        <f>+'VDF A'!C28</f>
        <v>30</v>
      </c>
      <c r="D28" s="82">
        <f t="shared" si="18"/>
        <v>0.1</v>
      </c>
      <c r="E28" s="92">
        <f t="shared" si="4"/>
        <v>0.36</v>
      </c>
      <c r="F28" s="84">
        <f t="shared" si="5"/>
        <v>0</v>
      </c>
      <c r="G28" s="66">
        <f t="shared" si="1"/>
        <v>0</v>
      </c>
      <c r="H28" s="64">
        <f>+'VDF A'!H28</f>
        <v>44666</v>
      </c>
      <c r="I28" s="85">
        <f t="shared" si="6"/>
        <v>0</v>
      </c>
      <c r="J28" s="75">
        <f t="shared" si="2"/>
        <v>0</v>
      </c>
      <c r="K28" s="86">
        <f t="shared" si="7"/>
        <v>0</v>
      </c>
      <c r="L28" s="87">
        <f t="shared" si="3"/>
        <v>0</v>
      </c>
      <c r="Q28" s="104"/>
      <c r="R28" s="104"/>
      <c r="S28" s="104"/>
      <c r="T28" s="15"/>
      <c r="U28" s="15"/>
      <c r="AD28" s="80">
        <f>+'VDF A'!A28-'VDF A'!AY28</f>
        <v>0</v>
      </c>
      <c r="AF28" s="75">
        <f t="shared" si="8"/>
        <v>0</v>
      </c>
      <c r="AI28" s="89">
        <f t="shared" si="19"/>
        <v>0</v>
      </c>
      <c r="AJ28" s="90">
        <f t="shared" si="20"/>
        <v>0</v>
      </c>
      <c r="AK28" s="90">
        <f t="shared" si="9"/>
        <v>0</v>
      </c>
      <c r="AL28" s="90">
        <f t="shared" si="23"/>
        <v>0</v>
      </c>
      <c r="AM28" s="90">
        <f t="shared" si="10"/>
        <v>0</v>
      </c>
      <c r="AN28" s="91">
        <f t="shared" si="11"/>
        <v>0</v>
      </c>
      <c r="AO28" s="91"/>
      <c r="AQ28" s="75">
        <f t="shared" si="12"/>
        <v>0</v>
      </c>
      <c r="AR28" s="75">
        <f t="shared" si="13"/>
        <v>0</v>
      </c>
      <c r="AT28" s="89">
        <f t="shared" si="24"/>
        <v>0</v>
      </c>
      <c r="AU28" s="90">
        <f t="shared" si="22"/>
        <v>0</v>
      </c>
      <c r="AV28" s="90">
        <f t="shared" si="14"/>
        <v>0</v>
      </c>
      <c r="AW28" s="90">
        <f t="shared" si="15"/>
        <v>0</v>
      </c>
      <c r="AX28" s="90">
        <f t="shared" si="16"/>
        <v>0</v>
      </c>
      <c r="AY28" s="91">
        <f t="shared" si="17"/>
        <v>0</v>
      </c>
    </row>
    <row r="29" spans="1:51" ht="15.75" x14ac:dyDescent="0.25">
      <c r="A29" s="80">
        <f>+'VDF A'!A29-'VDF A'!K29</f>
        <v>0</v>
      </c>
      <c r="B29" s="64">
        <f t="shared" si="0"/>
        <v>44696</v>
      </c>
      <c r="C29" s="81">
        <f>+'VDF A'!C29</f>
        <v>30</v>
      </c>
      <c r="D29" s="82">
        <f t="shared" si="18"/>
        <v>0.1</v>
      </c>
      <c r="E29" s="92">
        <f t="shared" si="4"/>
        <v>0.36</v>
      </c>
      <c r="F29" s="84">
        <f t="shared" si="5"/>
        <v>0</v>
      </c>
      <c r="G29" s="66">
        <f t="shared" si="1"/>
        <v>0</v>
      </c>
      <c r="H29" s="64">
        <f>+'VDF A'!H29</f>
        <v>44696</v>
      </c>
      <c r="I29" s="85">
        <f t="shared" si="6"/>
        <v>0</v>
      </c>
      <c r="J29" s="75">
        <f t="shared" si="2"/>
        <v>0</v>
      </c>
      <c r="K29" s="86">
        <f t="shared" si="7"/>
        <v>0</v>
      </c>
      <c r="L29" s="87">
        <f t="shared" si="3"/>
        <v>0</v>
      </c>
      <c r="N29" s="104"/>
      <c r="O29" s="104"/>
      <c r="P29" s="105"/>
      <c r="Q29" s="104"/>
      <c r="R29" s="104"/>
      <c r="S29" s="104"/>
      <c r="T29" s="104"/>
      <c r="U29" s="104"/>
      <c r="W29" s="106"/>
      <c r="Y29" s="182"/>
      <c r="AD29" s="80">
        <f>+'VDF A'!A29-'VDF A'!AY29</f>
        <v>0</v>
      </c>
      <c r="AF29" s="75">
        <f t="shared" si="8"/>
        <v>0</v>
      </c>
      <c r="AI29" s="89">
        <f>+AI28+AJ29-AK29</f>
        <v>0</v>
      </c>
      <c r="AJ29" s="90">
        <f t="shared" si="20"/>
        <v>0</v>
      </c>
      <c r="AK29" s="90">
        <f>MIN(AD29,AI28+AJ29)</f>
        <v>0</v>
      </c>
      <c r="AL29" s="90">
        <f t="shared" si="23"/>
        <v>0</v>
      </c>
      <c r="AM29" s="90">
        <f t="shared" si="10"/>
        <v>0</v>
      </c>
      <c r="AN29" s="91">
        <f t="shared" si="11"/>
        <v>0</v>
      </c>
      <c r="AO29" s="91"/>
      <c r="AQ29" s="75">
        <f t="shared" si="12"/>
        <v>0</v>
      </c>
      <c r="AR29" s="75">
        <f t="shared" si="13"/>
        <v>0</v>
      </c>
      <c r="AT29" s="89">
        <f t="shared" si="24"/>
        <v>0</v>
      </c>
      <c r="AU29" s="90">
        <f t="shared" si="22"/>
        <v>0</v>
      </c>
      <c r="AV29" s="90">
        <f t="shared" si="14"/>
        <v>0</v>
      </c>
      <c r="AW29" s="90">
        <f t="shared" si="15"/>
        <v>0</v>
      </c>
      <c r="AX29" s="90">
        <f t="shared" si="16"/>
        <v>0</v>
      </c>
      <c r="AY29" s="91">
        <f t="shared" si="17"/>
        <v>0</v>
      </c>
    </row>
    <row r="30" spans="1:51" ht="15.75" x14ac:dyDescent="0.25">
      <c r="A30" s="80">
        <f>+'VDF A'!A30-'VDF A'!K30</f>
        <v>0</v>
      </c>
      <c r="B30" s="64">
        <f t="shared" si="0"/>
        <v>44727</v>
      </c>
      <c r="C30" s="81">
        <f>+'VDF A'!C30</f>
        <v>30</v>
      </c>
      <c r="D30" s="82">
        <f t="shared" si="18"/>
        <v>0.1</v>
      </c>
      <c r="E30" s="92">
        <f t="shared" si="4"/>
        <v>0.36</v>
      </c>
      <c r="F30" s="84">
        <f t="shared" si="5"/>
        <v>0</v>
      </c>
      <c r="G30" s="66">
        <f t="shared" si="1"/>
        <v>0</v>
      </c>
      <c r="H30" s="64">
        <f>+'VDF A'!H30</f>
        <v>44727</v>
      </c>
      <c r="I30" s="85">
        <f t="shared" si="6"/>
        <v>0</v>
      </c>
      <c r="J30" s="75">
        <f t="shared" si="2"/>
        <v>0</v>
      </c>
      <c r="K30" s="86">
        <f t="shared" si="7"/>
        <v>0</v>
      </c>
      <c r="L30" s="87">
        <f t="shared" si="3"/>
        <v>0</v>
      </c>
      <c r="N30" s="104"/>
      <c r="O30" s="104"/>
      <c r="P30" s="105"/>
      <c r="Q30" s="104"/>
      <c r="R30" s="104"/>
      <c r="S30" s="104"/>
      <c r="T30" s="104"/>
      <c r="U30" s="104"/>
      <c r="V30" s="182"/>
      <c r="Y30" s="182"/>
      <c r="AD30" s="80">
        <f>+'VDF A'!A30-'VDF A'!AY30</f>
        <v>0</v>
      </c>
      <c r="AF30" s="75">
        <f t="shared" si="8"/>
        <v>0</v>
      </c>
      <c r="AI30" s="89">
        <f t="shared" si="19"/>
        <v>0</v>
      </c>
      <c r="AJ30" s="90">
        <f t="shared" si="20"/>
        <v>0</v>
      </c>
      <c r="AK30" s="90">
        <f>MIN(AD30,AI29+AJ30)</f>
        <v>0</v>
      </c>
      <c r="AL30" s="90">
        <f t="shared" si="23"/>
        <v>0</v>
      </c>
      <c r="AM30" s="90">
        <f t="shared" si="10"/>
        <v>0</v>
      </c>
      <c r="AN30" s="91">
        <f t="shared" si="11"/>
        <v>0</v>
      </c>
      <c r="AO30" s="52"/>
      <c r="AQ30" s="75">
        <f t="shared" si="12"/>
        <v>0</v>
      </c>
      <c r="AR30" s="75">
        <f t="shared" si="13"/>
        <v>0</v>
      </c>
      <c r="AT30" s="89">
        <f t="shared" si="24"/>
        <v>0</v>
      </c>
      <c r="AU30" s="90">
        <f t="shared" si="22"/>
        <v>0</v>
      </c>
      <c r="AV30" s="90">
        <f t="shared" si="14"/>
        <v>0</v>
      </c>
      <c r="AW30" s="90">
        <f t="shared" si="15"/>
        <v>0</v>
      </c>
      <c r="AX30" s="90">
        <f t="shared" si="16"/>
        <v>0</v>
      </c>
      <c r="AY30" s="91">
        <f t="shared" si="17"/>
        <v>0</v>
      </c>
    </row>
    <row r="31" spans="1:51" x14ac:dyDescent="0.25">
      <c r="A31" s="80">
        <f>+'VDF A'!A31-'VDF A'!K31</f>
        <v>0</v>
      </c>
      <c r="B31" s="64">
        <f t="shared" si="0"/>
        <v>44757</v>
      </c>
      <c r="C31" s="81">
        <f>+'VDF A'!C31</f>
        <v>30</v>
      </c>
      <c r="D31" s="82">
        <f t="shared" si="18"/>
        <v>0.1</v>
      </c>
      <c r="E31" s="92">
        <f t="shared" si="4"/>
        <v>0.36</v>
      </c>
      <c r="F31" s="84">
        <f t="shared" si="5"/>
        <v>0</v>
      </c>
      <c r="G31" s="66">
        <f t="shared" si="1"/>
        <v>0</v>
      </c>
      <c r="H31" s="64">
        <f>+'VDF A'!H31</f>
        <v>44757</v>
      </c>
      <c r="I31" s="85">
        <f t="shared" si="6"/>
        <v>0</v>
      </c>
      <c r="J31" s="75">
        <f t="shared" si="2"/>
        <v>0</v>
      </c>
      <c r="K31" s="86">
        <f t="shared" si="7"/>
        <v>0</v>
      </c>
      <c r="L31" s="87">
        <f t="shared" si="3"/>
        <v>0</v>
      </c>
      <c r="N31" s="104"/>
      <c r="O31" s="104"/>
      <c r="P31" s="105"/>
      <c r="Q31" s="104"/>
      <c r="R31" s="104"/>
      <c r="S31" s="104"/>
      <c r="T31" s="104"/>
      <c r="U31" s="104"/>
      <c r="AD31" s="80">
        <f>+'VDF A'!A31-'VDF A'!AY31</f>
        <v>0</v>
      </c>
      <c r="AF31" s="75">
        <f t="shared" si="8"/>
        <v>0</v>
      </c>
      <c r="AI31" s="89">
        <f t="shared" si="19"/>
        <v>0</v>
      </c>
      <c r="AJ31" s="90">
        <f t="shared" ref="AJ31:AJ54" si="25">+((MAX($I$8,MIN($I$9,$O$9+$I$10/10000))*AM30)/360)*$C31</f>
        <v>0</v>
      </c>
      <c r="AK31" s="90">
        <f>MIN(AD31,AI30+AJ31)</f>
        <v>0</v>
      </c>
      <c r="AL31" s="90">
        <f t="shared" si="23"/>
        <v>0</v>
      </c>
      <c r="AM31" s="90">
        <f t="shared" si="10"/>
        <v>0</v>
      </c>
      <c r="AN31" s="91">
        <f t="shared" si="11"/>
        <v>0</v>
      </c>
      <c r="AO31" s="52"/>
      <c r="AQ31" s="75">
        <f t="shared" si="12"/>
        <v>0</v>
      </c>
      <c r="AR31" s="75">
        <f t="shared" si="13"/>
        <v>0</v>
      </c>
      <c r="AT31" s="89">
        <f t="shared" si="24"/>
        <v>0</v>
      </c>
      <c r="AU31" s="90">
        <f t="shared" si="22"/>
        <v>0</v>
      </c>
      <c r="AV31" s="90">
        <f t="shared" si="14"/>
        <v>0</v>
      </c>
      <c r="AW31" s="90">
        <f t="shared" si="15"/>
        <v>0</v>
      </c>
      <c r="AX31" s="90">
        <f t="shared" si="16"/>
        <v>0</v>
      </c>
      <c r="AY31" s="91">
        <f t="shared" si="17"/>
        <v>0</v>
      </c>
    </row>
    <row r="32" spans="1:51" x14ac:dyDescent="0.25">
      <c r="A32" s="80">
        <f>+'VDF A'!A32-'VDF A'!K32</f>
        <v>0</v>
      </c>
      <c r="B32" s="64">
        <f t="shared" si="0"/>
        <v>44788</v>
      </c>
      <c r="C32" s="81">
        <f>+'VDF A'!C32</f>
        <v>30</v>
      </c>
      <c r="D32" s="82">
        <f t="shared" si="18"/>
        <v>0.1</v>
      </c>
      <c r="E32" s="92">
        <f t="shared" si="4"/>
        <v>0.36</v>
      </c>
      <c r="F32" s="84">
        <f t="shared" si="5"/>
        <v>0</v>
      </c>
      <c r="G32" s="66">
        <f t="shared" si="1"/>
        <v>0</v>
      </c>
      <c r="H32" s="64">
        <f>+'VDF A'!H32</f>
        <v>44788</v>
      </c>
      <c r="I32" s="85">
        <f t="shared" si="6"/>
        <v>0</v>
      </c>
      <c r="J32" s="75">
        <f t="shared" si="2"/>
        <v>0</v>
      </c>
      <c r="K32" s="86">
        <f t="shared" si="7"/>
        <v>0</v>
      </c>
      <c r="L32" s="87">
        <f t="shared" si="3"/>
        <v>0</v>
      </c>
      <c r="N32" s="104"/>
      <c r="O32" s="104"/>
      <c r="P32" s="105"/>
      <c r="Q32" s="104"/>
      <c r="R32" s="104"/>
      <c r="S32" s="104"/>
      <c r="T32" s="104"/>
      <c r="U32" s="104"/>
      <c r="AD32" s="80">
        <f>+'VDF A'!A32-'VDF A'!AY32</f>
        <v>0</v>
      </c>
      <c r="AF32" s="75">
        <f t="shared" si="8"/>
        <v>0</v>
      </c>
      <c r="AI32" s="89">
        <f t="shared" si="19"/>
        <v>0</v>
      </c>
      <c r="AJ32" s="90">
        <f t="shared" si="25"/>
        <v>0</v>
      </c>
      <c r="AK32" s="90">
        <f t="shared" si="9"/>
        <v>0</v>
      </c>
      <c r="AL32" s="90">
        <f>+IF(AM31&lt;0,0,MIN(AD32-AK32,AM31))</f>
        <v>0</v>
      </c>
      <c r="AM32" s="90">
        <f t="shared" si="10"/>
        <v>0</v>
      </c>
      <c r="AN32" s="91">
        <f t="shared" si="11"/>
        <v>0</v>
      </c>
      <c r="AO32" s="52"/>
      <c r="AQ32" s="75">
        <f t="shared" si="12"/>
        <v>0</v>
      </c>
      <c r="AR32" s="75">
        <f t="shared" si="13"/>
        <v>0</v>
      </c>
      <c r="AT32" s="89">
        <f t="shared" si="24"/>
        <v>0</v>
      </c>
      <c r="AU32" s="90">
        <f t="shared" si="22"/>
        <v>0</v>
      </c>
      <c r="AV32" s="90">
        <f t="shared" si="14"/>
        <v>0</v>
      </c>
      <c r="AW32" s="90">
        <f t="shared" si="15"/>
        <v>0</v>
      </c>
      <c r="AX32" s="90">
        <f t="shared" si="16"/>
        <v>0</v>
      </c>
      <c r="AY32" s="91">
        <f t="shared" si="17"/>
        <v>0</v>
      </c>
    </row>
    <row r="33" spans="1:51" x14ac:dyDescent="0.25">
      <c r="A33" s="80">
        <f>+'VDF A'!A33-'VDF A'!K33</f>
        <v>0</v>
      </c>
      <c r="B33" s="64">
        <f t="shared" si="0"/>
        <v>44819</v>
      </c>
      <c r="C33" s="81">
        <f>+'VDF A'!C33</f>
        <v>30</v>
      </c>
      <c r="D33" s="82">
        <f t="shared" si="18"/>
        <v>0.1</v>
      </c>
      <c r="E33" s="92">
        <f t="shared" si="4"/>
        <v>0.36</v>
      </c>
      <c r="F33" s="84">
        <f t="shared" si="5"/>
        <v>0</v>
      </c>
      <c r="G33" s="66">
        <f t="shared" si="1"/>
        <v>0</v>
      </c>
      <c r="H33" s="64">
        <f>+'VDF A'!H33</f>
        <v>44819</v>
      </c>
      <c r="I33" s="85">
        <f t="shared" si="6"/>
        <v>0</v>
      </c>
      <c r="J33" s="75">
        <f t="shared" si="2"/>
        <v>0</v>
      </c>
      <c r="K33" s="86">
        <f t="shared" si="7"/>
        <v>0</v>
      </c>
      <c r="L33" s="87">
        <f t="shared" si="3"/>
        <v>0</v>
      </c>
      <c r="N33" s="104"/>
      <c r="O33" s="104"/>
      <c r="P33" s="105"/>
      <c r="Q33" s="104"/>
      <c r="R33" s="104"/>
      <c r="S33" s="104"/>
      <c r="T33" s="104"/>
      <c r="U33" s="104"/>
      <c r="AD33" s="80">
        <f>+'VDF A'!A33-'VDF A'!AY33</f>
        <v>0</v>
      </c>
      <c r="AF33" s="75">
        <f t="shared" si="8"/>
        <v>0</v>
      </c>
      <c r="AI33" s="89">
        <f t="shared" si="19"/>
        <v>0</v>
      </c>
      <c r="AJ33" s="90">
        <f t="shared" si="25"/>
        <v>0</v>
      </c>
      <c r="AK33" s="90">
        <f t="shared" si="9"/>
        <v>0</v>
      </c>
      <c r="AL33" s="90">
        <f t="shared" ref="AL33:AL54" si="26">+IF(AM32&lt;0,0,MIN(AD33-AK33,AM32))</f>
        <v>0</v>
      </c>
      <c r="AM33" s="90">
        <f t="shared" si="10"/>
        <v>0</v>
      </c>
      <c r="AN33" s="91">
        <f t="shared" si="11"/>
        <v>0</v>
      </c>
      <c r="AO33" s="52"/>
      <c r="AQ33" s="75">
        <f t="shared" si="12"/>
        <v>0</v>
      </c>
      <c r="AR33" s="75">
        <f t="shared" si="13"/>
        <v>0</v>
      </c>
      <c r="AT33" s="89">
        <f t="shared" si="24"/>
        <v>0</v>
      </c>
      <c r="AU33" s="90">
        <f t="shared" si="22"/>
        <v>0</v>
      </c>
      <c r="AV33" s="90">
        <f t="shared" si="14"/>
        <v>0</v>
      </c>
      <c r="AW33" s="90">
        <f t="shared" si="15"/>
        <v>0</v>
      </c>
      <c r="AX33" s="90">
        <f t="shared" si="16"/>
        <v>0</v>
      </c>
      <c r="AY33" s="91">
        <f t="shared" si="17"/>
        <v>0</v>
      </c>
    </row>
    <row r="34" spans="1:51" x14ac:dyDescent="0.25">
      <c r="A34" s="80">
        <f>+'VDF A'!A34-'VDF A'!K34</f>
        <v>0</v>
      </c>
      <c r="B34" s="64">
        <f t="shared" si="0"/>
        <v>44849</v>
      </c>
      <c r="C34" s="81">
        <f>+'VDF A'!C34</f>
        <v>30</v>
      </c>
      <c r="D34" s="82">
        <f t="shared" si="18"/>
        <v>0.1</v>
      </c>
      <c r="E34" s="92">
        <f t="shared" si="4"/>
        <v>0.36</v>
      </c>
      <c r="F34" s="84">
        <f t="shared" si="5"/>
        <v>0</v>
      </c>
      <c r="G34" s="66">
        <f t="shared" si="1"/>
        <v>0</v>
      </c>
      <c r="H34" s="64">
        <f>+'VDF A'!H34</f>
        <v>44849</v>
      </c>
      <c r="I34" s="85">
        <f t="shared" si="6"/>
        <v>0</v>
      </c>
      <c r="J34" s="75">
        <f t="shared" si="2"/>
        <v>0</v>
      </c>
      <c r="K34" s="86">
        <f t="shared" si="7"/>
        <v>0</v>
      </c>
      <c r="L34" s="87">
        <f t="shared" si="3"/>
        <v>0</v>
      </c>
      <c r="N34" s="104"/>
      <c r="O34" s="104"/>
      <c r="P34" s="105"/>
      <c r="Q34" s="104"/>
      <c r="R34" s="104"/>
      <c r="S34" s="104"/>
      <c r="T34" s="104"/>
      <c r="U34" s="104"/>
      <c r="AD34" s="80">
        <f>+'VDF A'!A34-'VDF A'!AY34</f>
        <v>0</v>
      </c>
      <c r="AF34" s="75">
        <f t="shared" si="8"/>
        <v>0</v>
      </c>
      <c r="AI34" s="89">
        <f t="shared" si="19"/>
        <v>0</v>
      </c>
      <c r="AJ34" s="90">
        <f t="shared" si="25"/>
        <v>0</v>
      </c>
      <c r="AK34" s="90">
        <f t="shared" si="9"/>
        <v>0</v>
      </c>
      <c r="AL34" s="90">
        <f t="shared" si="26"/>
        <v>0</v>
      </c>
      <c r="AM34" s="90">
        <f t="shared" si="10"/>
        <v>0</v>
      </c>
      <c r="AN34" s="91">
        <f t="shared" si="11"/>
        <v>0</v>
      </c>
      <c r="AO34" s="52"/>
      <c r="AQ34" s="75">
        <f t="shared" si="12"/>
        <v>0</v>
      </c>
      <c r="AR34" s="75">
        <f t="shared" si="13"/>
        <v>0</v>
      </c>
      <c r="AT34" s="89">
        <f t="shared" si="24"/>
        <v>0</v>
      </c>
      <c r="AU34" s="90">
        <f t="shared" si="22"/>
        <v>0</v>
      </c>
      <c r="AV34" s="90">
        <f t="shared" si="14"/>
        <v>0</v>
      </c>
      <c r="AW34" s="90">
        <f t="shared" si="15"/>
        <v>0</v>
      </c>
      <c r="AX34" s="90">
        <f t="shared" si="16"/>
        <v>0</v>
      </c>
      <c r="AY34" s="91">
        <f t="shared" si="17"/>
        <v>0</v>
      </c>
    </row>
    <row r="35" spans="1:51" x14ac:dyDescent="0.25">
      <c r="A35" s="80">
        <f>+'VDF A'!A35-'VDF A'!K35</f>
        <v>0</v>
      </c>
      <c r="B35" s="64">
        <f t="shared" si="0"/>
        <v>44880</v>
      </c>
      <c r="C35" s="81">
        <f>+'VDF A'!C35</f>
        <v>30</v>
      </c>
      <c r="D35" s="82">
        <f t="shared" si="18"/>
        <v>0.1</v>
      </c>
      <c r="E35" s="92">
        <f t="shared" si="4"/>
        <v>0.36</v>
      </c>
      <c r="F35" s="84">
        <f t="shared" si="5"/>
        <v>0</v>
      </c>
      <c r="G35" s="66">
        <f t="shared" si="1"/>
        <v>0</v>
      </c>
      <c r="H35" s="64">
        <f>+'VDF A'!H35</f>
        <v>44880</v>
      </c>
      <c r="I35" s="85">
        <f t="shared" si="6"/>
        <v>0</v>
      </c>
      <c r="J35" s="75">
        <f t="shared" si="2"/>
        <v>0</v>
      </c>
      <c r="K35" s="86">
        <f t="shared" si="7"/>
        <v>0</v>
      </c>
      <c r="L35" s="87">
        <f t="shared" si="3"/>
        <v>0</v>
      </c>
      <c r="N35" s="104"/>
      <c r="O35" s="104"/>
      <c r="P35" s="105"/>
      <c r="Q35" s="104"/>
      <c r="R35" s="104"/>
      <c r="S35" s="104"/>
      <c r="T35" s="104"/>
      <c r="U35" s="104"/>
      <c r="AD35" s="80">
        <f>+'VDF A'!A35-'VDF A'!AY35</f>
        <v>0</v>
      </c>
      <c r="AF35" s="75">
        <f t="shared" si="8"/>
        <v>0</v>
      </c>
      <c r="AI35" s="89">
        <f t="shared" si="19"/>
        <v>0</v>
      </c>
      <c r="AJ35" s="90">
        <f t="shared" si="25"/>
        <v>0</v>
      </c>
      <c r="AK35" s="90">
        <f t="shared" si="9"/>
        <v>0</v>
      </c>
      <c r="AL35" s="90">
        <f t="shared" si="26"/>
        <v>0</v>
      </c>
      <c r="AM35" s="90">
        <f t="shared" si="10"/>
        <v>0</v>
      </c>
      <c r="AN35" s="91">
        <f t="shared" si="11"/>
        <v>0</v>
      </c>
      <c r="AO35" s="52"/>
      <c r="AQ35" s="75">
        <f t="shared" si="12"/>
        <v>0</v>
      </c>
      <c r="AR35" s="75">
        <f t="shared" si="13"/>
        <v>0</v>
      </c>
      <c r="AT35" s="89">
        <f t="shared" si="24"/>
        <v>0</v>
      </c>
      <c r="AU35" s="90">
        <f t="shared" si="22"/>
        <v>0</v>
      </c>
      <c r="AV35" s="90">
        <f t="shared" si="14"/>
        <v>0</v>
      </c>
      <c r="AW35" s="90">
        <f t="shared" si="15"/>
        <v>0</v>
      </c>
      <c r="AX35" s="90">
        <f t="shared" si="16"/>
        <v>0</v>
      </c>
      <c r="AY35" s="91">
        <f t="shared" si="17"/>
        <v>0</v>
      </c>
    </row>
    <row r="36" spans="1:51" x14ac:dyDescent="0.25">
      <c r="A36" s="80">
        <f>+'VDF A'!A36-'VDF A'!K36</f>
        <v>0</v>
      </c>
      <c r="B36" s="64">
        <f t="shared" si="0"/>
        <v>44910</v>
      </c>
      <c r="C36" s="81">
        <f>+'VDF A'!C36</f>
        <v>30</v>
      </c>
      <c r="D36" s="82">
        <f t="shared" si="18"/>
        <v>0.1</v>
      </c>
      <c r="E36" s="92">
        <f t="shared" si="4"/>
        <v>0.36</v>
      </c>
      <c r="F36" s="84">
        <f t="shared" si="5"/>
        <v>0</v>
      </c>
      <c r="G36" s="66">
        <f t="shared" si="1"/>
        <v>0</v>
      </c>
      <c r="H36" s="64">
        <f>+'VDF A'!H36</f>
        <v>44910</v>
      </c>
      <c r="I36" s="85">
        <f t="shared" si="6"/>
        <v>0</v>
      </c>
      <c r="J36" s="75">
        <f t="shared" si="2"/>
        <v>0</v>
      </c>
      <c r="K36" s="86">
        <f t="shared" si="7"/>
        <v>0</v>
      </c>
      <c r="L36" s="87">
        <f t="shared" si="3"/>
        <v>0</v>
      </c>
      <c r="N36" s="107"/>
      <c r="O36" s="107"/>
      <c r="P36" s="107"/>
      <c r="Q36" s="104"/>
      <c r="R36" s="104"/>
      <c r="S36" s="104"/>
      <c r="T36" s="104"/>
      <c r="U36" s="104"/>
      <c r="AD36" s="80">
        <f>+'VDF A'!A36-'VDF A'!AY36</f>
        <v>0</v>
      </c>
      <c r="AF36" s="75">
        <f t="shared" si="8"/>
        <v>0</v>
      </c>
      <c r="AI36" s="89">
        <f t="shared" si="19"/>
        <v>0</v>
      </c>
      <c r="AJ36" s="90">
        <f t="shared" si="25"/>
        <v>0</v>
      </c>
      <c r="AK36" s="90">
        <f t="shared" si="9"/>
        <v>0</v>
      </c>
      <c r="AL36" s="90">
        <f t="shared" si="26"/>
        <v>0</v>
      </c>
      <c r="AM36" s="90">
        <f t="shared" si="10"/>
        <v>0</v>
      </c>
      <c r="AN36" s="91">
        <f t="shared" si="11"/>
        <v>0</v>
      </c>
      <c r="AO36" s="52"/>
      <c r="AQ36" s="75">
        <f t="shared" si="12"/>
        <v>0</v>
      </c>
      <c r="AR36" s="75">
        <f t="shared" si="13"/>
        <v>0</v>
      </c>
      <c r="AT36" s="89">
        <f t="shared" si="24"/>
        <v>0</v>
      </c>
      <c r="AU36" s="90">
        <f t="shared" si="22"/>
        <v>0</v>
      </c>
      <c r="AV36" s="90">
        <f t="shared" si="14"/>
        <v>0</v>
      </c>
      <c r="AW36" s="90">
        <f t="shared" si="15"/>
        <v>0</v>
      </c>
      <c r="AX36" s="90">
        <f t="shared" si="16"/>
        <v>0</v>
      </c>
      <c r="AY36" s="91">
        <f t="shared" si="17"/>
        <v>0</v>
      </c>
    </row>
    <row r="37" spans="1:51" x14ac:dyDescent="0.25">
      <c r="A37" s="80">
        <f>+'VDF A'!A37-'VDF A'!K37</f>
        <v>0</v>
      </c>
      <c r="B37" s="64">
        <f t="shared" si="0"/>
        <v>44941</v>
      </c>
      <c r="C37" s="81">
        <f>+'VDF A'!C37</f>
        <v>30</v>
      </c>
      <c r="D37" s="82">
        <f t="shared" si="18"/>
        <v>0.1</v>
      </c>
      <c r="E37" s="92">
        <f t="shared" si="4"/>
        <v>0.36</v>
      </c>
      <c r="F37" s="84">
        <f t="shared" si="5"/>
        <v>0</v>
      </c>
      <c r="G37" s="66">
        <f t="shared" si="1"/>
        <v>0</v>
      </c>
      <c r="H37" s="64">
        <f>+'VDF A'!H37</f>
        <v>44941</v>
      </c>
      <c r="I37" s="85">
        <f t="shared" si="6"/>
        <v>0</v>
      </c>
      <c r="J37" s="75">
        <f t="shared" si="2"/>
        <v>0</v>
      </c>
      <c r="K37" s="86">
        <f t="shared" si="7"/>
        <v>0</v>
      </c>
      <c r="L37" s="87">
        <f t="shared" si="3"/>
        <v>0</v>
      </c>
      <c r="N37" s="107"/>
      <c r="O37" s="107"/>
      <c r="P37" s="107"/>
      <c r="Q37" s="104"/>
      <c r="R37" s="104"/>
      <c r="S37" s="104"/>
      <c r="T37" s="104"/>
      <c r="U37" s="104"/>
      <c r="AD37" s="80">
        <f>+'VDF A'!A37-'VDF A'!AY37</f>
        <v>0</v>
      </c>
      <c r="AF37" s="75">
        <f t="shared" si="8"/>
        <v>0</v>
      </c>
      <c r="AI37" s="89">
        <f t="shared" si="19"/>
        <v>0</v>
      </c>
      <c r="AJ37" s="90">
        <f t="shared" si="25"/>
        <v>0</v>
      </c>
      <c r="AK37" s="90">
        <f t="shared" si="9"/>
        <v>0</v>
      </c>
      <c r="AL37" s="90">
        <f t="shared" si="26"/>
        <v>0</v>
      </c>
      <c r="AM37" s="90">
        <f t="shared" si="10"/>
        <v>0</v>
      </c>
      <c r="AN37" s="91">
        <f t="shared" si="11"/>
        <v>0</v>
      </c>
      <c r="AO37" s="52"/>
      <c r="AQ37" s="75">
        <f t="shared" si="12"/>
        <v>0</v>
      </c>
      <c r="AR37" s="75">
        <f t="shared" si="13"/>
        <v>0</v>
      </c>
      <c r="AT37" s="89">
        <f t="shared" si="24"/>
        <v>0</v>
      </c>
      <c r="AU37" s="90">
        <f t="shared" si="22"/>
        <v>0</v>
      </c>
      <c r="AV37" s="90">
        <f t="shared" si="14"/>
        <v>0</v>
      </c>
      <c r="AW37" s="90">
        <f t="shared" si="15"/>
        <v>0</v>
      </c>
      <c r="AX37" s="90">
        <f t="shared" si="16"/>
        <v>0</v>
      </c>
      <c r="AY37" s="91">
        <f t="shared" si="17"/>
        <v>0</v>
      </c>
    </row>
    <row r="38" spans="1:51" x14ac:dyDescent="0.25">
      <c r="A38" s="80">
        <f>+'VDF A'!A38-'VDF A'!K38</f>
        <v>0</v>
      </c>
      <c r="B38" s="64">
        <f t="shared" si="0"/>
        <v>44972</v>
      </c>
      <c r="C38" s="81">
        <f>+'VDF A'!C38</f>
        <v>30</v>
      </c>
      <c r="D38" s="82">
        <f t="shared" si="18"/>
        <v>0.1</v>
      </c>
      <c r="E38" s="92">
        <f t="shared" si="4"/>
        <v>0.36</v>
      </c>
      <c r="F38" s="84">
        <f t="shared" si="5"/>
        <v>0</v>
      </c>
      <c r="G38" s="66">
        <f t="shared" si="1"/>
        <v>0</v>
      </c>
      <c r="H38" s="64">
        <f>+'VDF A'!H38</f>
        <v>44972</v>
      </c>
      <c r="I38" s="85">
        <f t="shared" si="6"/>
        <v>0</v>
      </c>
      <c r="J38" s="75">
        <f t="shared" si="2"/>
        <v>0</v>
      </c>
      <c r="K38" s="86">
        <f t="shared" si="7"/>
        <v>0</v>
      </c>
      <c r="L38" s="87">
        <f t="shared" si="3"/>
        <v>0</v>
      </c>
      <c r="N38" s="107"/>
      <c r="O38" s="107"/>
      <c r="P38" s="107"/>
      <c r="Q38" s="104"/>
      <c r="R38" s="104"/>
      <c r="S38" s="104"/>
      <c r="T38" s="104"/>
      <c r="U38" s="104"/>
      <c r="AD38" s="80">
        <f>+'VDF A'!A38-'VDF A'!AY38</f>
        <v>0</v>
      </c>
      <c r="AF38" s="75">
        <f t="shared" si="8"/>
        <v>0</v>
      </c>
      <c r="AI38" s="89">
        <f t="shared" si="19"/>
        <v>0</v>
      </c>
      <c r="AJ38" s="90">
        <f t="shared" si="25"/>
        <v>0</v>
      </c>
      <c r="AK38" s="90">
        <f t="shared" si="9"/>
        <v>0</v>
      </c>
      <c r="AL38" s="90">
        <f t="shared" si="26"/>
        <v>0</v>
      </c>
      <c r="AM38" s="90">
        <f t="shared" si="10"/>
        <v>0</v>
      </c>
      <c r="AN38" s="91">
        <f t="shared" si="11"/>
        <v>0</v>
      </c>
      <c r="AO38" s="52"/>
      <c r="AQ38" s="75">
        <f t="shared" si="12"/>
        <v>0</v>
      </c>
      <c r="AR38" s="75">
        <f t="shared" si="13"/>
        <v>0</v>
      </c>
      <c r="AT38" s="89">
        <f t="shared" si="24"/>
        <v>0</v>
      </c>
      <c r="AU38" s="90">
        <f t="shared" si="22"/>
        <v>0</v>
      </c>
      <c r="AV38" s="90">
        <f t="shared" si="14"/>
        <v>0</v>
      </c>
      <c r="AW38" s="90">
        <f t="shared" si="15"/>
        <v>0</v>
      </c>
      <c r="AX38" s="90">
        <f t="shared" si="16"/>
        <v>0</v>
      </c>
      <c r="AY38" s="91">
        <f t="shared" si="17"/>
        <v>0</v>
      </c>
    </row>
    <row r="39" spans="1:51" x14ac:dyDescent="0.25">
      <c r="A39" s="80">
        <f>+'VDF A'!A39-'VDF A'!K39</f>
        <v>0</v>
      </c>
      <c r="B39" s="64">
        <f t="shared" si="0"/>
        <v>45000</v>
      </c>
      <c r="C39" s="81">
        <f>+'VDF A'!C39</f>
        <v>30</v>
      </c>
      <c r="D39" s="82">
        <f t="shared" si="18"/>
        <v>0.1</v>
      </c>
      <c r="E39" s="92">
        <f t="shared" si="4"/>
        <v>0.36</v>
      </c>
      <c r="F39" s="84">
        <f t="shared" si="5"/>
        <v>0</v>
      </c>
      <c r="G39" s="66">
        <f t="shared" si="1"/>
        <v>0</v>
      </c>
      <c r="H39" s="64">
        <f>+'VDF A'!H39</f>
        <v>45000</v>
      </c>
      <c r="I39" s="85">
        <f t="shared" si="6"/>
        <v>0</v>
      </c>
      <c r="J39" s="75">
        <f t="shared" si="2"/>
        <v>0</v>
      </c>
      <c r="K39" s="86">
        <f t="shared" si="7"/>
        <v>0</v>
      </c>
      <c r="L39" s="87">
        <f t="shared" si="3"/>
        <v>0</v>
      </c>
      <c r="N39" s="107"/>
      <c r="O39" s="107"/>
      <c r="P39" s="107"/>
      <c r="Q39" s="104"/>
      <c r="R39" s="104"/>
      <c r="S39" s="104"/>
      <c r="T39" s="104"/>
      <c r="U39" s="104"/>
      <c r="AD39" s="80">
        <f>+'VDF A'!A39-'VDF A'!AY39</f>
        <v>0</v>
      </c>
      <c r="AF39" s="75">
        <f t="shared" si="8"/>
        <v>0</v>
      </c>
      <c r="AI39" s="89">
        <f t="shared" si="19"/>
        <v>0</v>
      </c>
      <c r="AJ39" s="90">
        <f t="shared" si="25"/>
        <v>0</v>
      </c>
      <c r="AK39" s="90">
        <f t="shared" si="9"/>
        <v>0</v>
      </c>
      <c r="AL39" s="90">
        <f t="shared" si="26"/>
        <v>0</v>
      </c>
      <c r="AM39" s="90">
        <f t="shared" si="10"/>
        <v>0</v>
      </c>
      <c r="AN39" s="91">
        <f t="shared" si="11"/>
        <v>0</v>
      </c>
      <c r="AO39" s="52"/>
      <c r="AQ39" s="75">
        <f t="shared" si="12"/>
        <v>0</v>
      </c>
      <c r="AR39" s="75">
        <f t="shared" si="13"/>
        <v>0</v>
      </c>
      <c r="AT39" s="89">
        <f t="shared" si="24"/>
        <v>0</v>
      </c>
      <c r="AU39" s="90">
        <f t="shared" si="22"/>
        <v>0</v>
      </c>
      <c r="AV39" s="90">
        <f t="shared" si="14"/>
        <v>0</v>
      </c>
      <c r="AW39" s="90">
        <f t="shared" si="15"/>
        <v>0</v>
      </c>
      <c r="AX39" s="90">
        <f t="shared" si="16"/>
        <v>0</v>
      </c>
      <c r="AY39" s="91">
        <f t="shared" si="17"/>
        <v>0</v>
      </c>
    </row>
    <row r="40" spans="1:51" x14ac:dyDescent="0.25">
      <c r="A40" s="80">
        <f>+'VDF A'!A40-'VDF A'!K40</f>
        <v>0</v>
      </c>
      <c r="B40" s="64">
        <f t="shared" si="0"/>
        <v>45031</v>
      </c>
      <c r="C40" s="81">
        <f>+'VDF A'!C40</f>
        <v>30</v>
      </c>
      <c r="D40" s="82">
        <f t="shared" si="18"/>
        <v>0.1</v>
      </c>
      <c r="E40" s="92">
        <f t="shared" si="4"/>
        <v>0.36</v>
      </c>
      <c r="F40" s="84">
        <f t="shared" si="5"/>
        <v>0</v>
      </c>
      <c r="G40" s="66">
        <f t="shared" si="1"/>
        <v>0</v>
      </c>
      <c r="H40" s="64">
        <f>+'VDF A'!H40</f>
        <v>45031</v>
      </c>
      <c r="I40" s="85">
        <f t="shared" si="6"/>
        <v>0</v>
      </c>
      <c r="J40" s="75">
        <f t="shared" si="2"/>
        <v>0</v>
      </c>
      <c r="K40" s="86">
        <f t="shared" si="7"/>
        <v>0</v>
      </c>
      <c r="L40" s="87">
        <f t="shared" si="3"/>
        <v>0</v>
      </c>
      <c r="N40" s="107"/>
      <c r="O40" s="107"/>
      <c r="P40" s="107"/>
      <c r="Q40" s="104"/>
      <c r="R40" s="104"/>
      <c r="S40" s="104"/>
      <c r="T40" s="104"/>
      <c r="U40" s="104"/>
      <c r="AD40" s="80">
        <f>+'VDF A'!A40-'VDF A'!AY40</f>
        <v>0</v>
      </c>
      <c r="AF40" s="75">
        <f t="shared" si="8"/>
        <v>0</v>
      </c>
      <c r="AI40" s="89">
        <f t="shared" si="19"/>
        <v>0</v>
      </c>
      <c r="AJ40" s="90">
        <f t="shared" si="25"/>
        <v>0</v>
      </c>
      <c r="AK40" s="90">
        <f t="shared" si="9"/>
        <v>0</v>
      </c>
      <c r="AL40" s="90">
        <f t="shared" si="26"/>
        <v>0</v>
      </c>
      <c r="AM40" s="90">
        <f t="shared" si="10"/>
        <v>0</v>
      </c>
      <c r="AN40" s="91">
        <f t="shared" si="11"/>
        <v>0</v>
      </c>
      <c r="AO40" s="52"/>
      <c r="AQ40" s="75">
        <f t="shared" si="12"/>
        <v>0</v>
      </c>
      <c r="AR40" s="75">
        <f t="shared" si="13"/>
        <v>0</v>
      </c>
      <c r="AT40" s="89">
        <f t="shared" si="24"/>
        <v>0</v>
      </c>
      <c r="AU40" s="90">
        <f t="shared" si="22"/>
        <v>0</v>
      </c>
      <c r="AV40" s="90">
        <f t="shared" si="14"/>
        <v>0</v>
      </c>
      <c r="AW40" s="90">
        <f t="shared" si="15"/>
        <v>0</v>
      </c>
      <c r="AX40" s="90">
        <f t="shared" si="16"/>
        <v>0</v>
      </c>
      <c r="AY40" s="91">
        <f t="shared" si="17"/>
        <v>0</v>
      </c>
    </row>
    <row r="41" spans="1:51" x14ac:dyDescent="0.25">
      <c r="A41" s="80">
        <f>+'VDF A'!A41-'VDF A'!K41</f>
        <v>0</v>
      </c>
      <c r="B41" s="64">
        <f t="shared" si="0"/>
        <v>45061</v>
      </c>
      <c r="C41" s="81">
        <f>+'VDF A'!C41</f>
        <v>30</v>
      </c>
      <c r="D41" s="82">
        <f t="shared" si="18"/>
        <v>0.1</v>
      </c>
      <c r="E41" s="92">
        <f t="shared" si="4"/>
        <v>0.36</v>
      </c>
      <c r="F41" s="84">
        <f t="shared" si="5"/>
        <v>0</v>
      </c>
      <c r="G41" s="66">
        <f t="shared" si="1"/>
        <v>0</v>
      </c>
      <c r="H41" s="64">
        <f>+'VDF A'!H41</f>
        <v>45061</v>
      </c>
      <c r="I41" s="85">
        <f t="shared" si="6"/>
        <v>0</v>
      </c>
      <c r="J41" s="75">
        <f t="shared" si="2"/>
        <v>0</v>
      </c>
      <c r="K41" s="86">
        <f t="shared" si="7"/>
        <v>0</v>
      </c>
      <c r="L41" s="87">
        <f t="shared" si="3"/>
        <v>0</v>
      </c>
      <c r="N41" s="107"/>
      <c r="O41" s="107"/>
      <c r="P41" s="107"/>
      <c r="Q41" s="104"/>
      <c r="R41" s="104"/>
      <c r="S41" s="104"/>
      <c r="T41" s="104"/>
      <c r="U41" s="104"/>
      <c r="AD41" s="80">
        <f>+'VDF A'!A41-'VDF A'!AY41</f>
        <v>0</v>
      </c>
      <c r="AF41" s="75">
        <f t="shared" si="8"/>
        <v>0</v>
      </c>
      <c r="AI41" s="89">
        <f t="shared" si="19"/>
        <v>0</v>
      </c>
      <c r="AJ41" s="90">
        <f t="shared" si="25"/>
        <v>0</v>
      </c>
      <c r="AK41" s="90">
        <f t="shared" si="9"/>
        <v>0</v>
      </c>
      <c r="AL41" s="90">
        <f t="shared" si="26"/>
        <v>0</v>
      </c>
      <c r="AM41" s="90">
        <f t="shared" si="10"/>
        <v>0</v>
      </c>
      <c r="AN41" s="91">
        <f t="shared" si="11"/>
        <v>0</v>
      </c>
      <c r="AO41" s="52"/>
      <c r="AQ41" s="75">
        <f t="shared" si="12"/>
        <v>0</v>
      </c>
      <c r="AR41" s="75">
        <f t="shared" si="13"/>
        <v>0</v>
      </c>
      <c r="AT41" s="89">
        <f t="shared" si="24"/>
        <v>0</v>
      </c>
      <c r="AU41" s="90">
        <f t="shared" si="22"/>
        <v>0</v>
      </c>
      <c r="AV41" s="90">
        <f t="shared" si="14"/>
        <v>0</v>
      </c>
      <c r="AW41" s="90">
        <f t="shared" si="15"/>
        <v>0</v>
      </c>
      <c r="AX41" s="90">
        <f t="shared" si="16"/>
        <v>0</v>
      </c>
      <c r="AY41" s="91">
        <f t="shared" si="17"/>
        <v>0</v>
      </c>
    </row>
    <row r="42" spans="1:51" x14ac:dyDescent="0.25">
      <c r="A42" s="80">
        <f>+'VDF A'!A42-'VDF A'!K42</f>
        <v>0</v>
      </c>
      <c r="B42" s="64">
        <f t="shared" si="0"/>
        <v>45092</v>
      </c>
      <c r="C42" s="81">
        <f>+'VDF A'!C42</f>
        <v>30</v>
      </c>
      <c r="D42" s="82">
        <f t="shared" si="18"/>
        <v>0.1</v>
      </c>
      <c r="E42" s="92">
        <f t="shared" si="4"/>
        <v>0.36</v>
      </c>
      <c r="F42" s="84">
        <f t="shared" si="5"/>
        <v>0</v>
      </c>
      <c r="G42" s="66">
        <f t="shared" si="1"/>
        <v>0</v>
      </c>
      <c r="H42" s="64">
        <f>+'VDF A'!H42</f>
        <v>45092</v>
      </c>
      <c r="I42" s="85">
        <f t="shared" si="6"/>
        <v>0</v>
      </c>
      <c r="J42" s="75">
        <f t="shared" si="2"/>
        <v>0</v>
      </c>
      <c r="K42" s="86">
        <f t="shared" si="7"/>
        <v>0</v>
      </c>
      <c r="L42" s="87">
        <f t="shared" si="3"/>
        <v>0</v>
      </c>
      <c r="N42" s="107"/>
      <c r="O42" s="107"/>
      <c r="P42" s="107"/>
      <c r="Q42" s="104"/>
      <c r="R42" s="104"/>
      <c r="S42" s="104"/>
      <c r="T42" s="104"/>
      <c r="U42" s="104"/>
      <c r="AD42" s="80">
        <f>+'VDF A'!A42-'VDF A'!AY42</f>
        <v>0</v>
      </c>
      <c r="AF42" s="75">
        <f t="shared" si="8"/>
        <v>0</v>
      </c>
      <c r="AI42" s="89">
        <f t="shared" si="19"/>
        <v>0</v>
      </c>
      <c r="AJ42" s="90">
        <f t="shared" si="25"/>
        <v>0</v>
      </c>
      <c r="AK42" s="90">
        <f t="shared" si="9"/>
        <v>0</v>
      </c>
      <c r="AL42" s="90">
        <f t="shared" si="26"/>
        <v>0</v>
      </c>
      <c r="AM42" s="90">
        <f t="shared" si="10"/>
        <v>0</v>
      </c>
      <c r="AN42" s="91">
        <f t="shared" si="11"/>
        <v>0</v>
      </c>
      <c r="AO42" s="52"/>
      <c r="AQ42" s="75">
        <f t="shared" si="12"/>
        <v>0</v>
      </c>
      <c r="AR42" s="75">
        <f t="shared" si="13"/>
        <v>0</v>
      </c>
      <c r="AT42" s="89">
        <f t="shared" si="24"/>
        <v>0</v>
      </c>
      <c r="AU42" s="90">
        <f t="shared" si="22"/>
        <v>0</v>
      </c>
      <c r="AV42" s="90">
        <f t="shared" si="14"/>
        <v>0</v>
      </c>
      <c r="AW42" s="90">
        <f t="shared" si="15"/>
        <v>0</v>
      </c>
      <c r="AX42" s="90">
        <f t="shared" si="16"/>
        <v>0</v>
      </c>
      <c r="AY42" s="91">
        <f t="shared" si="17"/>
        <v>0</v>
      </c>
    </row>
    <row r="43" spans="1:51" x14ac:dyDescent="0.25">
      <c r="A43" s="80">
        <f>+'VDF A'!A43-'VDF A'!K43</f>
        <v>0</v>
      </c>
      <c r="B43" s="64">
        <f t="shared" si="0"/>
        <v>45122</v>
      </c>
      <c r="C43" s="81">
        <f>+'VDF A'!C43</f>
        <v>30</v>
      </c>
      <c r="D43" s="82">
        <f t="shared" si="18"/>
        <v>0.1</v>
      </c>
      <c r="E43" s="92">
        <f t="shared" si="4"/>
        <v>0.36</v>
      </c>
      <c r="F43" s="84">
        <f t="shared" si="5"/>
        <v>0</v>
      </c>
      <c r="G43" s="66">
        <f t="shared" si="1"/>
        <v>0</v>
      </c>
      <c r="H43" s="64">
        <f>+'VDF A'!H43</f>
        <v>45122</v>
      </c>
      <c r="I43" s="85">
        <f t="shared" si="6"/>
        <v>0</v>
      </c>
      <c r="J43" s="75">
        <f t="shared" si="2"/>
        <v>0</v>
      </c>
      <c r="K43" s="86">
        <f t="shared" si="7"/>
        <v>0</v>
      </c>
      <c r="L43" s="87">
        <f t="shared" si="3"/>
        <v>0</v>
      </c>
      <c r="N43" s="107"/>
      <c r="O43" s="107"/>
      <c r="P43" s="107"/>
      <c r="Q43" s="104"/>
      <c r="R43" s="104"/>
      <c r="S43" s="104"/>
      <c r="T43" s="104"/>
      <c r="U43" s="104"/>
      <c r="AD43" s="80">
        <f>+'VDF A'!A43-'VDF A'!AY43</f>
        <v>0</v>
      </c>
      <c r="AF43" s="75">
        <f t="shared" si="8"/>
        <v>0</v>
      </c>
      <c r="AI43" s="89">
        <f t="shared" si="19"/>
        <v>0</v>
      </c>
      <c r="AJ43" s="90">
        <f t="shared" si="25"/>
        <v>0</v>
      </c>
      <c r="AK43" s="90">
        <f t="shared" si="9"/>
        <v>0</v>
      </c>
      <c r="AL43" s="90">
        <f t="shared" si="26"/>
        <v>0</v>
      </c>
      <c r="AM43" s="90">
        <f t="shared" si="10"/>
        <v>0</v>
      </c>
      <c r="AN43" s="91">
        <f t="shared" si="11"/>
        <v>0</v>
      </c>
      <c r="AO43" s="52"/>
      <c r="AQ43" s="75">
        <f t="shared" si="12"/>
        <v>0</v>
      </c>
      <c r="AR43" s="75">
        <f t="shared" si="13"/>
        <v>0</v>
      </c>
      <c r="AT43" s="89">
        <f t="shared" si="24"/>
        <v>0</v>
      </c>
      <c r="AU43" s="90">
        <f t="shared" si="22"/>
        <v>0</v>
      </c>
      <c r="AV43" s="90">
        <f t="shared" si="14"/>
        <v>0</v>
      </c>
      <c r="AW43" s="90">
        <f t="shared" si="15"/>
        <v>0</v>
      </c>
      <c r="AX43" s="90">
        <f t="shared" si="16"/>
        <v>0</v>
      </c>
      <c r="AY43" s="91">
        <f t="shared" si="17"/>
        <v>0</v>
      </c>
    </row>
    <row r="44" spans="1:51" x14ac:dyDescent="0.25">
      <c r="A44" s="80">
        <f>+'VDF A'!A44-'VDF A'!K44</f>
        <v>0</v>
      </c>
      <c r="B44" s="64">
        <f t="shared" si="0"/>
        <v>45153</v>
      </c>
      <c r="C44" s="81">
        <f>+'VDF A'!C44</f>
        <v>30</v>
      </c>
      <c r="D44" s="82">
        <f t="shared" si="18"/>
        <v>0.1</v>
      </c>
      <c r="E44" s="92">
        <f t="shared" si="4"/>
        <v>0.36</v>
      </c>
      <c r="F44" s="84">
        <f t="shared" si="5"/>
        <v>0</v>
      </c>
      <c r="G44" s="66">
        <f t="shared" si="1"/>
        <v>0</v>
      </c>
      <c r="H44" s="64">
        <f>+'VDF A'!H44</f>
        <v>45153</v>
      </c>
      <c r="I44" s="85">
        <f t="shared" si="6"/>
        <v>0</v>
      </c>
      <c r="J44" s="75">
        <f t="shared" si="2"/>
        <v>0</v>
      </c>
      <c r="K44" s="86">
        <f t="shared" si="7"/>
        <v>0</v>
      </c>
      <c r="L44" s="87">
        <f t="shared" si="3"/>
        <v>0</v>
      </c>
      <c r="N44" s="107"/>
      <c r="O44" s="107"/>
      <c r="P44" s="107"/>
      <c r="Q44" s="104"/>
      <c r="R44" s="104"/>
      <c r="S44" s="104"/>
      <c r="T44" s="104"/>
      <c r="U44" s="104"/>
      <c r="AD44" s="80">
        <f>+'VDF A'!A44-'VDF A'!AY44</f>
        <v>0</v>
      </c>
      <c r="AF44" s="75">
        <f t="shared" si="8"/>
        <v>0</v>
      </c>
      <c r="AI44" s="89">
        <f t="shared" si="19"/>
        <v>0</v>
      </c>
      <c r="AJ44" s="90">
        <f t="shared" si="25"/>
        <v>0</v>
      </c>
      <c r="AK44" s="90">
        <f t="shared" si="9"/>
        <v>0</v>
      </c>
      <c r="AL44" s="90">
        <f t="shared" si="26"/>
        <v>0</v>
      </c>
      <c r="AM44" s="90">
        <f t="shared" si="10"/>
        <v>0</v>
      </c>
      <c r="AN44" s="91">
        <f t="shared" si="11"/>
        <v>0</v>
      </c>
      <c r="AO44" s="52"/>
      <c r="AQ44" s="75">
        <f t="shared" si="12"/>
        <v>0</v>
      </c>
      <c r="AR44" s="75">
        <f t="shared" si="13"/>
        <v>0</v>
      </c>
      <c r="AT44" s="89">
        <f t="shared" si="24"/>
        <v>0</v>
      </c>
      <c r="AU44" s="90">
        <f t="shared" si="22"/>
        <v>0</v>
      </c>
      <c r="AV44" s="90">
        <f t="shared" si="14"/>
        <v>0</v>
      </c>
      <c r="AW44" s="90">
        <f t="shared" si="15"/>
        <v>0</v>
      </c>
      <c r="AX44" s="90">
        <f t="shared" si="16"/>
        <v>0</v>
      </c>
      <c r="AY44" s="91">
        <f t="shared" si="17"/>
        <v>0</v>
      </c>
    </row>
    <row r="45" spans="1:51" x14ac:dyDescent="0.25">
      <c r="A45" s="80">
        <f>+'VDF A'!A45-'VDF A'!K45</f>
        <v>0</v>
      </c>
      <c r="B45" s="64">
        <f t="shared" si="0"/>
        <v>45184</v>
      </c>
      <c r="C45" s="81">
        <f>+'VDF A'!C45</f>
        <v>30</v>
      </c>
      <c r="D45" s="82">
        <f t="shared" si="18"/>
        <v>0.1</v>
      </c>
      <c r="E45" s="92">
        <f t="shared" si="4"/>
        <v>0.36</v>
      </c>
      <c r="F45" s="84">
        <f t="shared" si="5"/>
        <v>0</v>
      </c>
      <c r="G45" s="66">
        <f t="shared" si="1"/>
        <v>0</v>
      </c>
      <c r="H45" s="64">
        <f>+'VDF A'!H45</f>
        <v>45184</v>
      </c>
      <c r="I45" s="85">
        <f t="shared" si="6"/>
        <v>0</v>
      </c>
      <c r="J45" s="75">
        <f t="shared" si="2"/>
        <v>0</v>
      </c>
      <c r="K45" s="86">
        <f t="shared" si="7"/>
        <v>0</v>
      </c>
      <c r="L45" s="87">
        <f t="shared" si="3"/>
        <v>0</v>
      </c>
      <c r="N45" s="107"/>
      <c r="O45" s="107"/>
      <c r="P45" s="107"/>
      <c r="Q45" s="104"/>
      <c r="R45" s="104"/>
      <c r="S45" s="104"/>
      <c r="T45" s="104"/>
      <c r="U45" s="104"/>
      <c r="AD45" s="80">
        <f>+'VDF A'!A45-'VDF A'!AY45</f>
        <v>0</v>
      </c>
      <c r="AF45" s="75">
        <f t="shared" si="8"/>
        <v>0</v>
      </c>
      <c r="AI45" s="89">
        <f t="shared" si="19"/>
        <v>0</v>
      </c>
      <c r="AJ45" s="90">
        <f t="shared" si="25"/>
        <v>0</v>
      </c>
      <c r="AK45" s="90">
        <f t="shared" si="9"/>
        <v>0</v>
      </c>
      <c r="AL45" s="90">
        <f t="shared" si="26"/>
        <v>0</v>
      </c>
      <c r="AM45" s="90">
        <f t="shared" si="10"/>
        <v>0</v>
      </c>
      <c r="AN45" s="91">
        <f t="shared" si="11"/>
        <v>0</v>
      </c>
      <c r="AO45" s="52"/>
      <c r="AQ45" s="75">
        <f t="shared" si="12"/>
        <v>0</v>
      </c>
      <c r="AR45" s="75">
        <f t="shared" si="13"/>
        <v>0</v>
      </c>
      <c r="AT45" s="89">
        <f t="shared" si="24"/>
        <v>0</v>
      </c>
      <c r="AU45" s="90">
        <f t="shared" si="22"/>
        <v>0</v>
      </c>
      <c r="AV45" s="90">
        <f t="shared" si="14"/>
        <v>0</v>
      </c>
      <c r="AW45" s="90">
        <f t="shared" si="15"/>
        <v>0</v>
      </c>
      <c r="AX45" s="90">
        <f t="shared" si="16"/>
        <v>0</v>
      </c>
      <c r="AY45" s="91">
        <f t="shared" si="17"/>
        <v>0</v>
      </c>
    </row>
    <row r="46" spans="1:51" x14ac:dyDescent="0.25">
      <c r="A46" s="80">
        <f>+'VDF A'!A46-'VDF A'!K46</f>
        <v>0</v>
      </c>
      <c r="B46" s="64">
        <f t="shared" si="0"/>
        <v>45214</v>
      </c>
      <c r="C46" s="81">
        <f>+'VDF A'!C46</f>
        <v>30</v>
      </c>
      <c r="D46" s="82">
        <f t="shared" si="18"/>
        <v>0.1</v>
      </c>
      <c r="E46" s="92">
        <f t="shared" si="4"/>
        <v>0.36</v>
      </c>
      <c r="F46" s="84">
        <f t="shared" si="5"/>
        <v>0</v>
      </c>
      <c r="G46" s="66">
        <f t="shared" si="1"/>
        <v>0</v>
      </c>
      <c r="H46" s="64">
        <f>+'VDF A'!H46</f>
        <v>45214</v>
      </c>
      <c r="I46" s="85">
        <f t="shared" si="6"/>
        <v>0</v>
      </c>
      <c r="J46" s="75">
        <f t="shared" si="2"/>
        <v>0</v>
      </c>
      <c r="K46" s="86">
        <f t="shared" si="7"/>
        <v>0</v>
      </c>
      <c r="L46" s="87">
        <f t="shared" si="3"/>
        <v>0</v>
      </c>
      <c r="N46" s="107"/>
      <c r="O46" s="107"/>
      <c r="P46" s="107"/>
      <c r="Q46" s="104"/>
      <c r="R46" s="104"/>
      <c r="S46" s="104"/>
      <c r="T46" s="104"/>
      <c r="U46" s="104"/>
      <c r="V46" s="101"/>
      <c r="AD46" s="80">
        <f>+'VDF A'!A46-'VDF A'!AY46</f>
        <v>0</v>
      </c>
      <c r="AF46" s="75">
        <f t="shared" si="8"/>
        <v>0</v>
      </c>
      <c r="AI46" s="89">
        <f t="shared" si="19"/>
        <v>0</v>
      </c>
      <c r="AJ46" s="90">
        <f t="shared" si="25"/>
        <v>0</v>
      </c>
      <c r="AK46" s="90">
        <f t="shared" si="9"/>
        <v>0</v>
      </c>
      <c r="AL46" s="90">
        <f t="shared" si="26"/>
        <v>0</v>
      </c>
      <c r="AM46" s="90">
        <f t="shared" si="10"/>
        <v>0</v>
      </c>
      <c r="AN46" s="91">
        <f t="shared" si="11"/>
        <v>0</v>
      </c>
      <c r="AO46" s="52"/>
      <c r="AQ46" s="75">
        <f t="shared" si="12"/>
        <v>0</v>
      </c>
      <c r="AR46" s="75">
        <f t="shared" si="13"/>
        <v>0</v>
      </c>
      <c r="AT46" s="89">
        <f t="shared" si="24"/>
        <v>0</v>
      </c>
      <c r="AU46" s="90">
        <f t="shared" si="22"/>
        <v>0</v>
      </c>
      <c r="AV46" s="90">
        <f t="shared" si="14"/>
        <v>0</v>
      </c>
      <c r="AW46" s="90">
        <f t="shared" si="15"/>
        <v>0</v>
      </c>
      <c r="AX46" s="90">
        <f t="shared" si="16"/>
        <v>0</v>
      </c>
      <c r="AY46" s="91">
        <f t="shared" si="17"/>
        <v>0</v>
      </c>
    </row>
    <row r="47" spans="1:51" x14ac:dyDescent="0.25">
      <c r="A47" s="80">
        <f>+'VDF A'!A47-'VDF A'!K47</f>
        <v>0</v>
      </c>
      <c r="B47" s="64">
        <f t="shared" si="0"/>
        <v>45245</v>
      </c>
      <c r="C47" s="81">
        <f>+'VDF A'!C47</f>
        <v>30</v>
      </c>
      <c r="D47" s="82">
        <f t="shared" si="18"/>
        <v>0.1</v>
      </c>
      <c r="E47" s="92">
        <f t="shared" si="4"/>
        <v>0.36</v>
      </c>
      <c r="F47" s="84">
        <f t="shared" si="5"/>
        <v>0</v>
      </c>
      <c r="G47" s="66">
        <f t="shared" si="1"/>
        <v>0</v>
      </c>
      <c r="H47" s="64">
        <f>+'VDF A'!H47</f>
        <v>45245</v>
      </c>
      <c r="I47" s="85">
        <f t="shared" si="6"/>
        <v>0</v>
      </c>
      <c r="J47" s="75">
        <f t="shared" si="2"/>
        <v>0</v>
      </c>
      <c r="K47" s="86">
        <f t="shared" si="7"/>
        <v>0</v>
      </c>
      <c r="L47" s="87">
        <f t="shared" si="3"/>
        <v>0</v>
      </c>
      <c r="N47" s="107"/>
      <c r="O47" s="107"/>
      <c r="P47" s="107"/>
      <c r="Q47" s="104"/>
      <c r="R47" s="104"/>
      <c r="S47" s="104"/>
      <c r="T47" s="104"/>
      <c r="U47" s="104"/>
      <c r="V47" s="101"/>
      <c r="AD47" s="80">
        <f>+'VDF A'!A47-'VDF A'!AY47</f>
        <v>0</v>
      </c>
      <c r="AF47" s="75">
        <f t="shared" si="8"/>
        <v>0</v>
      </c>
      <c r="AI47" s="89">
        <f t="shared" si="19"/>
        <v>0</v>
      </c>
      <c r="AJ47" s="90">
        <f t="shared" si="25"/>
        <v>0</v>
      </c>
      <c r="AK47" s="90">
        <f t="shared" si="9"/>
        <v>0</v>
      </c>
      <c r="AL47" s="90">
        <f t="shared" si="26"/>
        <v>0</v>
      </c>
      <c r="AM47" s="90">
        <f t="shared" si="10"/>
        <v>0</v>
      </c>
      <c r="AN47" s="91">
        <f t="shared" si="11"/>
        <v>0</v>
      </c>
      <c r="AO47" s="52"/>
      <c r="AQ47" s="75">
        <f t="shared" si="12"/>
        <v>0</v>
      </c>
      <c r="AR47" s="75">
        <f t="shared" si="13"/>
        <v>0</v>
      </c>
      <c r="AT47" s="89">
        <f t="shared" si="24"/>
        <v>0</v>
      </c>
      <c r="AU47" s="90">
        <f t="shared" si="22"/>
        <v>0</v>
      </c>
      <c r="AV47" s="90">
        <f t="shared" si="14"/>
        <v>0</v>
      </c>
      <c r="AW47" s="90">
        <f t="shared" si="15"/>
        <v>0</v>
      </c>
      <c r="AX47" s="90">
        <f t="shared" si="16"/>
        <v>0</v>
      </c>
      <c r="AY47" s="91">
        <f t="shared" si="17"/>
        <v>0</v>
      </c>
    </row>
    <row r="48" spans="1:51" x14ac:dyDescent="0.25">
      <c r="A48" s="80">
        <f>+'VDF A'!A48-'VDF A'!K48</f>
        <v>0</v>
      </c>
      <c r="B48" s="64">
        <f t="shared" si="0"/>
        <v>45275</v>
      </c>
      <c r="C48" s="81">
        <f>+'VDF A'!C48</f>
        <v>30</v>
      </c>
      <c r="D48" s="82">
        <f t="shared" si="18"/>
        <v>0.1</v>
      </c>
      <c r="E48" s="92">
        <f t="shared" si="4"/>
        <v>0.36</v>
      </c>
      <c r="F48" s="84">
        <f t="shared" si="5"/>
        <v>0</v>
      </c>
      <c r="G48" s="66">
        <f t="shared" si="1"/>
        <v>0</v>
      </c>
      <c r="H48" s="64">
        <f>+'VDF A'!H48</f>
        <v>45275</v>
      </c>
      <c r="I48" s="85">
        <f t="shared" si="6"/>
        <v>0</v>
      </c>
      <c r="J48" s="75">
        <f t="shared" si="2"/>
        <v>0</v>
      </c>
      <c r="K48" s="86">
        <f t="shared" si="7"/>
        <v>0</v>
      </c>
      <c r="L48" s="87">
        <f t="shared" si="3"/>
        <v>0</v>
      </c>
      <c r="N48" s="107"/>
      <c r="O48" s="107"/>
      <c r="P48" s="107"/>
      <c r="Q48" s="104"/>
      <c r="R48" s="104"/>
      <c r="S48" s="104"/>
      <c r="T48" s="104"/>
      <c r="U48" s="104"/>
      <c r="V48" s="101"/>
      <c r="AD48" s="80">
        <f>+'VDF A'!A48-'VDF A'!AY48</f>
        <v>0</v>
      </c>
      <c r="AF48" s="75">
        <f t="shared" si="8"/>
        <v>0</v>
      </c>
      <c r="AI48" s="89">
        <f t="shared" si="19"/>
        <v>0</v>
      </c>
      <c r="AJ48" s="90">
        <f t="shared" si="25"/>
        <v>0</v>
      </c>
      <c r="AK48" s="90">
        <f t="shared" si="9"/>
        <v>0</v>
      </c>
      <c r="AL48" s="90">
        <f t="shared" si="26"/>
        <v>0</v>
      </c>
      <c r="AM48" s="90">
        <f t="shared" si="10"/>
        <v>0</v>
      </c>
      <c r="AN48" s="91">
        <f t="shared" si="11"/>
        <v>0</v>
      </c>
      <c r="AO48" s="52"/>
      <c r="AQ48" s="75">
        <f t="shared" si="12"/>
        <v>0</v>
      </c>
      <c r="AR48" s="75">
        <f t="shared" si="13"/>
        <v>0</v>
      </c>
      <c r="AT48" s="89">
        <f t="shared" si="24"/>
        <v>0</v>
      </c>
      <c r="AU48" s="90">
        <f t="shared" si="22"/>
        <v>0</v>
      </c>
      <c r="AV48" s="90">
        <f t="shared" si="14"/>
        <v>0</v>
      </c>
      <c r="AW48" s="90">
        <f t="shared" si="15"/>
        <v>0</v>
      </c>
      <c r="AX48" s="90">
        <f t="shared" si="16"/>
        <v>0</v>
      </c>
      <c r="AY48" s="91">
        <f t="shared" si="17"/>
        <v>0</v>
      </c>
    </row>
    <row r="49" spans="1:51" x14ac:dyDescent="0.25">
      <c r="A49" s="80">
        <f>+'VDF A'!A49-'VDF A'!K49</f>
        <v>0</v>
      </c>
      <c r="B49" s="64">
        <f t="shared" si="0"/>
        <v>45306</v>
      </c>
      <c r="C49" s="81">
        <f>+'VDF A'!C49</f>
        <v>30</v>
      </c>
      <c r="D49" s="82">
        <f t="shared" si="18"/>
        <v>0.1</v>
      </c>
      <c r="E49" s="92">
        <f t="shared" si="4"/>
        <v>0.36</v>
      </c>
      <c r="F49" s="84">
        <f t="shared" si="5"/>
        <v>0</v>
      </c>
      <c r="G49" s="66">
        <f t="shared" si="1"/>
        <v>0</v>
      </c>
      <c r="H49" s="64">
        <f>+'VDF A'!H49</f>
        <v>45306</v>
      </c>
      <c r="I49" s="85">
        <f t="shared" si="6"/>
        <v>0</v>
      </c>
      <c r="J49" s="75">
        <f t="shared" si="2"/>
        <v>0</v>
      </c>
      <c r="K49" s="86">
        <f t="shared" si="7"/>
        <v>0</v>
      </c>
      <c r="L49" s="87">
        <f t="shared" si="3"/>
        <v>0</v>
      </c>
      <c r="N49" s="107"/>
      <c r="O49" s="107"/>
      <c r="P49" s="107"/>
      <c r="Q49" s="104"/>
      <c r="R49" s="104"/>
      <c r="S49" s="104"/>
      <c r="T49" s="104"/>
      <c r="U49" s="104"/>
      <c r="V49" s="101"/>
      <c r="AD49" s="80">
        <f>+'VDF A'!A49-'VDF A'!AY49</f>
        <v>0</v>
      </c>
      <c r="AE49" s="95"/>
      <c r="AF49" s="75">
        <f t="shared" si="8"/>
        <v>0</v>
      </c>
      <c r="AI49" s="89">
        <f t="shared" si="19"/>
        <v>0</v>
      </c>
      <c r="AJ49" s="90">
        <f t="shared" si="25"/>
        <v>0</v>
      </c>
      <c r="AK49" s="90">
        <f t="shared" si="9"/>
        <v>0</v>
      </c>
      <c r="AL49" s="90">
        <f t="shared" si="26"/>
        <v>0</v>
      </c>
      <c r="AM49" s="90">
        <f t="shared" si="10"/>
        <v>0</v>
      </c>
      <c r="AN49" s="91">
        <f t="shared" si="11"/>
        <v>0</v>
      </c>
      <c r="AO49" s="52"/>
      <c r="AQ49" s="75">
        <f t="shared" si="12"/>
        <v>0</v>
      </c>
      <c r="AR49" s="75">
        <f t="shared" si="13"/>
        <v>0</v>
      </c>
      <c r="AT49" s="89">
        <f t="shared" si="24"/>
        <v>0</v>
      </c>
      <c r="AU49" s="90">
        <f t="shared" si="22"/>
        <v>0</v>
      </c>
      <c r="AV49" s="90">
        <f t="shared" si="14"/>
        <v>0</v>
      </c>
      <c r="AW49" s="90">
        <f t="shared" si="15"/>
        <v>0</v>
      </c>
      <c r="AX49" s="90">
        <f t="shared" si="16"/>
        <v>0</v>
      </c>
      <c r="AY49" s="91">
        <f t="shared" si="17"/>
        <v>0</v>
      </c>
    </row>
    <row r="50" spans="1:51" x14ac:dyDescent="0.25">
      <c r="A50" s="80">
        <f>+'VDF A'!A50-'VDF A'!K50</f>
        <v>0</v>
      </c>
      <c r="B50" s="64">
        <f t="shared" si="0"/>
        <v>45337</v>
      </c>
      <c r="C50" s="81">
        <f>+'VDF A'!C50</f>
        <v>30</v>
      </c>
      <c r="D50" s="82">
        <f t="shared" si="18"/>
        <v>0.1</v>
      </c>
      <c r="E50" s="92">
        <f t="shared" si="4"/>
        <v>0.36</v>
      </c>
      <c r="F50" s="84">
        <f t="shared" si="5"/>
        <v>0</v>
      </c>
      <c r="G50" s="66">
        <f t="shared" si="1"/>
        <v>0</v>
      </c>
      <c r="H50" s="64">
        <f>+'VDF A'!H50</f>
        <v>45337</v>
      </c>
      <c r="I50" s="85">
        <f t="shared" si="6"/>
        <v>0</v>
      </c>
      <c r="J50" s="75">
        <f t="shared" si="2"/>
        <v>0</v>
      </c>
      <c r="K50" s="86">
        <f t="shared" si="7"/>
        <v>0</v>
      </c>
      <c r="L50" s="87">
        <f t="shared" si="3"/>
        <v>0</v>
      </c>
      <c r="N50" s="107"/>
      <c r="O50" s="107"/>
      <c r="P50" s="107"/>
      <c r="Q50" s="104"/>
      <c r="R50" s="104"/>
      <c r="S50" s="104"/>
      <c r="T50" s="104"/>
      <c r="U50" s="104"/>
      <c r="V50" s="101"/>
      <c r="AD50" s="80">
        <f>+'VDF A'!A50-'VDF A'!AY50</f>
        <v>0</v>
      </c>
      <c r="AE50" s="95"/>
      <c r="AF50" s="75">
        <f t="shared" si="8"/>
        <v>0</v>
      </c>
      <c r="AI50" s="89">
        <f t="shared" si="19"/>
        <v>0</v>
      </c>
      <c r="AJ50" s="90">
        <f t="shared" si="25"/>
        <v>0</v>
      </c>
      <c r="AK50" s="90">
        <f t="shared" si="9"/>
        <v>0</v>
      </c>
      <c r="AL50" s="90">
        <f t="shared" si="26"/>
        <v>0</v>
      </c>
      <c r="AM50" s="90">
        <f t="shared" si="10"/>
        <v>0</v>
      </c>
      <c r="AN50" s="91">
        <f t="shared" si="11"/>
        <v>0</v>
      </c>
      <c r="AO50" s="52"/>
      <c r="AQ50" s="75">
        <f t="shared" si="12"/>
        <v>0</v>
      </c>
      <c r="AR50" s="75">
        <f t="shared" si="13"/>
        <v>0</v>
      </c>
      <c r="AT50" s="89">
        <f t="shared" si="24"/>
        <v>0</v>
      </c>
      <c r="AU50" s="90">
        <f t="shared" si="22"/>
        <v>0</v>
      </c>
      <c r="AV50" s="90">
        <f t="shared" si="14"/>
        <v>0</v>
      </c>
      <c r="AW50" s="90">
        <f t="shared" si="15"/>
        <v>0</v>
      </c>
      <c r="AX50" s="90">
        <f t="shared" si="16"/>
        <v>0</v>
      </c>
      <c r="AY50" s="91">
        <f t="shared" si="17"/>
        <v>0</v>
      </c>
    </row>
    <row r="51" spans="1:51" x14ac:dyDescent="0.25">
      <c r="A51" s="80">
        <f>+'VDF A'!A51-'VDF A'!K51</f>
        <v>0</v>
      </c>
      <c r="B51" s="64">
        <f t="shared" si="0"/>
        <v>45366</v>
      </c>
      <c r="C51" s="81">
        <f>+'VDF A'!C51</f>
        <v>30</v>
      </c>
      <c r="D51" s="82">
        <f t="shared" si="18"/>
        <v>0.1</v>
      </c>
      <c r="E51" s="92">
        <f t="shared" si="4"/>
        <v>0.36</v>
      </c>
      <c r="F51" s="84">
        <f t="shared" si="5"/>
        <v>0</v>
      </c>
      <c r="G51" s="66">
        <f t="shared" si="1"/>
        <v>0</v>
      </c>
      <c r="H51" s="64">
        <f>+'VDF A'!H51</f>
        <v>45366</v>
      </c>
      <c r="I51" s="85">
        <f t="shared" si="6"/>
        <v>0</v>
      </c>
      <c r="J51" s="75">
        <f t="shared" si="2"/>
        <v>0</v>
      </c>
      <c r="K51" s="86">
        <f t="shared" si="7"/>
        <v>0</v>
      </c>
      <c r="L51" s="87">
        <f t="shared" si="3"/>
        <v>0</v>
      </c>
      <c r="M51" s="101"/>
      <c r="N51" s="107"/>
      <c r="O51" s="107"/>
      <c r="P51" s="107"/>
      <c r="Q51" s="104"/>
      <c r="R51" s="104"/>
      <c r="S51" s="104"/>
      <c r="T51" s="104"/>
      <c r="U51" s="104"/>
      <c r="V51" s="101"/>
      <c r="AD51" s="80">
        <f>+'VDF A'!A51-'VDF A'!AY51</f>
        <v>0</v>
      </c>
      <c r="AF51" s="75">
        <f t="shared" si="8"/>
        <v>0</v>
      </c>
      <c r="AI51" s="89">
        <f t="shared" si="19"/>
        <v>0</v>
      </c>
      <c r="AJ51" s="90">
        <f t="shared" si="25"/>
        <v>0</v>
      </c>
      <c r="AK51" s="90">
        <f t="shared" si="9"/>
        <v>0</v>
      </c>
      <c r="AL51" s="90">
        <f t="shared" si="26"/>
        <v>0</v>
      </c>
      <c r="AM51" s="90">
        <f t="shared" si="10"/>
        <v>0</v>
      </c>
      <c r="AN51" s="91">
        <f t="shared" si="11"/>
        <v>0</v>
      </c>
      <c r="AO51" s="52"/>
      <c r="AQ51" s="75">
        <f t="shared" si="12"/>
        <v>0</v>
      </c>
      <c r="AR51" s="75">
        <f t="shared" si="13"/>
        <v>0</v>
      </c>
      <c r="AT51" s="89">
        <f t="shared" si="24"/>
        <v>0</v>
      </c>
      <c r="AU51" s="90">
        <f t="shared" si="22"/>
        <v>0</v>
      </c>
      <c r="AV51" s="90">
        <f t="shared" si="14"/>
        <v>0</v>
      </c>
      <c r="AW51" s="90">
        <f t="shared" si="15"/>
        <v>0</v>
      </c>
      <c r="AX51" s="90">
        <f t="shared" si="16"/>
        <v>0</v>
      </c>
      <c r="AY51" s="91">
        <f t="shared" si="17"/>
        <v>0</v>
      </c>
    </row>
    <row r="52" spans="1:51" x14ac:dyDescent="0.25">
      <c r="A52" s="80">
        <f>+'VDF A'!A52-'VDF A'!K52</f>
        <v>0</v>
      </c>
      <c r="B52" s="64">
        <f t="shared" si="0"/>
        <v>45397</v>
      </c>
      <c r="C52" s="81">
        <f>+'VDF A'!C52</f>
        <v>30</v>
      </c>
      <c r="D52" s="82">
        <f t="shared" si="18"/>
        <v>0.1</v>
      </c>
      <c r="E52" s="92">
        <f t="shared" si="4"/>
        <v>0.36</v>
      </c>
      <c r="F52" s="84">
        <f t="shared" si="5"/>
        <v>0</v>
      </c>
      <c r="G52" s="66">
        <f t="shared" si="1"/>
        <v>0</v>
      </c>
      <c r="H52" s="64">
        <f>+'VDF A'!H52</f>
        <v>45397</v>
      </c>
      <c r="I52" s="85">
        <f t="shared" si="6"/>
        <v>0</v>
      </c>
      <c r="J52" s="75">
        <f t="shared" si="2"/>
        <v>0</v>
      </c>
      <c r="K52" s="86">
        <f t="shared" si="7"/>
        <v>0</v>
      </c>
      <c r="L52" s="87">
        <f t="shared" si="3"/>
        <v>0</v>
      </c>
      <c r="M52" s="101"/>
      <c r="N52" s="107"/>
      <c r="O52" s="107"/>
      <c r="P52" s="107"/>
      <c r="Q52" s="104"/>
      <c r="R52" s="104"/>
      <c r="S52" s="104"/>
      <c r="T52" s="104"/>
      <c r="U52" s="104"/>
      <c r="V52" s="101"/>
      <c r="W52" s="101"/>
      <c r="AD52" s="80">
        <f>+'VDF A'!A52-'VDF A'!AY52</f>
        <v>0</v>
      </c>
      <c r="AF52" s="75">
        <f t="shared" si="8"/>
        <v>0</v>
      </c>
      <c r="AI52" s="89">
        <f t="shared" si="19"/>
        <v>0</v>
      </c>
      <c r="AJ52" s="90">
        <f t="shared" si="25"/>
        <v>0</v>
      </c>
      <c r="AK52" s="90">
        <f t="shared" si="9"/>
        <v>0</v>
      </c>
      <c r="AL52" s="90">
        <f t="shared" si="26"/>
        <v>0</v>
      </c>
      <c r="AM52" s="90">
        <f t="shared" si="10"/>
        <v>0</v>
      </c>
      <c r="AN52" s="91">
        <f t="shared" si="11"/>
        <v>0</v>
      </c>
      <c r="AO52" s="52"/>
      <c r="AQ52" s="75">
        <f t="shared" si="12"/>
        <v>0</v>
      </c>
      <c r="AR52" s="75">
        <f t="shared" si="13"/>
        <v>0</v>
      </c>
      <c r="AT52" s="89">
        <f t="shared" si="24"/>
        <v>0</v>
      </c>
      <c r="AU52" s="90">
        <f t="shared" si="22"/>
        <v>0</v>
      </c>
      <c r="AV52" s="90">
        <f t="shared" si="14"/>
        <v>0</v>
      </c>
      <c r="AW52" s="90">
        <f t="shared" si="15"/>
        <v>0</v>
      </c>
      <c r="AX52" s="90">
        <f t="shared" si="16"/>
        <v>0</v>
      </c>
      <c r="AY52" s="91">
        <f t="shared" si="17"/>
        <v>0</v>
      </c>
    </row>
    <row r="53" spans="1:51" x14ac:dyDescent="0.25">
      <c r="A53" s="80">
        <f>+'VDF A'!A53-'VDF A'!K53</f>
        <v>0</v>
      </c>
      <c r="B53" s="64">
        <f t="shared" si="0"/>
        <v>45427</v>
      </c>
      <c r="C53" s="81">
        <f>+'VDF A'!C53</f>
        <v>30</v>
      </c>
      <c r="D53" s="82">
        <f t="shared" si="18"/>
        <v>0.1</v>
      </c>
      <c r="E53" s="92">
        <f t="shared" si="4"/>
        <v>0.36</v>
      </c>
      <c r="F53" s="84">
        <f t="shared" si="5"/>
        <v>0</v>
      </c>
      <c r="G53" s="66">
        <f t="shared" si="1"/>
        <v>0</v>
      </c>
      <c r="H53" s="64">
        <f>+'VDF A'!H53</f>
        <v>45427</v>
      </c>
      <c r="I53" s="85">
        <f t="shared" si="6"/>
        <v>0</v>
      </c>
      <c r="J53" s="75">
        <f t="shared" si="2"/>
        <v>0</v>
      </c>
      <c r="K53" s="86">
        <f t="shared" si="7"/>
        <v>0</v>
      </c>
      <c r="L53" s="87">
        <f t="shared" si="3"/>
        <v>0</v>
      </c>
      <c r="M53" s="101"/>
      <c r="N53" s="107"/>
      <c r="O53" s="107"/>
      <c r="P53" s="107"/>
      <c r="Q53" s="104"/>
      <c r="R53" s="104"/>
      <c r="S53" s="104"/>
      <c r="T53" s="104"/>
      <c r="U53" s="104"/>
      <c r="V53" s="101"/>
      <c r="AD53" s="80">
        <f>+'VDF A'!A53-'VDF A'!AY53</f>
        <v>0</v>
      </c>
      <c r="AF53" s="75">
        <f t="shared" si="8"/>
        <v>0</v>
      </c>
      <c r="AI53" s="89">
        <f t="shared" si="19"/>
        <v>0</v>
      </c>
      <c r="AJ53" s="90">
        <f t="shared" si="25"/>
        <v>0</v>
      </c>
      <c r="AK53" s="90">
        <f t="shared" si="9"/>
        <v>0</v>
      </c>
      <c r="AL53" s="90">
        <f t="shared" si="26"/>
        <v>0</v>
      </c>
      <c r="AM53" s="90">
        <f t="shared" si="10"/>
        <v>0</v>
      </c>
      <c r="AN53" s="91">
        <f t="shared" si="11"/>
        <v>0</v>
      </c>
      <c r="AO53" s="52"/>
      <c r="AQ53" s="75">
        <f t="shared" si="12"/>
        <v>0</v>
      </c>
      <c r="AR53" s="75">
        <f t="shared" si="13"/>
        <v>0</v>
      </c>
      <c r="AT53" s="89">
        <f t="shared" si="24"/>
        <v>0</v>
      </c>
      <c r="AU53" s="90">
        <f t="shared" si="22"/>
        <v>0</v>
      </c>
      <c r="AV53" s="90">
        <f t="shared" si="14"/>
        <v>0</v>
      </c>
      <c r="AW53" s="90">
        <f t="shared" si="15"/>
        <v>0</v>
      </c>
      <c r="AX53" s="90">
        <f t="shared" si="16"/>
        <v>0</v>
      </c>
      <c r="AY53" s="91">
        <f t="shared" si="17"/>
        <v>0</v>
      </c>
    </row>
    <row r="54" spans="1:51" x14ac:dyDescent="0.25">
      <c r="A54" s="80">
        <f>+'VDF A'!A54-'VDF A'!K54</f>
        <v>0</v>
      </c>
      <c r="B54" s="64">
        <f t="shared" si="0"/>
        <v>45458</v>
      </c>
      <c r="C54" s="81">
        <f>+'VDF A'!C54</f>
        <v>30</v>
      </c>
      <c r="D54" s="82">
        <f t="shared" si="18"/>
        <v>0.1</v>
      </c>
      <c r="E54" s="92">
        <f t="shared" si="4"/>
        <v>0.36</v>
      </c>
      <c r="F54" s="84">
        <f t="shared" si="5"/>
        <v>0</v>
      </c>
      <c r="G54" s="66">
        <f t="shared" si="1"/>
        <v>0</v>
      </c>
      <c r="H54" s="64">
        <f>+'VDF A'!H54</f>
        <v>45458</v>
      </c>
      <c r="I54" s="85">
        <f t="shared" si="6"/>
        <v>0</v>
      </c>
      <c r="J54" s="75">
        <f t="shared" si="2"/>
        <v>0</v>
      </c>
      <c r="K54" s="86">
        <f t="shared" si="7"/>
        <v>0</v>
      </c>
      <c r="L54" s="87">
        <f t="shared" si="3"/>
        <v>0</v>
      </c>
      <c r="M54" s="101"/>
      <c r="N54" s="107"/>
      <c r="O54" s="107"/>
      <c r="P54" s="107"/>
      <c r="Q54" s="104"/>
      <c r="R54" s="104"/>
      <c r="S54" s="104"/>
      <c r="T54" s="104"/>
      <c r="U54" s="104"/>
      <c r="V54" s="101"/>
      <c r="AD54" s="80">
        <f>+'VDF A'!A54-'VDF A'!AY54</f>
        <v>0</v>
      </c>
      <c r="AF54" s="75">
        <f t="shared" si="8"/>
        <v>0</v>
      </c>
      <c r="AI54" s="89">
        <f t="shared" si="19"/>
        <v>0</v>
      </c>
      <c r="AJ54" s="90">
        <f t="shared" si="25"/>
        <v>0</v>
      </c>
      <c r="AK54" s="90">
        <f t="shared" si="9"/>
        <v>0</v>
      </c>
      <c r="AL54" s="90">
        <f t="shared" si="26"/>
        <v>0</v>
      </c>
      <c r="AM54" s="90">
        <f t="shared" si="10"/>
        <v>0</v>
      </c>
      <c r="AN54" s="91">
        <f t="shared" si="11"/>
        <v>0</v>
      </c>
      <c r="AO54" s="52"/>
      <c r="AQ54" s="75">
        <f t="shared" si="12"/>
        <v>0</v>
      </c>
      <c r="AR54" s="75">
        <f t="shared" si="13"/>
        <v>0</v>
      </c>
      <c r="AT54" s="89">
        <f t="shared" si="24"/>
        <v>0</v>
      </c>
      <c r="AU54" s="90">
        <f t="shared" si="22"/>
        <v>0</v>
      </c>
      <c r="AV54" s="90">
        <f t="shared" si="14"/>
        <v>0</v>
      </c>
      <c r="AW54" s="90">
        <f t="shared" si="15"/>
        <v>0</v>
      </c>
      <c r="AX54" s="90">
        <f t="shared" si="16"/>
        <v>0</v>
      </c>
      <c r="AY54" s="91">
        <f t="shared" si="17"/>
        <v>0</v>
      </c>
    </row>
    <row r="55" spans="1:51" x14ac:dyDescent="0.25">
      <c r="A55" s="80">
        <f>+'VDF A'!A55-'VDF A'!K55</f>
        <v>0</v>
      </c>
      <c r="B55" s="64">
        <f t="shared" ref="B55:B56" si="27">+H55</f>
        <v>45488</v>
      </c>
      <c r="C55" s="81">
        <f>+'VDF A'!C55</f>
        <v>30</v>
      </c>
      <c r="D55" s="82">
        <f t="shared" si="18"/>
        <v>0.1</v>
      </c>
      <c r="E55" s="92">
        <f t="shared" si="4"/>
        <v>0.36</v>
      </c>
      <c r="F55" s="84">
        <f t="shared" ref="F55:F56" si="28">+((E55*L54)/360)*$C55</f>
        <v>0</v>
      </c>
      <c r="G55" s="66">
        <f t="shared" ref="G55:G56" si="29">+G54+F55-J55</f>
        <v>0</v>
      </c>
      <c r="H55" s="64">
        <f>+'VDF A'!H55</f>
        <v>45488</v>
      </c>
      <c r="I55" s="85">
        <f t="shared" ref="I55:I56" si="30">+IF(L54&gt;0,MIN(A55-J55,L54),0)</f>
        <v>0</v>
      </c>
      <c r="J55" s="75">
        <f t="shared" ref="J55:J56" si="31">+MIN($A55,F55+G54)</f>
        <v>0</v>
      </c>
      <c r="K55" s="86">
        <f t="shared" ref="K55:K56" si="32">+J55+I55</f>
        <v>0</v>
      </c>
      <c r="L55" s="87">
        <f t="shared" ref="L55:L56" si="33">+L54-I55</f>
        <v>0</v>
      </c>
      <c r="N55" s="109"/>
      <c r="O55" s="110"/>
      <c r="P55" s="111"/>
      <c r="Q55" s="104"/>
      <c r="R55" s="104"/>
      <c r="S55" s="104"/>
      <c r="T55" s="104"/>
      <c r="U55" s="104"/>
      <c r="AD55" s="80">
        <f>+'VDF A'!A55-'VDF A'!AY55</f>
        <v>0</v>
      </c>
      <c r="AE55" s="95"/>
      <c r="AF55" s="75">
        <f t="shared" ref="AF55:AF56" si="34">+K55</f>
        <v>0</v>
      </c>
      <c r="AI55" s="89">
        <f t="shared" ref="AI55:AI56" si="35">+AI54+AJ55-AK55</f>
        <v>0</v>
      </c>
      <c r="AJ55" s="90">
        <f t="shared" ref="AJ55:AJ56" si="36">+((MAX($I$8,MIN($I$9,$O$9+$I$10/10000))*AM54)/360)*$C55</f>
        <v>0</v>
      </c>
      <c r="AK55" s="90">
        <f t="shared" ref="AK55:AK56" si="37">MIN(AD55,AI54+AJ55)</f>
        <v>0</v>
      </c>
      <c r="AL55" s="90">
        <f t="shared" ref="AL55:AL56" si="38">+IF(AM54&lt;0,0,MIN(AD55-AK55,AM54))</f>
        <v>0</v>
      </c>
      <c r="AM55" s="90">
        <f t="shared" ref="AM55:AM56" si="39">+AM54-AL55</f>
        <v>0</v>
      </c>
      <c r="AN55" s="91">
        <f t="shared" ref="AN55:AN56" si="40">+AK55+AL55</f>
        <v>0</v>
      </c>
      <c r="AO55" s="52"/>
      <c r="AQ55" s="75">
        <f t="shared" ref="AQ55:AQ56" si="41">+K55</f>
        <v>0</v>
      </c>
      <c r="AR55" s="75">
        <f t="shared" ref="AR55:AR56" si="42">+AQ55</f>
        <v>0</v>
      </c>
    </row>
    <row r="56" spans="1:51" ht="15.75" thickBot="1" x14ac:dyDescent="0.3">
      <c r="A56" s="80">
        <f>+'VDF A'!A56-'VDF A'!K56</f>
        <v>0</v>
      </c>
      <c r="B56" s="64">
        <f t="shared" si="27"/>
        <v>45519</v>
      </c>
      <c r="C56" s="81">
        <f>+'VDF A'!C56</f>
        <v>30</v>
      </c>
      <c r="D56" s="82">
        <f t="shared" si="18"/>
        <v>0.1</v>
      </c>
      <c r="E56" s="92">
        <f t="shared" si="4"/>
        <v>0.36</v>
      </c>
      <c r="F56" s="84">
        <f t="shared" si="28"/>
        <v>0</v>
      </c>
      <c r="G56" s="66">
        <f t="shared" si="29"/>
        <v>0</v>
      </c>
      <c r="H56" s="64">
        <f>+'VDF A'!H56</f>
        <v>45519</v>
      </c>
      <c r="I56" s="85">
        <f t="shared" si="30"/>
        <v>0</v>
      </c>
      <c r="J56" s="75">
        <f t="shared" si="31"/>
        <v>0</v>
      </c>
      <c r="K56" s="86">
        <f t="shared" si="32"/>
        <v>0</v>
      </c>
      <c r="L56" s="87">
        <f t="shared" si="33"/>
        <v>0</v>
      </c>
      <c r="N56" s="109"/>
      <c r="O56" s="110"/>
      <c r="P56" s="111"/>
      <c r="Q56" s="104"/>
      <c r="R56" s="104"/>
      <c r="S56" s="104"/>
      <c r="T56" s="104"/>
      <c r="U56" s="104"/>
      <c r="AD56" s="80">
        <f>+'VDF A'!A56-'VDF A'!AY56</f>
        <v>0</v>
      </c>
      <c r="AE56" s="95"/>
      <c r="AF56" s="75">
        <f t="shared" si="34"/>
        <v>0</v>
      </c>
      <c r="AI56" s="89">
        <f t="shared" si="35"/>
        <v>0</v>
      </c>
      <c r="AJ56" s="90">
        <f t="shared" si="36"/>
        <v>0</v>
      </c>
      <c r="AK56" s="90">
        <f t="shared" si="37"/>
        <v>0</v>
      </c>
      <c r="AL56" s="90">
        <f t="shared" si="38"/>
        <v>0</v>
      </c>
      <c r="AM56" s="90">
        <f t="shared" si="39"/>
        <v>0</v>
      </c>
      <c r="AN56" s="91">
        <f t="shared" si="40"/>
        <v>0</v>
      </c>
      <c r="AO56" s="52"/>
      <c r="AQ56" s="75">
        <f t="shared" si="41"/>
        <v>0</v>
      </c>
      <c r="AR56" s="75">
        <f t="shared" si="42"/>
        <v>0</v>
      </c>
    </row>
    <row r="57" spans="1:51" ht="16.5" thickBot="1" x14ac:dyDescent="0.3">
      <c r="A57" s="96">
        <f>SUM(A17:A54)</f>
        <v>109656487.86452299</v>
      </c>
      <c r="B57" s="158">
        <v>44027</v>
      </c>
      <c r="F57" s="108">
        <f>+SUM(F19:F54)</f>
        <v>11510202.29728855</v>
      </c>
      <c r="H57" s="64">
        <f>+'VDF A'!H55</f>
        <v>45488</v>
      </c>
      <c r="I57" s="126">
        <f>+SUM(I19:I54)</f>
        <v>50334949</v>
      </c>
      <c r="J57" s="126">
        <f>+SUM(J19:J54)</f>
        <v>11510202.29728855</v>
      </c>
      <c r="K57" s="126">
        <f>+SUM(K17:K54)</f>
        <v>61845151.297288552</v>
      </c>
      <c r="N57" s="109"/>
      <c r="O57" s="110"/>
      <c r="P57" s="111"/>
      <c r="Q57" s="104"/>
      <c r="R57" s="105"/>
      <c r="S57" s="104"/>
      <c r="T57" s="104"/>
      <c r="U57" s="104"/>
    </row>
    <row r="58" spans="1:51" x14ac:dyDescent="0.25">
      <c r="N58" s="109"/>
      <c r="O58" s="110"/>
      <c r="P58" s="111"/>
      <c r="Q58" s="104"/>
      <c r="R58" s="104"/>
      <c r="S58" s="104"/>
      <c r="T58" s="104"/>
      <c r="U58" s="104"/>
    </row>
    <row r="59" spans="1:51" x14ac:dyDescent="0.25">
      <c r="N59" s="109"/>
      <c r="O59" s="110"/>
      <c r="P59" s="111"/>
      <c r="Q59" s="104"/>
    </row>
    <row r="60" spans="1:51" x14ac:dyDescent="0.25">
      <c r="H60" s="98"/>
      <c r="N60" s="109"/>
      <c r="O60" s="110"/>
      <c r="P60" s="112"/>
    </row>
    <row r="61" spans="1:51" x14ac:dyDescent="0.25">
      <c r="H61" s="98"/>
      <c r="N61" s="109"/>
      <c r="O61" s="110"/>
      <c r="P61" s="105"/>
      <c r="U61" s="113"/>
    </row>
  </sheetData>
  <sheetProtection algorithmName="SHA-512" hashValue="cWh+NWu39NhrnBJRAnYWG8m5Eu8BM1hmlrtcozK8f4k3G3yDiWopoFf/NyNupZQAKvwBsXlvfMbOtG3Ld71T3w==" saltValue="3lSePOt8EwwmLUOt1bPetA==" spinCount="100000" sheet="1" selectLockedCells="1"/>
  <protectedRanges>
    <protectedRange sqref="O8" name="Rango1"/>
  </protectedRanges>
  <mergeCells count="10">
    <mergeCell ref="H2:I2"/>
    <mergeCell ref="AE10:AN10"/>
    <mergeCell ref="AP10:AY10"/>
    <mergeCell ref="A16:A17"/>
    <mergeCell ref="B16:G16"/>
    <mergeCell ref="H16:L16"/>
    <mergeCell ref="AD16:AD17"/>
    <mergeCell ref="D17:D18"/>
    <mergeCell ref="E17:E18"/>
    <mergeCell ref="F17:F18"/>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Calculadora</vt:lpstr>
      <vt:lpstr>VDF A</vt:lpstr>
      <vt:lpstr>VDF B</vt:lpstr>
      <vt:lpstr>Hoja4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Tapper</dc:creator>
  <cp:lastModifiedBy>Mauro Jorge Zambon</cp:lastModifiedBy>
  <cp:lastPrinted>2017-04-11T20:07:30Z</cp:lastPrinted>
  <dcterms:created xsi:type="dcterms:W3CDTF">2005-09-21T09:40:59Z</dcterms:created>
  <dcterms:modified xsi:type="dcterms:W3CDTF">2021-05-04T14:06:43Z</dcterms:modified>
</cp:coreProperties>
</file>