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COOPERATIVA CONCEPCION\CONCEPCION III\Difusion\"/>
    </mc:Choice>
  </mc:AlternateContent>
  <bookViews>
    <workbookView showVerticalScroll="0" xWindow="0" yWindow="0" windowWidth="17025" windowHeight="8430" tabRatio="541"/>
  </bookViews>
  <sheets>
    <sheet name="VDFA" sheetId="1" r:id="rId1"/>
    <sheet name="VDFB" sheetId="3" r:id="rId2"/>
  </sheets>
  <definedNames>
    <definedName name="_xlnm.Print_Area" localSheetId="0">VDFA!$A$1:$K$43</definedName>
    <definedName name="_xlnm.Print_Area" localSheetId="1">VDFB!$A$1:$K$43</definedName>
    <definedName name="CIQWBGuid" hidden="1">"80f2eb11-a69f-4789-a224-c3bac53b2011"</definedName>
    <definedName name="Print_Area" localSheetId="0">VDFA!$A$1:$K$42</definedName>
    <definedName name="Print_Area" localSheetId="1">VDFB!$A$1:$K$42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3" l="1"/>
  <c r="O13" i="3" l="1"/>
  <c r="I13" i="3"/>
  <c r="F8" i="3"/>
  <c r="C18" i="3" s="1"/>
  <c r="F7" i="3"/>
  <c r="G30" i="3"/>
  <c r="F31" i="3"/>
  <c r="G29" i="3"/>
  <c r="G28" i="3"/>
  <c r="G27" i="3"/>
  <c r="G26" i="3"/>
  <c r="G25" i="3"/>
  <c r="G24" i="3"/>
  <c r="G23" i="3"/>
  <c r="G22" i="3"/>
  <c r="G21" i="3"/>
  <c r="G20" i="3"/>
  <c r="G19" i="3"/>
  <c r="J18" i="3"/>
  <c r="I18" i="3"/>
  <c r="I9" i="3"/>
  <c r="F30" i="1"/>
  <c r="E29" i="3" l="1"/>
  <c r="E19" i="3"/>
  <c r="E23" i="3"/>
  <c r="E27" i="3"/>
  <c r="E26" i="3"/>
  <c r="E20" i="3"/>
  <c r="E24" i="3"/>
  <c r="E28" i="3"/>
  <c r="E22" i="3"/>
  <c r="E30" i="3"/>
  <c r="H30" i="3" s="1"/>
  <c r="E21" i="3"/>
  <c r="E25" i="3"/>
  <c r="M29" i="3"/>
  <c r="M30" i="3"/>
  <c r="D30" i="3" s="1"/>
  <c r="J19" i="3"/>
  <c r="G31" i="3"/>
  <c r="D29" i="3"/>
  <c r="M19" i="3"/>
  <c r="J20" i="3"/>
  <c r="M23" i="3"/>
  <c r="M27" i="3"/>
  <c r="M22" i="3"/>
  <c r="M20" i="3"/>
  <c r="M24" i="3"/>
  <c r="M28" i="3"/>
  <c r="M26" i="3"/>
  <c r="M21" i="3"/>
  <c r="M25" i="3"/>
  <c r="G29" i="1"/>
  <c r="G28" i="1"/>
  <c r="G27" i="1"/>
  <c r="G26" i="1"/>
  <c r="G25" i="1"/>
  <c r="G24" i="1"/>
  <c r="G23" i="1"/>
  <c r="G22" i="1"/>
  <c r="G21" i="1"/>
  <c r="G20" i="1"/>
  <c r="G19" i="1"/>
  <c r="C18" i="1"/>
  <c r="M19" i="1" s="1"/>
  <c r="G30" i="1" l="1"/>
  <c r="I20" i="3"/>
  <c r="I19" i="3"/>
  <c r="D21" i="3"/>
  <c r="D27" i="3"/>
  <c r="D26" i="3"/>
  <c r="D24" i="3"/>
  <c r="D22" i="3"/>
  <c r="D19" i="3"/>
  <c r="D25" i="3"/>
  <c r="D23" i="3"/>
  <c r="D28" i="3"/>
  <c r="D20" i="3"/>
  <c r="J21" i="3"/>
  <c r="I21" i="3"/>
  <c r="M25" i="1"/>
  <c r="D25" i="1" s="1"/>
  <c r="M20" i="1"/>
  <c r="D20" i="1" s="1"/>
  <c r="M21" i="1"/>
  <c r="D21" i="1" s="1"/>
  <c r="M27" i="1"/>
  <c r="D27" i="1" s="1"/>
  <c r="M23" i="1"/>
  <c r="D23" i="1" s="1"/>
  <c r="M28" i="1"/>
  <c r="D28" i="1" s="1"/>
  <c r="D19" i="1"/>
  <c r="M24" i="1"/>
  <c r="D24" i="1" s="1"/>
  <c r="M29" i="1"/>
  <c r="D29" i="1" s="1"/>
  <c r="M22" i="1"/>
  <c r="D22" i="1" s="1"/>
  <c r="M26" i="1"/>
  <c r="D26" i="1" s="1"/>
  <c r="I9" i="1"/>
  <c r="E28" i="1" l="1"/>
  <c r="E24" i="1"/>
  <c r="E20" i="1"/>
  <c r="E27" i="1"/>
  <c r="E23" i="1"/>
  <c r="E19" i="1"/>
  <c r="E26" i="1"/>
  <c r="E29" i="1"/>
  <c r="E25" i="1"/>
  <c r="E21" i="1"/>
  <c r="E22" i="1"/>
  <c r="J22" i="3"/>
  <c r="I22" i="3"/>
  <c r="H19" i="1" l="1"/>
  <c r="I23" i="3"/>
  <c r="J23" i="3"/>
  <c r="I18" i="1"/>
  <c r="J18" i="1"/>
  <c r="J24" i="3" l="1"/>
  <c r="I19" i="1"/>
  <c r="J19" i="1"/>
  <c r="H20" i="1" s="1"/>
  <c r="J25" i="3" l="1"/>
  <c r="I25" i="3"/>
  <c r="I24" i="3"/>
  <c r="J20" i="1"/>
  <c r="J21" i="1" l="1"/>
  <c r="H22" i="1" s="1"/>
  <c r="H21" i="1"/>
  <c r="J26" i="3"/>
  <c r="I20" i="1"/>
  <c r="I22" i="1" l="1"/>
  <c r="J22" i="1"/>
  <c r="J23" i="1" s="1"/>
  <c r="H24" i="1" s="1"/>
  <c r="I26" i="3"/>
  <c r="I27" i="3"/>
  <c r="J27" i="3"/>
  <c r="I21" i="1"/>
  <c r="H23" i="1" l="1"/>
  <c r="I28" i="3"/>
  <c r="J28" i="3"/>
  <c r="J24" i="1"/>
  <c r="H25" i="1" s="1"/>
  <c r="I23" i="1" l="1"/>
  <c r="J29" i="3"/>
  <c r="I24" i="1"/>
  <c r="J25" i="1"/>
  <c r="I25" i="1"/>
  <c r="J30" i="3" l="1"/>
  <c r="I29" i="3"/>
  <c r="J26" i="1"/>
  <c r="H26" i="1"/>
  <c r="I30" i="3" l="1"/>
  <c r="I10" i="3" s="1"/>
  <c r="H31" i="3"/>
  <c r="I26" i="1"/>
  <c r="H27" i="1"/>
  <c r="J27" i="1"/>
  <c r="I27" i="1" l="1"/>
  <c r="I31" i="3"/>
  <c r="I11" i="3"/>
  <c r="J28" i="1"/>
  <c r="H28" i="1"/>
  <c r="I28" i="1" l="1"/>
  <c r="N30" i="3"/>
  <c r="O30" i="3" s="1"/>
  <c r="N26" i="3"/>
  <c r="O26" i="3" s="1"/>
  <c r="N23" i="3"/>
  <c r="O23" i="3" s="1"/>
  <c r="N20" i="3"/>
  <c r="O20" i="3" s="1"/>
  <c r="N27" i="3"/>
  <c r="O27" i="3" s="1"/>
  <c r="N22" i="3"/>
  <c r="O22" i="3" s="1"/>
  <c r="N29" i="3"/>
  <c r="O29" i="3" s="1"/>
  <c r="N25" i="3"/>
  <c r="O25" i="3" s="1"/>
  <c r="N19" i="3"/>
  <c r="O19" i="3" s="1"/>
  <c r="N28" i="3"/>
  <c r="O28" i="3" s="1"/>
  <c r="N24" i="3"/>
  <c r="O24" i="3" s="1"/>
  <c r="N21" i="3"/>
  <c r="O21" i="3" s="1"/>
  <c r="J29" i="1"/>
  <c r="H29" i="1"/>
  <c r="H30" i="1" l="1"/>
  <c r="N31" i="3"/>
  <c r="O31" i="3"/>
  <c r="I29" i="1"/>
  <c r="I15" i="3" l="1"/>
  <c r="I10" i="1"/>
  <c r="N19" i="1" s="1"/>
  <c r="I30" i="1"/>
  <c r="I11" i="1" l="1"/>
  <c r="N22" i="1"/>
  <c r="O22" i="1" s="1"/>
  <c r="N21" i="1"/>
  <c r="O21" i="1" s="1"/>
  <c r="N23" i="1"/>
  <c r="O23" i="1" s="1"/>
  <c r="N28" i="1"/>
  <c r="O28" i="1" s="1"/>
  <c r="N25" i="1"/>
  <c r="O25" i="1" s="1"/>
  <c r="N29" i="1"/>
  <c r="O29" i="1" s="1"/>
  <c r="N20" i="1"/>
  <c r="O20" i="1" s="1"/>
  <c r="N27" i="1"/>
  <c r="O27" i="1" s="1"/>
  <c r="N26" i="1"/>
  <c r="O26" i="1" s="1"/>
  <c r="N24" i="1"/>
  <c r="O24" i="1" s="1"/>
  <c r="N30" i="1" l="1"/>
  <c r="O19" i="1"/>
  <c r="O30" i="1" l="1"/>
  <c r="I15" i="1" s="1"/>
</calcChain>
</file>

<file path=xl/sharedStrings.xml><?xml version="1.0" encoding="utf-8"?>
<sst xmlns="http://schemas.openxmlformats.org/spreadsheetml/2006/main" count="68" uniqueCount="32">
  <si>
    <t>(*)</t>
  </si>
  <si>
    <t>Monto</t>
  </si>
  <si>
    <t>Cupón:</t>
  </si>
  <si>
    <t>Moneda</t>
  </si>
  <si>
    <t>Pesos</t>
  </si>
  <si>
    <t>TIR:</t>
  </si>
  <si>
    <t>Duration (en meses):</t>
  </si>
  <si>
    <t>Fecha</t>
  </si>
  <si>
    <t>% Amortiz.</t>
  </si>
  <si>
    <t>Amortización</t>
  </si>
  <si>
    <t>Interés</t>
  </si>
  <si>
    <t>Total Flujo</t>
  </si>
  <si>
    <t>Saldo de Capital</t>
  </si>
  <si>
    <t>Días</t>
  </si>
  <si>
    <t>Valor actual</t>
  </si>
  <si>
    <t>Duration</t>
  </si>
  <si>
    <t>Fecha de Liquidación</t>
  </si>
  <si>
    <t>Fecha de Colocación</t>
  </si>
  <si>
    <t>Tasa BADLAR:</t>
  </si>
  <si>
    <t>Calificación (Fix SCR)</t>
  </si>
  <si>
    <t>Cupón (BADLAR + Spread)</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</si>
  <si>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</si>
  <si>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TNA</t>
  </si>
  <si>
    <t>AA (arg)</t>
  </si>
  <si>
    <t>Tasa Mínima</t>
  </si>
  <si>
    <t>BBB+ (arg)</t>
  </si>
  <si>
    <t>Mín. 37% - Máx. 47%</t>
  </si>
  <si>
    <t>Cupón</t>
  </si>
  <si>
    <t>Tasa Máxima</t>
  </si>
  <si>
    <t>Calculadora Fideicomiso Financiero Concepción Serie III - VDFB</t>
  </si>
  <si>
    <t>Fecha Dev. 1er Ser.:</t>
  </si>
  <si>
    <t>Fideicomiso Financiero Concepción Serie III - VDFA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</si>
</sst>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quot;\ #,##0;&quot;$&quot;\ \-#,##0"/>
    <numFmt numFmtId="165" formatCode="&quot;$&quot;\ #,##0;[Red]&quot;$&quot;\ \-#,##0"/>
    <numFmt numFmtId="166" formatCode="_ * #,##0.00_ ;_ * \-#,##0.00_ ;_ * &quot;-&quot;??_ ;_ @_ "/>
    <numFmt numFmtId="167" formatCode="_-* #,##0.00\ _P_t_s_-;\-* #,##0.00\ _P_t_s_-;_-* &quot;-&quot;??\ _P_t_s_-;_-@_-"/>
    <numFmt numFmtId="168" formatCode="_-* #,##0\ _P_t_s_-;\-* #,##0\ _P_t_s_-;_-* &quot;-&quot;??\ _P_t_s_-;_-@_-"/>
    <numFmt numFmtId="169" formatCode="_ * #,##0_ ;_ * \-#,##0_ ;_ * &quot;-&quot;??_ ;_ @_ "/>
    <numFmt numFmtId="170" formatCode="0.0%"/>
  </numFmts>
  <fonts count="13"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u/>
      <sz val="14"/>
      <name val="Calibri"/>
      <family val="2"/>
      <scheme val="minor"/>
    </font>
    <font>
      <sz val="8"/>
      <name val="Calibri"/>
      <family val="2"/>
      <scheme val="minor"/>
    </font>
    <font>
      <sz val="10"/>
      <color rgb="FF0000FF"/>
      <name val="Calibri"/>
      <family val="2"/>
      <scheme val="minor"/>
    </font>
  </fonts>
  <fills count="10">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2" borderId="0" xfId="0" applyFont="1" applyFill="1"/>
    <xf numFmtId="166" fontId="2" fillId="2" borderId="0" xfId="1" applyFont="1" applyFill="1"/>
    <xf numFmtId="0" fontId="2" fillId="2" borderId="0" xfId="0" applyFont="1" applyFill="1" applyBorder="1"/>
    <xf numFmtId="0" fontId="2" fillId="2" borderId="0" xfId="0" applyFont="1" applyFill="1" applyAlignment="1">
      <alignment horizontal="center"/>
    </xf>
    <xf numFmtId="0" fontId="4" fillId="2" borderId="1" xfId="0" applyFont="1" applyFill="1" applyBorder="1" applyAlignment="1">
      <alignment horizontal="center"/>
    </xf>
    <xf numFmtId="14" fontId="2" fillId="2" borderId="0" xfId="0" applyNumberFormat="1" applyFont="1" applyFill="1"/>
    <xf numFmtId="168" fontId="4" fillId="2" borderId="1" xfId="1" applyNumberFormat="1" applyFont="1" applyFill="1" applyBorder="1"/>
    <xf numFmtId="168" fontId="2" fillId="2" borderId="0" xfId="0" applyNumberFormat="1" applyFont="1" applyFill="1" applyBorder="1"/>
    <xf numFmtId="166" fontId="2" fillId="2" borderId="0" xfId="1" applyFont="1" applyFill="1" applyBorder="1"/>
    <xf numFmtId="168" fontId="2" fillId="2" borderId="0" xfId="0" applyNumberFormat="1" applyFont="1" applyFill="1"/>
    <xf numFmtId="17" fontId="2" fillId="2" borderId="0" xfId="0" applyNumberFormat="1" applyFont="1" applyFill="1"/>
    <xf numFmtId="166" fontId="2" fillId="2" borderId="0" xfId="1" applyFont="1" applyFill="1" applyAlignment="1">
      <alignment horizontal="right"/>
    </xf>
    <xf numFmtId="0" fontId="4" fillId="2" borderId="0" xfId="0" applyFont="1" applyFill="1" applyBorder="1" applyAlignment="1">
      <alignment horizontal="center"/>
    </xf>
    <xf numFmtId="167" fontId="2" fillId="2" borderId="0" xfId="0" applyNumberFormat="1" applyFont="1" applyFill="1" applyBorder="1" applyAlignment="1">
      <alignment horizontal="center"/>
    </xf>
    <xf numFmtId="168" fontId="2" fillId="2" borderId="0" xfId="0" applyNumberFormat="1" applyFont="1" applyFill="1" applyBorder="1" applyAlignment="1">
      <alignment horizontal="right"/>
    </xf>
    <xf numFmtId="17" fontId="5" fillId="0" borderId="0" xfId="0" applyNumberFormat="1" applyFont="1" applyFill="1" applyAlignment="1">
      <alignment vertical="top" wrapText="1"/>
    </xf>
    <xf numFmtId="0" fontId="6" fillId="2" borderId="0" xfId="0" applyFont="1" applyFill="1" applyBorder="1" applyAlignment="1"/>
    <xf numFmtId="0" fontId="3" fillId="2" borderId="0" xfId="0" applyFont="1" applyFill="1" applyBorder="1" applyAlignment="1"/>
    <xf numFmtId="0" fontId="7" fillId="5" borderId="1" xfId="0" applyFont="1" applyFill="1" applyBorder="1"/>
    <xf numFmtId="0" fontId="4" fillId="2" borderId="0" xfId="0" applyFont="1" applyFill="1" applyBorder="1"/>
    <xf numFmtId="10" fontId="7" fillId="3" borderId="1" xfId="2" applyNumberFormat="1" applyFont="1" applyFill="1" applyBorder="1" applyAlignment="1" applyProtection="1">
      <alignment horizontal="center"/>
      <protection locked="0"/>
    </xf>
    <xf numFmtId="0" fontId="9" fillId="9" borderId="2" xfId="0" applyFont="1" applyFill="1" applyBorder="1" applyAlignment="1">
      <alignment horizontal="center" vertical="center" wrapText="1"/>
    </xf>
    <xf numFmtId="0" fontId="10" fillId="2" borderId="0" xfId="0" applyFont="1" applyFill="1" applyBorder="1" applyAlignment="1"/>
    <xf numFmtId="0" fontId="2" fillId="6" borderId="3" xfId="0" applyFont="1" applyFill="1" applyBorder="1"/>
    <xf numFmtId="0" fontId="2" fillId="6" borderId="0" xfId="0" applyFont="1" applyFill="1" applyBorder="1"/>
    <xf numFmtId="0" fontId="2" fillId="6" borderId="4" xfId="0" applyFont="1" applyFill="1" applyBorder="1"/>
    <xf numFmtId="0" fontId="2" fillId="6" borderId="9" xfId="0" applyFont="1" applyFill="1" applyBorder="1"/>
    <xf numFmtId="164" fontId="2" fillId="6" borderId="4" xfId="1" applyNumberFormat="1" applyFont="1" applyFill="1" applyBorder="1" applyAlignment="1">
      <alignment horizontal="center"/>
    </xf>
    <xf numFmtId="0" fontId="2" fillId="6" borderId="4" xfId="0" applyFont="1" applyFill="1" applyBorder="1" applyAlignment="1">
      <alignment horizontal="center"/>
    </xf>
    <xf numFmtId="0" fontId="2" fillId="6" borderId="7" xfId="0" applyFont="1" applyFill="1" applyBorder="1"/>
    <xf numFmtId="0" fontId="2" fillId="6" borderId="11" xfId="0" applyFont="1" applyFill="1" applyBorder="1"/>
    <xf numFmtId="0" fontId="2" fillId="6" borderId="8" xfId="0" applyFont="1" applyFill="1" applyBorder="1"/>
    <xf numFmtId="0" fontId="2" fillId="6" borderId="8" xfId="0" applyFont="1" applyFill="1" applyBorder="1" applyAlignment="1">
      <alignment horizontal="center"/>
    </xf>
    <xf numFmtId="14" fontId="2" fillId="6" borderId="6" xfId="0" applyNumberFormat="1" applyFont="1" applyFill="1" applyBorder="1" applyAlignment="1">
      <alignment horizontal="center"/>
    </xf>
    <xf numFmtId="169" fontId="2" fillId="6" borderId="6" xfId="0" applyNumberFormat="1" applyFont="1" applyFill="1" applyBorder="1" applyAlignment="1">
      <alignment horizontal="center"/>
    </xf>
    <xf numFmtId="14" fontId="2" fillId="6" borderId="2" xfId="0" applyNumberFormat="1" applyFont="1" applyFill="1" applyBorder="1" applyAlignment="1">
      <alignment horizontal="center"/>
    </xf>
    <xf numFmtId="0" fontId="2" fillId="6" borderId="2" xfId="0" applyFont="1" applyFill="1" applyBorder="1" applyAlignment="1">
      <alignment horizontal="center"/>
    </xf>
    <xf numFmtId="168" fontId="2" fillId="6" borderId="2" xfId="1" applyNumberFormat="1" applyFont="1" applyFill="1" applyBorder="1" applyAlignment="1">
      <alignment horizontal="center"/>
    </xf>
    <xf numFmtId="168" fontId="2" fillId="6" borderId="10" xfId="0" applyNumberFormat="1" applyFont="1" applyFill="1" applyBorder="1" applyAlignment="1">
      <alignment horizontal="center"/>
    </xf>
    <xf numFmtId="14" fontId="2" fillId="7" borderId="3" xfId="0" applyNumberFormat="1" applyFont="1" applyFill="1" applyBorder="1" applyAlignment="1">
      <alignment horizontal="center"/>
    </xf>
    <xf numFmtId="10" fontId="2" fillId="7" borderId="9" xfId="2" applyNumberFormat="1" applyFont="1" applyFill="1" applyBorder="1" applyAlignment="1">
      <alignment horizontal="center"/>
    </xf>
    <xf numFmtId="10" fontId="2" fillId="7" borderId="9" xfId="0" applyNumberFormat="1" applyFont="1" applyFill="1" applyBorder="1" applyAlignment="1">
      <alignment horizontal="center"/>
    </xf>
    <xf numFmtId="168" fontId="2" fillId="7" borderId="9" xfId="1" applyNumberFormat="1" applyFont="1" applyFill="1" applyBorder="1" applyAlignment="1">
      <alignment horizontal="center"/>
    </xf>
    <xf numFmtId="168" fontId="2" fillId="7" borderId="4" xfId="0" applyNumberFormat="1" applyFont="1" applyFill="1" applyBorder="1" applyAlignment="1">
      <alignment horizontal="center"/>
    </xf>
    <xf numFmtId="10" fontId="2" fillId="7" borderId="5" xfId="2" applyNumberFormat="1" applyFont="1" applyFill="1" applyBorder="1" applyAlignment="1">
      <alignment horizontal="center"/>
    </xf>
    <xf numFmtId="10" fontId="2" fillId="7" borderId="5" xfId="0" applyNumberFormat="1" applyFont="1" applyFill="1" applyBorder="1" applyAlignment="1">
      <alignment horizontal="center"/>
    </xf>
    <xf numFmtId="168" fontId="2" fillId="7" borderId="5" xfId="1" applyNumberFormat="1" applyFont="1" applyFill="1" applyBorder="1" applyAlignment="1">
      <alignment horizontal="center"/>
    </xf>
    <xf numFmtId="10" fontId="2" fillId="7" borderId="1" xfId="0" applyNumberFormat="1" applyFont="1" applyFill="1" applyBorder="1" applyAlignment="1">
      <alignment horizontal="center"/>
    </xf>
    <xf numFmtId="10" fontId="2" fillId="8" borderId="1" xfId="2" applyNumberFormat="1" applyFont="1" applyFill="1" applyBorder="1" applyAlignment="1">
      <alignment horizontal="center"/>
    </xf>
    <xf numFmtId="10" fontId="12" fillId="7" borderId="1" xfId="2" applyNumberFormat="1" applyFont="1" applyFill="1" applyBorder="1" applyAlignment="1" applyProtection="1">
      <alignment horizontal="center"/>
      <protection locked="0"/>
    </xf>
    <xf numFmtId="0" fontId="2" fillId="2" borderId="0" xfId="0" applyFont="1" applyFill="1" applyAlignment="1"/>
    <xf numFmtId="169" fontId="2" fillId="2" borderId="0" xfId="1" applyNumberFormat="1" applyFont="1" applyFill="1"/>
    <xf numFmtId="170" fontId="2" fillId="2" borderId="0" xfId="2" applyNumberFormat="1" applyFont="1" applyFill="1" applyBorder="1"/>
    <xf numFmtId="9" fontId="4" fillId="6" borderId="5" xfId="2" applyFont="1" applyFill="1" applyBorder="1" applyAlignment="1">
      <alignment horizontal="center"/>
    </xf>
    <xf numFmtId="168" fontId="4" fillId="6" borderId="5" xfId="1" applyNumberFormat="1" applyFont="1" applyFill="1" applyBorder="1" applyAlignment="1">
      <alignment horizontal="center"/>
    </xf>
    <xf numFmtId="0" fontId="4" fillId="0" borderId="0" xfId="0" applyFont="1" applyFill="1"/>
    <xf numFmtId="0" fontId="2" fillId="0" borderId="0" xfId="0" applyFont="1" applyFill="1"/>
    <xf numFmtId="17" fontId="2" fillId="2" borderId="3" xfId="0" applyNumberFormat="1" applyFont="1" applyFill="1" applyBorder="1"/>
    <xf numFmtId="165" fontId="7" fillId="4" borderId="1" xfId="1" applyNumberFormat="1" applyFont="1" applyFill="1" applyBorder="1" applyAlignment="1" applyProtection="1">
      <alignment horizontal="center"/>
      <protection locked="0"/>
    </xf>
    <xf numFmtId="10" fontId="12" fillId="6" borderId="9" xfId="2" applyNumberFormat="1" applyFont="1" applyFill="1" applyBorder="1" applyAlignment="1" applyProtection="1">
      <alignment horizontal="center"/>
      <protection locked="0"/>
    </xf>
    <xf numFmtId="14" fontId="2" fillId="6" borderId="9" xfId="0" applyNumberFormat="1" applyFont="1" applyFill="1" applyBorder="1" applyAlignment="1">
      <alignment horizontal="center"/>
    </xf>
    <xf numFmtId="168" fontId="2" fillId="2" borderId="0" xfId="1" applyNumberFormat="1" applyFont="1" applyFill="1"/>
    <xf numFmtId="21" fontId="2" fillId="2" borderId="0" xfId="0" applyNumberFormat="1" applyFont="1" applyFill="1"/>
    <xf numFmtId="3" fontId="2" fillId="2" borderId="0" xfId="0" applyNumberFormat="1" applyFont="1" applyFill="1"/>
    <xf numFmtId="0" fontId="4" fillId="2" borderId="0" xfId="0" applyFont="1" applyFill="1" applyBorder="1" applyAlignment="1">
      <alignment horizontal="center"/>
    </xf>
    <xf numFmtId="14" fontId="2" fillId="7" borderId="7" xfId="0" applyNumberFormat="1" applyFont="1" applyFill="1" applyBorder="1" applyAlignment="1">
      <alignment horizontal="center"/>
    </xf>
    <xf numFmtId="168" fontId="2" fillId="7" borderId="8" xfId="0" applyNumberFormat="1" applyFont="1" applyFill="1" applyBorder="1" applyAlignment="1">
      <alignment horizontal="center"/>
    </xf>
    <xf numFmtId="0" fontId="2" fillId="7" borderId="1" xfId="0" applyFont="1" applyFill="1" applyBorder="1" applyAlignment="1">
      <alignment horizontal="center"/>
    </xf>
    <xf numFmtId="0" fontId="7" fillId="5" borderId="1" xfId="0" applyFont="1" applyFill="1" applyBorder="1" applyAlignment="1">
      <alignment horizontal="center"/>
    </xf>
    <xf numFmtId="0" fontId="2" fillId="8" borderId="1" xfId="0" applyFont="1" applyFill="1" applyBorder="1" applyAlignment="1">
      <alignment horizontal="center"/>
    </xf>
    <xf numFmtId="14" fontId="2" fillId="0" borderId="4" xfId="0" applyNumberFormat="1" applyFont="1" applyFill="1" applyBorder="1" applyAlignment="1">
      <alignment horizontal="center"/>
    </xf>
    <xf numFmtId="169" fontId="2" fillId="2" borderId="0" xfId="1" applyNumberFormat="1" applyFont="1" applyFill="1" applyBorder="1"/>
    <xf numFmtId="169" fontId="2" fillId="0" borderId="0" xfId="1" applyNumberFormat="1" applyFont="1" applyFill="1" applyBorder="1"/>
    <xf numFmtId="0" fontId="2" fillId="2" borderId="12" xfId="0" applyFont="1" applyFill="1" applyBorder="1" applyAlignment="1">
      <alignment horizontal="center"/>
    </xf>
    <xf numFmtId="9" fontId="2" fillId="2" borderId="13" xfId="0" applyNumberFormat="1" applyFont="1" applyFill="1" applyBorder="1" applyAlignment="1">
      <alignment horizontal="center"/>
    </xf>
    <xf numFmtId="14" fontId="2" fillId="2" borderId="13" xfId="0" applyNumberFormat="1" applyFont="1" applyFill="1" applyBorder="1" applyAlignment="1">
      <alignment horizontal="center"/>
    </xf>
    <xf numFmtId="9" fontId="12" fillId="2" borderId="13" xfId="0" applyNumberFormat="1" applyFont="1" applyFill="1" applyBorder="1" applyAlignment="1">
      <alignment horizontal="center"/>
    </xf>
    <xf numFmtId="0" fontId="2" fillId="2" borderId="0" xfId="0" applyNumberFormat="1" applyFont="1" applyFill="1"/>
    <xf numFmtId="0" fontId="2" fillId="6" borderId="0" xfId="0" applyFont="1" applyFill="1" applyBorder="1" applyAlignment="1">
      <alignment horizontal="center"/>
    </xf>
    <xf numFmtId="0" fontId="8" fillId="7" borderId="0" xfId="0" applyFont="1" applyFill="1" applyBorder="1"/>
    <xf numFmtId="2" fontId="8" fillId="6" borderId="0" xfId="0" applyNumberFormat="1" applyFont="1" applyFill="1" applyBorder="1" applyAlignment="1">
      <alignment horizontal="center"/>
    </xf>
    <xf numFmtId="0" fontId="2" fillId="2" borderId="0" xfId="0" applyFont="1" applyFill="1" applyBorder="1" applyAlignment="1">
      <alignment horizontal="center"/>
    </xf>
    <xf numFmtId="9" fontId="12" fillId="2" borderId="0" xfId="0" applyNumberFormat="1" applyFont="1" applyFill="1" applyBorder="1" applyAlignment="1">
      <alignment horizontal="center"/>
    </xf>
    <xf numFmtId="9" fontId="2" fillId="2" borderId="0" xfId="0" applyNumberFormat="1" applyFont="1" applyFill="1" applyBorder="1" applyAlignment="1">
      <alignment horizontal="center"/>
    </xf>
    <xf numFmtId="0" fontId="4" fillId="7" borderId="1" xfId="0" applyFont="1" applyFill="1" applyBorder="1"/>
    <xf numFmtId="2" fontId="4" fillId="6" borderId="1" xfId="0" applyNumberFormat="1" applyFont="1" applyFill="1" applyBorder="1" applyAlignment="1">
      <alignment horizontal="center"/>
    </xf>
    <xf numFmtId="1" fontId="2" fillId="6" borderId="9" xfId="1" applyNumberFormat="1" applyFont="1" applyFill="1" applyBorder="1" applyAlignment="1">
      <alignment horizontal="center"/>
    </xf>
    <xf numFmtId="1" fontId="2" fillId="6" borderId="5" xfId="1" applyNumberFormat="1" applyFont="1" applyFill="1" applyBorder="1" applyAlignment="1">
      <alignment horizontal="center"/>
    </xf>
    <xf numFmtId="10" fontId="2" fillId="7" borderId="1" xfId="2" applyNumberFormat="1" applyFont="1" applyFill="1" applyBorder="1" applyAlignment="1" applyProtection="1">
      <alignment horizontal="center"/>
      <protection locked="0"/>
    </xf>
    <xf numFmtId="17" fontId="11" fillId="6" borderId="0" xfId="0" applyNumberFormat="1" applyFont="1" applyFill="1" applyAlignment="1">
      <alignment horizontal="left" vertical="center" wrapText="1" indent="1"/>
    </xf>
    <xf numFmtId="0" fontId="4" fillId="2" borderId="0" xfId="0" applyFont="1" applyFill="1" applyBorder="1" applyAlignment="1">
      <alignment horizontal="center"/>
    </xf>
  </cellXfs>
  <cellStyles count="3">
    <cellStyle name="Millares" xfId="1" builtinId="3"/>
    <cellStyle name="Normal" xfId="0" builtinId="0"/>
    <cellStyle name="Porcentaje" xfId="2" builtin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00FF"/>
      <color rgb="FFF9FBFC"/>
      <color rgb="FF13162A"/>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34736</xdr:rowOff>
    </xdr:from>
    <xdr:to>
      <xdr:col>6</xdr:col>
      <xdr:colOff>12721</xdr:colOff>
      <xdr:row>6</xdr:row>
      <xdr:rowOff>51521</xdr:rowOff>
    </xdr:to>
    <xdr:grpSp>
      <xdr:nvGrpSpPr>
        <xdr:cNvPr id="9" name="8 Grupo">
          <a:extLst>
            <a:ext uri="{FF2B5EF4-FFF2-40B4-BE49-F238E27FC236}">
              <a16:creationId xmlns:a16="http://schemas.microsoft.com/office/drawing/2014/main" id="{00000000-0008-0000-0000-000009000000}"/>
            </a:ext>
          </a:extLst>
        </xdr:cNvPr>
        <xdr:cNvGrpSpPr/>
      </xdr:nvGrpSpPr>
      <xdr:grpSpPr>
        <a:xfrm>
          <a:off x="2991971" y="740707"/>
          <a:ext cx="3352074" cy="330549"/>
          <a:chOff x="3105150" y="834104"/>
          <a:chExt cx="2860696" cy="341369"/>
        </a:xfrm>
      </xdr:grpSpPr>
      <xdr:pic>
        <xdr:nvPicPr>
          <xdr:cNvPr id="10" name="9 Imagen">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3533775" y="834104"/>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87032</xdr:rowOff>
    </xdr:from>
    <xdr:to>
      <xdr:col>8</xdr:col>
      <xdr:colOff>30617</xdr:colOff>
      <xdr:row>6</xdr:row>
      <xdr:rowOff>55282</xdr:rowOff>
    </xdr:to>
    <xdr:grpSp>
      <xdr:nvGrpSpPr>
        <xdr:cNvPr id="13" name="Monto a Invertir">
          <a:extLst>
            <a:ext uri="{FF2B5EF4-FFF2-40B4-BE49-F238E27FC236}">
              <a16:creationId xmlns:a16="http://schemas.microsoft.com/office/drawing/2014/main" id="{00000000-0008-0000-0000-00000D000000}"/>
            </a:ext>
          </a:extLst>
        </xdr:cNvPr>
        <xdr:cNvGrpSpPr/>
      </xdr:nvGrpSpPr>
      <xdr:grpSpPr>
        <a:xfrm>
          <a:off x="7384676" y="793003"/>
          <a:ext cx="1420147" cy="282014"/>
          <a:chOff x="6929437" y="562494"/>
          <a:chExt cx="1421267" cy="295275"/>
        </a:xfrm>
      </xdr:grpSpPr>
      <xdr:pic>
        <xdr:nvPicPr>
          <xdr:cNvPr id="14" name="13 Imagen">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a16="http://schemas.microsoft.com/office/drawing/2014/main" id="{00000000-0008-0000-0000-00000F000000}"/>
              </a:ext>
            </a:extLst>
          </xdr:cNvPr>
          <xdr:cNvSpPr txBox="1"/>
        </xdr:nvSpPr>
        <xdr:spPr>
          <a:xfrm>
            <a:off x="6986587" y="562494"/>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103094</xdr:rowOff>
    </xdr:from>
    <xdr:to>
      <xdr:col>8</xdr:col>
      <xdr:colOff>30617</xdr:colOff>
      <xdr:row>8</xdr:row>
      <xdr:rowOff>68169</xdr:rowOff>
    </xdr:to>
    <xdr:grpSp>
      <xdr:nvGrpSpPr>
        <xdr:cNvPr id="16" name="15 Grupo">
          <a:extLst>
            <a:ext uri="{FF2B5EF4-FFF2-40B4-BE49-F238E27FC236}">
              <a16:creationId xmlns:a16="http://schemas.microsoft.com/office/drawing/2014/main" id="{00000000-0008-0000-0000-000010000000}"/>
            </a:ext>
          </a:extLst>
        </xdr:cNvPr>
        <xdr:cNvGrpSpPr/>
      </xdr:nvGrpSpPr>
      <xdr:grpSpPr>
        <a:xfrm>
          <a:off x="7384676" y="1122829"/>
          <a:ext cx="1420147" cy="278840"/>
          <a:chOff x="6934200" y="920490"/>
          <a:chExt cx="1421267" cy="301625"/>
        </a:xfrm>
      </xdr:grpSpPr>
      <xdr:pic>
        <xdr:nvPicPr>
          <xdr:cNvPr id="17" name="16 Imagen">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a16="http://schemas.microsoft.com/office/drawing/2014/main" id="{00000000-0008-0000-0000-000012000000}"/>
              </a:ext>
            </a:extLst>
          </xdr:cNvPr>
          <xdr:cNvSpPr txBox="1"/>
        </xdr:nvSpPr>
        <xdr:spPr>
          <a:xfrm>
            <a:off x="6934200" y="920490"/>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Márgen a Licitar:</a:t>
            </a:r>
          </a:p>
        </xdr:txBody>
      </xdr:sp>
    </xdr:grpSp>
    <xdr:clientData/>
  </xdr:twoCellAnchor>
  <xdr:twoCellAnchor>
    <xdr:from>
      <xdr:col>0</xdr:col>
      <xdr:colOff>509867</xdr:colOff>
      <xdr:row>15</xdr:row>
      <xdr:rowOff>426944</xdr:rowOff>
    </xdr:from>
    <xdr:to>
      <xdr:col>0</xdr:col>
      <xdr:colOff>2414867</xdr:colOff>
      <xdr:row>25</xdr:row>
      <xdr:rowOff>31376</xdr:rowOff>
    </xdr:to>
    <xdr:grpSp>
      <xdr:nvGrpSpPr>
        <xdr:cNvPr id="20" name="19 Grupo">
          <a:extLst>
            <a:ext uri="{FF2B5EF4-FFF2-40B4-BE49-F238E27FC236}">
              <a16:creationId xmlns:a16="http://schemas.microsoft.com/office/drawing/2014/main" id="{00000000-0008-0000-0000-000014000000}"/>
            </a:ext>
          </a:extLst>
        </xdr:cNvPr>
        <xdr:cNvGrpSpPr/>
      </xdr:nvGrpSpPr>
      <xdr:grpSpPr>
        <a:xfrm>
          <a:off x="509867" y="2858620"/>
          <a:ext cx="1905000" cy="1543050"/>
          <a:chOff x="152400" y="1971675"/>
          <a:chExt cx="1905000" cy="1163003"/>
        </a:xfrm>
      </xdr:grpSpPr>
      <xdr:cxnSp macro="">
        <xdr:nvCxnSpPr>
          <xdr:cNvPr id="12" name="11 Conector recto">
            <a:extLst>
              <a:ext uri="{FF2B5EF4-FFF2-40B4-BE49-F238E27FC236}">
                <a16:creationId xmlns:a16="http://schemas.microsoft.com/office/drawing/2014/main" id="{00000000-0008-0000-0000-00000C000000}"/>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b="1">
                <a:latin typeface="Myriad Pro" pitchFamily="34" charset="0"/>
              </a:rPr>
              <a:t>(*) Instrucciones</a:t>
            </a:r>
          </a:p>
          <a:p>
            <a:pPr algn="l"/>
            <a:endParaRPr lang="es-ES" sz="1000" b="1">
              <a:latin typeface="Myriad Pro" pitchFamily="34" charset="0"/>
            </a:endParaRPr>
          </a:p>
          <a:p>
            <a:pPr algn="ctr"/>
            <a:r>
              <a:rPr lang="es-ES" sz="900">
                <a:latin typeface="Myriad Pro" pitchFamily="34" charset="0"/>
              </a:rPr>
              <a:t>Ingrese en la celda I6 la cantidad de títulos a suscribir, en la celda I7 la tasa Badlar esperada; en la celda I8 el Margen a Licitar,</a:t>
            </a:r>
            <a:r>
              <a:rPr lang="es-ES" sz="900" baseline="0">
                <a:latin typeface="Myriad Pro" pitchFamily="34" charset="0"/>
              </a:rPr>
              <a:t> y en la celda F12 la tasa mínima notificada.</a:t>
            </a:r>
            <a:endParaRPr lang="es-ES" sz="900">
              <a:latin typeface="Myriad Pro" pitchFamily="34" charset="0"/>
            </a:endParaRPr>
          </a:p>
        </xdr:txBody>
      </xdr:sp>
      <xdr:cxnSp macro="">
        <xdr:nvCxnSpPr>
          <xdr:cNvPr id="22" name="21 Conector recto">
            <a:extLst>
              <a:ext uri="{FF2B5EF4-FFF2-40B4-BE49-F238E27FC236}">
                <a16:creationId xmlns:a16="http://schemas.microsoft.com/office/drawing/2014/main" id="{00000000-0008-0000-0000-000016000000}"/>
              </a:ext>
            </a:extLst>
          </xdr:cNvPr>
          <xdr:cNvCxnSpPr/>
        </xdr:nvCxnSpPr>
        <xdr:spPr>
          <a:xfrm flipH="1">
            <a:off x="152400" y="3124200"/>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504264</xdr:colOff>
      <xdr:row>6</xdr:row>
      <xdr:rowOff>1</xdr:rowOff>
    </xdr:from>
    <xdr:to>
      <xdr:col>0</xdr:col>
      <xdr:colOff>2431676</xdr:colOff>
      <xdr:row>12</xdr:row>
      <xdr:rowOff>11340</xdr:rowOff>
    </xdr:to>
    <xdr:pic>
      <xdr:nvPicPr>
        <xdr:cNvPr id="2" name="Imagen 1"/>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2741" r="33539"/>
        <a:stretch/>
      </xdr:blipFill>
      <xdr:spPr>
        <a:xfrm>
          <a:off x="504264" y="1019736"/>
          <a:ext cx="1927412" cy="952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251292</xdr:colOff>
      <xdr:row>0</xdr:row>
      <xdr:rowOff>152399</xdr:rowOff>
    </xdr:from>
    <xdr:to>
      <xdr:col>0</xdr:col>
      <xdr:colOff>2337267</xdr:colOff>
      <xdr:row>11</xdr:row>
      <xdr:rowOff>47624</xdr:rowOff>
    </xdr:to>
    <xdr:sp macro="" textlink="">
      <xdr:nvSpPr>
        <xdr:cNvPr id="2" name="6 CuadroTexto">
          <a:extLst>
            <a:ext uri="{FF2B5EF4-FFF2-40B4-BE49-F238E27FC236}">
              <a16:creationId xmlns:a16="http://schemas.microsoft.com/office/drawing/2014/main" id="{0DB3ABD4-A11A-458E-9344-B933816249AD}"/>
            </a:ext>
          </a:extLst>
        </xdr:cNvPr>
        <xdr:cNvSpPr txBox="1"/>
      </xdr:nvSpPr>
      <xdr:spPr>
        <a:xfrm>
          <a:off x="251292" y="152399"/>
          <a:ext cx="2085975" cy="175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ES" sz="2500" b="0" kern="0" spc="0" baseline="0">
            <a:solidFill>
              <a:sysClr val="windowText" lastClr="000000"/>
            </a:solidFill>
            <a:latin typeface="Helvetica65-Medium" panose="020B0600000000000000" pitchFamily="34" charset="0"/>
            <a:ea typeface="Verdana" panose="020B0604030504040204" pitchFamily="34" charset="0"/>
            <a:cs typeface="Verdana" panose="020B0604030504040204" pitchFamily="34" charset="0"/>
          </a:endParaRPr>
        </a:p>
        <a:p>
          <a:pPr algn="ctr"/>
          <a:r>
            <a:rPr lang="es-ES" sz="2500" b="0" kern="0" spc="0" baseline="0">
              <a:solidFill>
                <a:sysClr val="windowText" lastClr="000000"/>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413217</xdr:colOff>
      <xdr:row>16</xdr:row>
      <xdr:rowOff>285751</xdr:rowOff>
    </xdr:from>
    <xdr:to>
      <xdr:col>0</xdr:col>
      <xdr:colOff>2175342</xdr:colOff>
      <xdr:row>22</xdr:row>
      <xdr:rowOff>152400</xdr:rowOff>
    </xdr:to>
    <xdr:sp macro="" textlink="">
      <xdr:nvSpPr>
        <xdr:cNvPr id="3" name="7 CuadroTexto">
          <a:extLst>
            <a:ext uri="{FF2B5EF4-FFF2-40B4-BE49-F238E27FC236}">
              <a16:creationId xmlns:a16="http://schemas.microsoft.com/office/drawing/2014/main" id="{FCF96F40-0C4A-4479-94A6-A6D43B481DAC}"/>
            </a:ext>
          </a:extLst>
        </xdr:cNvPr>
        <xdr:cNvSpPr txBox="1"/>
      </xdr:nvSpPr>
      <xdr:spPr>
        <a:xfrm>
          <a:off x="413217" y="2819401"/>
          <a:ext cx="1762125" cy="97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 CONCEPCION SERIE III</a:t>
          </a:r>
        </a:p>
      </xdr:txBody>
    </xdr:sp>
    <xdr:clientData/>
  </xdr:twoCellAnchor>
  <xdr:twoCellAnchor>
    <xdr:from>
      <xdr:col>2</xdr:col>
      <xdr:colOff>0</xdr:colOff>
      <xdr:row>4</xdr:row>
      <xdr:rowOff>34736</xdr:rowOff>
    </xdr:from>
    <xdr:to>
      <xdr:col>6</xdr:col>
      <xdr:colOff>12721</xdr:colOff>
      <xdr:row>6</xdr:row>
      <xdr:rowOff>51521</xdr:rowOff>
    </xdr:to>
    <xdr:grpSp>
      <xdr:nvGrpSpPr>
        <xdr:cNvPr id="4" name="8 Grupo">
          <a:extLst>
            <a:ext uri="{FF2B5EF4-FFF2-40B4-BE49-F238E27FC236}">
              <a16:creationId xmlns:a16="http://schemas.microsoft.com/office/drawing/2014/main" id="{B90FD950-ABD0-46B9-B1B8-957B5D4ED79C}"/>
            </a:ext>
          </a:extLst>
        </xdr:cNvPr>
        <xdr:cNvGrpSpPr/>
      </xdr:nvGrpSpPr>
      <xdr:grpSpPr>
        <a:xfrm>
          <a:off x="2991971" y="740707"/>
          <a:ext cx="3352074" cy="330549"/>
          <a:chOff x="3105150" y="834104"/>
          <a:chExt cx="2860696" cy="341369"/>
        </a:xfrm>
      </xdr:grpSpPr>
      <xdr:pic>
        <xdr:nvPicPr>
          <xdr:cNvPr id="5" name="9 Imagen">
            <a:extLst>
              <a:ext uri="{FF2B5EF4-FFF2-40B4-BE49-F238E27FC236}">
                <a16:creationId xmlns:a16="http://schemas.microsoft.com/office/drawing/2014/main" id="{2346DD74-21E5-46F2-91A1-6237D9657A7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A6341232-A280-4B4D-91F7-E020664A643D}"/>
              </a:ext>
            </a:extLst>
          </xdr:cNvPr>
          <xdr:cNvSpPr txBox="1"/>
        </xdr:nvSpPr>
        <xdr:spPr>
          <a:xfrm>
            <a:off x="3533775" y="834104"/>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87032</xdr:rowOff>
    </xdr:from>
    <xdr:to>
      <xdr:col>8</xdr:col>
      <xdr:colOff>30617</xdr:colOff>
      <xdr:row>6</xdr:row>
      <xdr:rowOff>55282</xdr:rowOff>
    </xdr:to>
    <xdr:grpSp>
      <xdr:nvGrpSpPr>
        <xdr:cNvPr id="7" name="Monto a Invertir">
          <a:extLst>
            <a:ext uri="{FF2B5EF4-FFF2-40B4-BE49-F238E27FC236}">
              <a16:creationId xmlns:a16="http://schemas.microsoft.com/office/drawing/2014/main" id="{FA177C48-9990-47B2-A483-91EAA4C58A34}"/>
            </a:ext>
          </a:extLst>
        </xdr:cNvPr>
        <xdr:cNvGrpSpPr/>
      </xdr:nvGrpSpPr>
      <xdr:grpSpPr>
        <a:xfrm>
          <a:off x="7384676" y="793003"/>
          <a:ext cx="1420147" cy="282014"/>
          <a:chOff x="6929437" y="562494"/>
          <a:chExt cx="1421267" cy="295275"/>
        </a:xfrm>
      </xdr:grpSpPr>
      <xdr:pic>
        <xdr:nvPicPr>
          <xdr:cNvPr id="8" name="13 Imagen">
            <a:extLst>
              <a:ext uri="{FF2B5EF4-FFF2-40B4-BE49-F238E27FC236}">
                <a16:creationId xmlns:a16="http://schemas.microsoft.com/office/drawing/2014/main" id="{4E1E3C23-A093-42FF-8E6C-E5143C15233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EC09C08D-85EA-48E3-A9A4-F46A379877FF}"/>
              </a:ext>
            </a:extLst>
          </xdr:cNvPr>
          <xdr:cNvSpPr txBox="1"/>
        </xdr:nvSpPr>
        <xdr:spPr>
          <a:xfrm>
            <a:off x="6986587" y="562494"/>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103094</xdr:rowOff>
    </xdr:from>
    <xdr:to>
      <xdr:col>8</xdr:col>
      <xdr:colOff>30617</xdr:colOff>
      <xdr:row>8</xdr:row>
      <xdr:rowOff>68169</xdr:rowOff>
    </xdr:to>
    <xdr:grpSp>
      <xdr:nvGrpSpPr>
        <xdr:cNvPr id="10" name="15 Grupo">
          <a:extLst>
            <a:ext uri="{FF2B5EF4-FFF2-40B4-BE49-F238E27FC236}">
              <a16:creationId xmlns:a16="http://schemas.microsoft.com/office/drawing/2014/main" id="{16FDD4BC-2187-4959-8A78-808908CF8C26}"/>
            </a:ext>
          </a:extLst>
        </xdr:cNvPr>
        <xdr:cNvGrpSpPr/>
      </xdr:nvGrpSpPr>
      <xdr:grpSpPr>
        <a:xfrm>
          <a:off x="7384676" y="1122829"/>
          <a:ext cx="1420147" cy="278840"/>
          <a:chOff x="6934200" y="920490"/>
          <a:chExt cx="1421267" cy="301625"/>
        </a:xfrm>
      </xdr:grpSpPr>
      <xdr:pic>
        <xdr:nvPicPr>
          <xdr:cNvPr id="11" name="16 Imagen">
            <a:extLst>
              <a:ext uri="{FF2B5EF4-FFF2-40B4-BE49-F238E27FC236}">
                <a16:creationId xmlns:a16="http://schemas.microsoft.com/office/drawing/2014/main" id="{99EA0E46-1AF1-4B2E-83B4-EAE22B6296D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2EA8F678-EDF2-44B8-81A6-9E9531E0BAC2}"/>
              </a:ext>
            </a:extLst>
          </xdr:cNvPr>
          <xdr:cNvSpPr txBox="1"/>
        </xdr:nvSpPr>
        <xdr:spPr>
          <a:xfrm>
            <a:off x="6934200" y="920490"/>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Márgen a Licitar:</a:t>
            </a:r>
          </a:p>
        </xdr:txBody>
      </xdr:sp>
    </xdr:grpSp>
    <xdr:clientData/>
  </xdr:twoCellAnchor>
  <xdr:twoCellAnchor>
    <xdr:from>
      <xdr:col>0</xdr:col>
      <xdr:colOff>341779</xdr:colOff>
      <xdr:row>23</xdr:row>
      <xdr:rowOff>57150</xdr:rowOff>
    </xdr:from>
    <xdr:to>
      <xdr:col>0</xdr:col>
      <xdr:colOff>2246779</xdr:colOff>
      <xdr:row>34</xdr:row>
      <xdr:rowOff>76200</xdr:rowOff>
    </xdr:to>
    <xdr:grpSp>
      <xdr:nvGrpSpPr>
        <xdr:cNvPr id="13" name="19 Grupo">
          <a:extLst>
            <a:ext uri="{FF2B5EF4-FFF2-40B4-BE49-F238E27FC236}">
              <a16:creationId xmlns:a16="http://schemas.microsoft.com/office/drawing/2014/main" id="{D9473E75-0A84-4F7E-B858-EA3A292A662E}"/>
            </a:ext>
          </a:extLst>
        </xdr:cNvPr>
        <xdr:cNvGrpSpPr/>
      </xdr:nvGrpSpPr>
      <xdr:grpSpPr>
        <a:xfrm>
          <a:off x="341779" y="4091268"/>
          <a:ext cx="1905000" cy="1543050"/>
          <a:chOff x="152400" y="1971675"/>
          <a:chExt cx="1905000" cy="1163003"/>
        </a:xfrm>
      </xdr:grpSpPr>
      <xdr:cxnSp macro="">
        <xdr:nvCxnSpPr>
          <xdr:cNvPr id="14" name="11 Conector recto">
            <a:extLst>
              <a:ext uri="{FF2B5EF4-FFF2-40B4-BE49-F238E27FC236}">
                <a16:creationId xmlns:a16="http://schemas.microsoft.com/office/drawing/2014/main" id="{2FE7A609-977B-4340-B1A3-73D924F10157}"/>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F4D212FC-8706-4F9B-89CD-D18F43C58052}"/>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b="1">
                <a:latin typeface="Myriad Pro" pitchFamily="34" charset="0"/>
              </a:rPr>
              <a:t>(*) Instrucciones</a:t>
            </a:r>
          </a:p>
          <a:p>
            <a:pPr algn="l"/>
            <a:endParaRPr lang="es-ES" sz="1000" b="1">
              <a:latin typeface="Myriad Pro" pitchFamily="34" charset="0"/>
            </a:endParaRPr>
          </a:p>
          <a:p>
            <a:pPr algn="ctr"/>
            <a:r>
              <a:rPr lang="es-ES" sz="900">
                <a:latin typeface="Myriad Pro" pitchFamily="34" charset="0"/>
              </a:rPr>
              <a:t>Ingrese en la celda I6 la cantidad de títulos a suscribir, en la celda I7 la tasa Badlar esperada; en la celda I8 el Margen a Licitar,</a:t>
            </a:r>
            <a:r>
              <a:rPr lang="es-ES" sz="900" baseline="0">
                <a:latin typeface="Myriad Pro" pitchFamily="34" charset="0"/>
              </a:rPr>
              <a:t> y en la celda F12 la tasa mínima notificada.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6AAF1973-8456-4F97-9961-2A581A64A3CF}"/>
              </a:ext>
            </a:extLst>
          </xdr:cNvPr>
          <xdr:cNvCxnSpPr/>
        </xdr:nvCxnSpPr>
        <xdr:spPr>
          <a:xfrm flipH="1">
            <a:off x="152400" y="3124200"/>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112059</xdr:colOff>
      <xdr:row>12</xdr:row>
      <xdr:rowOff>44825</xdr:rowOff>
    </xdr:from>
    <xdr:to>
      <xdr:col>0</xdr:col>
      <xdr:colOff>2476500</xdr:colOff>
      <xdr:row>17</xdr:row>
      <xdr:rowOff>14446</xdr:rowOff>
    </xdr:to>
    <xdr:pic>
      <xdr:nvPicPr>
        <xdr:cNvPr id="17" name="Imagen 16">
          <a:extLst>
            <a:ext uri="{FF2B5EF4-FFF2-40B4-BE49-F238E27FC236}">
              <a16:creationId xmlns:a16="http://schemas.microsoft.com/office/drawing/2014/main" id="{19721E77-CFA1-4B25-B4D2-E63671A21FD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2059" y="2005854"/>
          <a:ext cx="2364441" cy="10790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
  <sheetViews>
    <sheetView showGridLines="0" tabSelected="1" zoomScale="85" zoomScaleNormal="85" zoomScalePageLayoutView="50" workbookViewId="0">
      <selection activeCell="Q14" sqref="Q14"/>
    </sheetView>
  </sheetViews>
  <sheetFormatPr baseColWidth="10" defaultRowHeight="12.75" outlineLevelCol="1" x14ac:dyDescent="0.2"/>
  <cols>
    <col min="1" max="1" width="37.85546875" style="1" customWidth="1"/>
    <col min="2" max="2" width="7" style="1" customWidth="1"/>
    <col min="3" max="3" width="12.5703125" style="11" bestFit="1" customWidth="1"/>
    <col min="4" max="4" width="6.28515625" style="11" customWidth="1"/>
    <col min="5" max="5" width="11.7109375" style="11" customWidth="1"/>
    <col min="6" max="6" width="19.42578125" style="1" bestFit="1" customWidth="1"/>
    <col min="7" max="7" width="15.85546875" style="1" bestFit="1" customWidth="1"/>
    <col min="8" max="8" width="20.85546875" style="1" customWidth="1"/>
    <col min="9" max="9" width="16.85546875" style="1" customWidth="1"/>
    <col min="10" max="10" width="17.7109375" style="1" bestFit="1" customWidth="1"/>
    <col min="11" max="11" width="1.85546875" style="1" customWidth="1"/>
    <col min="12" max="12" width="5.5703125" style="1" customWidth="1"/>
    <col min="13" max="13" width="10.28515625" style="1" hidden="1" customWidth="1" outlineLevel="1"/>
    <col min="14" max="14" width="15.85546875" style="1" hidden="1" customWidth="1" outlineLevel="1"/>
    <col min="15" max="15" width="18.7109375" style="1" hidden="1" customWidth="1" outlineLevel="1"/>
    <col min="16" max="16" width="11.42578125" style="1" hidden="1" customWidth="1" outlineLevel="1"/>
    <col min="17" max="17" width="11.42578125" style="1" collapsed="1"/>
    <col min="18" max="246" width="11.42578125" style="1"/>
    <col min="247" max="247" width="6.42578125" style="1" customWidth="1"/>
    <col min="248" max="248" width="2" style="1" bestFit="1" customWidth="1"/>
    <col min="249" max="249" width="10.140625" style="1" bestFit="1" customWidth="1"/>
    <col min="250" max="250" width="13" style="1" customWidth="1"/>
    <col min="251" max="251" width="19.140625" style="1" bestFit="1" customWidth="1"/>
    <col min="252" max="252" width="14.5703125" style="1" customWidth="1"/>
    <col min="253" max="253" width="20.85546875" style="1" customWidth="1"/>
    <col min="254" max="254" width="16.85546875" style="1" customWidth="1"/>
    <col min="255" max="255" width="17.42578125" style="1" bestFit="1" customWidth="1"/>
    <col min="256" max="256" width="1.85546875" style="1" customWidth="1"/>
    <col min="257" max="262" width="0" style="1" hidden="1" customWidth="1"/>
    <col min="263" max="502" width="11.42578125" style="1"/>
    <col min="503" max="503" width="6.42578125" style="1" customWidth="1"/>
    <col min="504" max="504" width="2" style="1" bestFit="1" customWidth="1"/>
    <col min="505" max="505" width="10.140625" style="1" bestFit="1" customWidth="1"/>
    <col min="506" max="506" width="13" style="1" customWidth="1"/>
    <col min="507" max="507" width="19.140625" style="1" bestFit="1" customWidth="1"/>
    <col min="508" max="508" width="14.5703125" style="1" customWidth="1"/>
    <col min="509" max="509" width="20.85546875" style="1" customWidth="1"/>
    <col min="510" max="510" width="16.85546875" style="1" customWidth="1"/>
    <col min="511" max="511" width="17.42578125" style="1" bestFit="1" customWidth="1"/>
    <col min="512" max="512" width="1.85546875" style="1" customWidth="1"/>
    <col min="513" max="518" width="0" style="1" hidden="1" customWidth="1"/>
    <col min="519" max="758" width="11.42578125" style="1"/>
    <col min="759" max="759" width="6.42578125" style="1" customWidth="1"/>
    <col min="760" max="760" width="2" style="1" bestFit="1" customWidth="1"/>
    <col min="761" max="761" width="10.140625" style="1" bestFit="1" customWidth="1"/>
    <col min="762" max="762" width="13" style="1" customWidth="1"/>
    <col min="763" max="763" width="19.140625" style="1" bestFit="1" customWidth="1"/>
    <col min="764" max="764" width="14.5703125" style="1" customWidth="1"/>
    <col min="765" max="765" width="20.85546875" style="1" customWidth="1"/>
    <col min="766" max="766" width="16.85546875" style="1" customWidth="1"/>
    <col min="767" max="767" width="17.42578125" style="1" bestFit="1" customWidth="1"/>
    <col min="768" max="768" width="1.85546875" style="1" customWidth="1"/>
    <col min="769" max="774" width="0" style="1" hidden="1" customWidth="1"/>
    <col min="775" max="1014" width="11.42578125" style="1"/>
    <col min="1015" max="1015" width="6.42578125" style="1" customWidth="1"/>
    <col min="1016" max="1016" width="2" style="1" bestFit="1" customWidth="1"/>
    <col min="1017" max="1017" width="10.140625" style="1" bestFit="1" customWidth="1"/>
    <col min="1018" max="1018" width="13" style="1" customWidth="1"/>
    <col min="1019" max="1019" width="19.140625" style="1" bestFit="1" customWidth="1"/>
    <col min="1020" max="1020" width="14.5703125" style="1" customWidth="1"/>
    <col min="1021" max="1021" width="20.85546875" style="1" customWidth="1"/>
    <col min="1022" max="1022" width="16.85546875" style="1" customWidth="1"/>
    <col min="1023" max="1023" width="17.42578125" style="1" bestFit="1" customWidth="1"/>
    <col min="1024" max="1024" width="1.85546875" style="1" customWidth="1"/>
    <col min="1025" max="1030" width="0" style="1" hidden="1" customWidth="1"/>
    <col min="1031" max="1270" width="11.42578125" style="1"/>
    <col min="1271" max="1271" width="6.42578125" style="1" customWidth="1"/>
    <col min="1272" max="1272" width="2" style="1" bestFit="1" customWidth="1"/>
    <col min="1273" max="1273" width="10.140625" style="1" bestFit="1" customWidth="1"/>
    <col min="1274" max="1274" width="13" style="1" customWidth="1"/>
    <col min="1275" max="1275" width="19.140625" style="1" bestFit="1" customWidth="1"/>
    <col min="1276" max="1276" width="14.5703125" style="1" customWidth="1"/>
    <col min="1277" max="1277" width="20.85546875" style="1" customWidth="1"/>
    <col min="1278" max="1278" width="16.85546875" style="1" customWidth="1"/>
    <col min="1279" max="1279" width="17.42578125" style="1" bestFit="1" customWidth="1"/>
    <col min="1280" max="1280" width="1.85546875" style="1" customWidth="1"/>
    <col min="1281" max="1286" width="0" style="1" hidden="1" customWidth="1"/>
    <col min="1287" max="1526" width="11.42578125" style="1"/>
    <col min="1527" max="1527" width="6.42578125" style="1" customWidth="1"/>
    <col min="1528" max="1528" width="2" style="1" bestFit="1" customWidth="1"/>
    <col min="1529" max="1529" width="10.140625" style="1" bestFit="1" customWidth="1"/>
    <col min="1530" max="1530" width="13" style="1" customWidth="1"/>
    <col min="1531" max="1531" width="19.140625" style="1" bestFit="1" customWidth="1"/>
    <col min="1532" max="1532" width="14.5703125" style="1" customWidth="1"/>
    <col min="1533" max="1533" width="20.85546875" style="1" customWidth="1"/>
    <col min="1534" max="1534" width="16.85546875" style="1" customWidth="1"/>
    <col min="1535" max="1535" width="17.42578125" style="1" bestFit="1" customWidth="1"/>
    <col min="1536" max="1536" width="1.85546875" style="1" customWidth="1"/>
    <col min="1537" max="1542" width="0" style="1" hidden="1" customWidth="1"/>
    <col min="1543" max="1782" width="11.42578125" style="1"/>
    <col min="1783" max="1783" width="6.42578125" style="1" customWidth="1"/>
    <col min="1784" max="1784" width="2" style="1" bestFit="1" customWidth="1"/>
    <col min="1785" max="1785" width="10.140625" style="1" bestFit="1" customWidth="1"/>
    <col min="1786" max="1786" width="13" style="1" customWidth="1"/>
    <col min="1787" max="1787" width="19.140625" style="1" bestFit="1" customWidth="1"/>
    <col min="1788" max="1788" width="14.5703125" style="1" customWidth="1"/>
    <col min="1789" max="1789" width="20.85546875" style="1" customWidth="1"/>
    <col min="1790" max="1790" width="16.85546875" style="1" customWidth="1"/>
    <col min="1791" max="1791" width="17.42578125" style="1" bestFit="1" customWidth="1"/>
    <col min="1792" max="1792" width="1.85546875" style="1" customWidth="1"/>
    <col min="1793" max="1798" width="0" style="1" hidden="1" customWidth="1"/>
    <col min="1799" max="2038" width="11.42578125" style="1"/>
    <col min="2039" max="2039" width="6.42578125" style="1" customWidth="1"/>
    <col min="2040" max="2040" width="2" style="1" bestFit="1" customWidth="1"/>
    <col min="2041" max="2041" width="10.140625" style="1" bestFit="1" customWidth="1"/>
    <col min="2042" max="2042" width="13" style="1" customWidth="1"/>
    <col min="2043" max="2043" width="19.140625" style="1" bestFit="1" customWidth="1"/>
    <col min="2044" max="2044" width="14.5703125" style="1" customWidth="1"/>
    <col min="2045" max="2045" width="20.85546875" style="1" customWidth="1"/>
    <col min="2046" max="2046" width="16.85546875" style="1" customWidth="1"/>
    <col min="2047" max="2047" width="17.42578125" style="1" bestFit="1" customWidth="1"/>
    <col min="2048" max="2048" width="1.85546875" style="1" customWidth="1"/>
    <col min="2049" max="2054" width="0" style="1" hidden="1" customWidth="1"/>
    <col min="2055" max="2294" width="11.42578125" style="1"/>
    <col min="2295" max="2295" width="6.42578125" style="1" customWidth="1"/>
    <col min="2296" max="2296" width="2" style="1" bestFit="1" customWidth="1"/>
    <col min="2297" max="2297" width="10.140625" style="1" bestFit="1" customWidth="1"/>
    <col min="2298" max="2298" width="13" style="1" customWidth="1"/>
    <col min="2299" max="2299" width="19.140625" style="1" bestFit="1" customWidth="1"/>
    <col min="2300" max="2300" width="14.5703125" style="1" customWidth="1"/>
    <col min="2301" max="2301" width="20.85546875" style="1" customWidth="1"/>
    <col min="2302" max="2302" width="16.85546875" style="1" customWidth="1"/>
    <col min="2303" max="2303" width="17.42578125" style="1" bestFit="1" customWidth="1"/>
    <col min="2304" max="2304" width="1.85546875" style="1" customWidth="1"/>
    <col min="2305" max="2310" width="0" style="1" hidden="1" customWidth="1"/>
    <col min="2311" max="2550" width="11.42578125" style="1"/>
    <col min="2551" max="2551" width="6.42578125" style="1" customWidth="1"/>
    <col min="2552" max="2552" width="2" style="1" bestFit="1" customWidth="1"/>
    <col min="2553" max="2553" width="10.140625" style="1" bestFit="1" customWidth="1"/>
    <col min="2554" max="2554" width="13" style="1" customWidth="1"/>
    <col min="2555" max="2555" width="19.140625" style="1" bestFit="1" customWidth="1"/>
    <col min="2556" max="2556" width="14.5703125" style="1" customWidth="1"/>
    <col min="2557" max="2557" width="20.85546875" style="1" customWidth="1"/>
    <col min="2558" max="2558" width="16.85546875" style="1" customWidth="1"/>
    <col min="2559" max="2559" width="17.42578125" style="1" bestFit="1" customWidth="1"/>
    <col min="2560" max="2560" width="1.85546875" style="1" customWidth="1"/>
    <col min="2561" max="2566" width="0" style="1" hidden="1" customWidth="1"/>
    <col min="2567" max="2806" width="11.42578125" style="1"/>
    <col min="2807" max="2807" width="6.42578125" style="1" customWidth="1"/>
    <col min="2808" max="2808" width="2" style="1" bestFit="1" customWidth="1"/>
    <col min="2809" max="2809" width="10.140625" style="1" bestFit="1" customWidth="1"/>
    <col min="2810" max="2810" width="13" style="1" customWidth="1"/>
    <col min="2811" max="2811" width="19.140625" style="1" bestFit="1" customWidth="1"/>
    <col min="2812" max="2812" width="14.5703125" style="1" customWidth="1"/>
    <col min="2813" max="2813" width="20.85546875" style="1" customWidth="1"/>
    <col min="2814" max="2814" width="16.85546875" style="1" customWidth="1"/>
    <col min="2815" max="2815" width="17.42578125" style="1" bestFit="1" customWidth="1"/>
    <col min="2816" max="2816" width="1.85546875" style="1" customWidth="1"/>
    <col min="2817" max="2822" width="0" style="1" hidden="1" customWidth="1"/>
    <col min="2823" max="3062" width="11.42578125" style="1"/>
    <col min="3063" max="3063" width="6.42578125" style="1" customWidth="1"/>
    <col min="3064" max="3064" width="2" style="1" bestFit="1" customWidth="1"/>
    <col min="3065" max="3065" width="10.140625" style="1" bestFit="1" customWidth="1"/>
    <col min="3066" max="3066" width="13" style="1" customWidth="1"/>
    <col min="3067" max="3067" width="19.140625" style="1" bestFit="1" customWidth="1"/>
    <col min="3068" max="3068" width="14.5703125" style="1" customWidth="1"/>
    <col min="3069" max="3069" width="20.85546875" style="1" customWidth="1"/>
    <col min="3070" max="3070" width="16.85546875" style="1" customWidth="1"/>
    <col min="3071" max="3071" width="17.42578125" style="1" bestFit="1" customWidth="1"/>
    <col min="3072" max="3072" width="1.85546875" style="1" customWidth="1"/>
    <col min="3073" max="3078" width="0" style="1" hidden="1" customWidth="1"/>
    <col min="3079" max="3318" width="11.42578125" style="1"/>
    <col min="3319" max="3319" width="6.42578125" style="1" customWidth="1"/>
    <col min="3320" max="3320" width="2" style="1" bestFit="1" customWidth="1"/>
    <col min="3321" max="3321" width="10.140625" style="1" bestFit="1" customWidth="1"/>
    <col min="3322" max="3322" width="13" style="1" customWidth="1"/>
    <col min="3323" max="3323" width="19.140625" style="1" bestFit="1" customWidth="1"/>
    <col min="3324" max="3324" width="14.5703125" style="1" customWidth="1"/>
    <col min="3325" max="3325" width="20.85546875" style="1" customWidth="1"/>
    <col min="3326" max="3326" width="16.85546875" style="1" customWidth="1"/>
    <col min="3327" max="3327" width="17.42578125" style="1" bestFit="1" customWidth="1"/>
    <col min="3328" max="3328" width="1.85546875" style="1" customWidth="1"/>
    <col min="3329" max="3334" width="0" style="1" hidden="1" customWidth="1"/>
    <col min="3335" max="3574" width="11.42578125" style="1"/>
    <col min="3575" max="3575" width="6.42578125" style="1" customWidth="1"/>
    <col min="3576" max="3576" width="2" style="1" bestFit="1" customWidth="1"/>
    <col min="3577" max="3577" width="10.140625" style="1" bestFit="1" customWidth="1"/>
    <col min="3578" max="3578" width="13" style="1" customWidth="1"/>
    <col min="3579" max="3579" width="19.140625" style="1" bestFit="1" customWidth="1"/>
    <col min="3580" max="3580" width="14.5703125" style="1" customWidth="1"/>
    <col min="3581" max="3581" width="20.85546875" style="1" customWidth="1"/>
    <col min="3582" max="3582" width="16.85546875" style="1" customWidth="1"/>
    <col min="3583" max="3583" width="17.42578125" style="1" bestFit="1" customWidth="1"/>
    <col min="3584" max="3584" width="1.85546875" style="1" customWidth="1"/>
    <col min="3585" max="3590" width="0" style="1" hidden="1" customWidth="1"/>
    <col min="3591" max="3830" width="11.42578125" style="1"/>
    <col min="3831" max="3831" width="6.42578125" style="1" customWidth="1"/>
    <col min="3832" max="3832" width="2" style="1" bestFit="1" customWidth="1"/>
    <col min="3833" max="3833" width="10.140625" style="1" bestFit="1" customWidth="1"/>
    <col min="3834" max="3834" width="13" style="1" customWidth="1"/>
    <col min="3835" max="3835" width="19.140625" style="1" bestFit="1" customWidth="1"/>
    <col min="3836" max="3836" width="14.5703125" style="1" customWidth="1"/>
    <col min="3837" max="3837" width="20.85546875" style="1" customWidth="1"/>
    <col min="3838" max="3838" width="16.85546875" style="1" customWidth="1"/>
    <col min="3839" max="3839" width="17.42578125" style="1" bestFit="1" customWidth="1"/>
    <col min="3840" max="3840" width="1.85546875" style="1" customWidth="1"/>
    <col min="3841" max="3846" width="0" style="1" hidden="1" customWidth="1"/>
    <col min="3847" max="4086" width="11.42578125" style="1"/>
    <col min="4087" max="4087" width="6.42578125" style="1" customWidth="1"/>
    <col min="4088" max="4088" width="2" style="1" bestFit="1" customWidth="1"/>
    <col min="4089" max="4089" width="10.140625" style="1" bestFit="1" customWidth="1"/>
    <col min="4090" max="4090" width="13" style="1" customWidth="1"/>
    <col min="4091" max="4091" width="19.140625" style="1" bestFit="1" customWidth="1"/>
    <col min="4092" max="4092" width="14.5703125" style="1" customWidth="1"/>
    <col min="4093" max="4093" width="20.85546875" style="1" customWidth="1"/>
    <col min="4094" max="4094" width="16.85546875" style="1" customWidth="1"/>
    <col min="4095" max="4095" width="17.42578125" style="1" bestFit="1" customWidth="1"/>
    <col min="4096" max="4096" width="1.85546875" style="1" customWidth="1"/>
    <col min="4097" max="4102" width="0" style="1" hidden="1" customWidth="1"/>
    <col min="4103" max="4342" width="11.42578125" style="1"/>
    <col min="4343" max="4343" width="6.42578125" style="1" customWidth="1"/>
    <col min="4344" max="4344" width="2" style="1" bestFit="1" customWidth="1"/>
    <col min="4345" max="4345" width="10.140625" style="1" bestFit="1" customWidth="1"/>
    <col min="4346" max="4346" width="13" style="1" customWidth="1"/>
    <col min="4347" max="4347" width="19.140625" style="1" bestFit="1" customWidth="1"/>
    <col min="4348" max="4348" width="14.5703125" style="1" customWidth="1"/>
    <col min="4349" max="4349" width="20.85546875" style="1" customWidth="1"/>
    <col min="4350" max="4350" width="16.85546875" style="1" customWidth="1"/>
    <col min="4351" max="4351" width="17.42578125" style="1" bestFit="1" customWidth="1"/>
    <col min="4352" max="4352" width="1.85546875" style="1" customWidth="1"/>
    <col min="4353" max="4358" width="0" style="1" hidden="1" customWidth="1"/>
    <col min="4359" max="4598" width="11.42578125" style="1"/>
    <col min="4599" max="4599" width="6.42578125" style="1" customWidth="1"/>
    <col min="4600" max="4600" width="2" style="1" bestFit="1" customWidth="1"/>
    <col min="4601" max="4601" width="10.140625" style="1" bestFit="1" customWidth="1"/>
    <col min="4602" max="4602" width="13" style="1" customWidth="1"/>
    <col min="4603" max="4603" width="19.140625" style="1" bestFit="1" customWidth="1"/>
    <col min="4604" max="4604" width="14.5703125" style="1" customWidth="1"/>
    <col min="4605" max="4605" width="20.85546875" style="1" customWidth="1"/>
    <col min="4606" max="4606" width="16.85546875" style="1" customWidth="1"/>
    <col min="4607" max="4607" width="17.42578125" style="1" bestFit="1" customWidth="1"/>
    <col min="4608" max="4608" width="1.85546875" style="1" customWidth="1"/>
    <col min="4609" max="4614" width="0" style="1" hidden="1" customWidth="1"/>
    <col min="4615" max="4854" width="11.42578125" style="1"/>
    <col min="4855" max="4855" width="6.42578125" style="1" customWidth="1"/>
    <col min="4856" max="4856" width="2" style="1" bestFit="1" customWidth="1"/>
    <col min="4857" max="4857" width="10.140625" style="1" bestFit="1" customWidth="1"/>
    <col min="4858" max="4858" width="13" style="1" customWidth="1"/>
    <col min="4859" max="4859" width="19.140625" style="1" bestFit="1" customWidth="1"/>
    <col min="4860" max="4860" width="14.5703125" style="1" customWidth="1"/>
    <col min="4861" max="4861" width="20.85546875" style="1" customWidth="1"/>
    <col min="4862" max="4862" width="16.85546875" style="1" customWidth="1"/>
    <col min="4863" max="4863" width="17.42578125" style="1" bestFit="1" customWidth="1"/>
    <col min="4864" max="4864" width="1.85546875" style="1" customWidth="1"/>
    <col min="4865" max="4870" width="0" style="1" hidden="1" customWidth="1"/>
    <col min="4871" max="5110" width="11.42578125" style="1"/>
    <col min="5111" max="5111" width="6.42578125" style="1" customWidth="1"/>
    <col min="5112" max="5112" width="2" style="1" bestFit="1" customWidth="1"/>
    <col min="5113" max="5113" width="10.140625" style="1" bestFit="1" customWidth="1"/>
    <col min="5114" max="5114" width="13" style="1" customWidth="1"/>
    <col min="5115" max="5115" width="19.140625" style="1" bestFit="1" customWidth="1"/>
    <col min="5116" max="5116" width="14.5703125" style="1" customWidth="1"/>
    <col min="5117" max="5117" width="20.85546875" style="1" customWidth="1"/>
    <col min="5118" max="5118" width="16.85546875" style="1" customWidth="1"/>
    <col min="5119" max="5119" width="17.42578125" style="1" bestFit="1" customWidth="1"/>
    <col min="5120" max="5120" width="1.85546875" style="1" customWidth="1"/>
    <col min="5121" max="5126" width="0" style="1" hidden="1" customWidth="1"/>
    <col min="5127" max="5366" width="11.42578125" style="1"/>
    <col min="5367" max="5367" width="6.42578125" style="1" customWidth="1"/>
    <col min="5368" max="5368" width="2" style="1" bestFit="1" customWidth="1"/>
    <col min="5369" max="5369" width="10.140625" style="1" bestFit="1" customWidth="1"/>
    <col min="5370" max="5370" width="13" style="1" customWidth="1"/>
    <col min="5371" max="5371" width="19.140625" style="1" bestFit="1" customWidth="1"/>
    <col min="5372" max="5372" width="14.5703125" style="1" customWidth="1"/>
    <col min="5373" max="5373" width="20.85546875" style="1" customWidth="1"/>
    <col min="5374" max="5374" width="16.85546875" style="1" customWidth="1"/>
    <col min="5375" max="5375" width="17.42578125" style="1" bestFit="1" customWidth="1"/>
    <col min="5376" max="5376" width="1.85546875" style="1" customWidth="1"/>
    <col min="5377" max="5382" width="0" style="1" hidden="1" customWidth="1"/>
    <col min="5383" max="5622" width="11.42578125" style="1"/>
    <col min="5623" max="5623" width="6.42578125" style="1" customWidth="1"/>
    <col min="5624" max="5624" width="2" style="1" bestFit="1" customWidth="1"/>
    <col min="5625" max="5625" width="10.140625" style="1" bestFit="1" customWidth="1"/>
    <col min="5626" max="5626" width="13" style="1" customWidth="1"/>
    <col min="5627" max="5627" width="19.140625" style="1" bestFit="1" customWidth="1"/>
    <col min="5628" max="5628" width="14.5703125" style="1" customWidth="1"/>
    <col min="5629" max="5629" width="20.85546875" style="1" customWidth="1"/>
    <col min="5630" max="5630" width="16.85546875" style="1" customWidth="1"/>
    <col min="5631" max="5631" width="17.42578125" style="1" bestFit="1" customWidth="1"/>
    <col min="5632" max="5632" width="1.85546875" style="1" customWidth="1"/>
    <col min="5633" max="5638" width="0" style="1" hidden="1" customWidth="1"/>
    <col min="5639" max="5878" width="11.42578125" style="1"/>
    <col min="5879" max="5879" width="6.42578125" style="1" customWidth="1"/>
    <col min="5880" max="5880" width="2" style="1" bestFit="1" customWidth="1"/>
    <col min="5881" max="5881" width="10.140625" style="1" bestFit="1" customWidth="1"/>
    <col min="5882" max="5882" width="13" style="1" customWidth="1"/>
    <col min="5883" max="5883" width="19.140625" style="1" bestFit="1" customWidth="1"/>
    <col min="5884" max="5884" width="14.5703125" style="1" customWidth="1"/>
    <col min="5885" max="5885" width="20.85546875" style="1" customWidth="1"/>
    <col min="5886" max="5886" width="16.85546875" style="1" customWidth="1"/>
    <col min="5887" max="5887" width="17.42578125" style="1" bestFit="1" customWidth="1"/>
    <col min="5888" max="5888" width="1.85546875" style="1" customWidth="1"/>
    <col min="5889" max="5894" width="0" style="1" hidden="1" customWidth="1"/>
    <col min="5895" max="6134" width="11.42578125" style="1"/>
    <col min="6135" max="6135" width="6.42578125" style="1" customWidth="1"/>
    <col min="6136" max="6136" width="2" style="1" bestFit="1" customWidth="1"/>
    <col min="6137" max="6137" width="10.140625" style="1" bestFit="1" customWidth="1"/>
    <col min="6138" max="6138" width="13" style="1" customWidth="1"/>
    <col min="6139" max="6139" width="19.140625" style="1" bestFit="1" customWidth="1"/>
    <col min="6140" max="6140" width="14.5703125" style="1" customWidth="1"/>
    <col min="6141" max="6141" width="20.85546875" style="1" customWidth="1"/>
    <col min="6142" max="6142" width="16.85546875" style="1" customWidth="1"/>
    <col min="6143" max="6143" width="17.42578125" style="1" bestFit="1" customWidth="1"/>
    <col min="6144" max="6144" width="1.85546875" style="1" customWidth="1"/>
    <col min="6145" max="6150" width="0" style="1" hidden="1" customWidth="1"/>
    <col min="6151" max="6390" width="11.42578125" style="1"/>
    <col min="6391" max="6391" width="6.42578125" style="1" customWidth="1"/>
    <col min="6392" max="6392" width="2" style="1" bestFit="1" customWidth="1"/>
    <col min="6393" max="6393" width="10.140625" style="1" bestFit="1" customWidth="1"/>
    <col min="6394" max="6394" width="13" style="1" customWidth="1"/>
    <col min="6395" max="6395" width="19.140625" style="1" bestFit="1" customWidth="1"/>
    <col min="6396" max="6396" width="14.5703125" style="1" customWidth="1"/>
    <col min="6397" max="6397" width="20.85546875" style="1" customWidth="1"/>
    <col min="6398" max="6398" width="16.85546875" style="1" customWidth="1"/>
    <col min="6399" max="6399" width="17.42578125" style="1" bestFit="1" customWidth="1"/>
    <col min="6400" max="6400" width="1.85546875" style="1" customWidth="1"/>
    <col min="6401" max="6406" width="0" style="1" hidden="1" customWidth="1"/>
    <col min="6407" max="6646" width="11.42578125" style="1"/>
    <col min="6647" max="6647" width="6.42578125" style="1" customWidth="1"/>
    <col min="6648" max="6648" width="2" style="1" bestFit="1" customWidth="1"/>
    <col min="6649" max="6649" width="10.140625" style="1" bestFit="1" customWidth="1"/>
    <col min="6650" max="6650" width="13" style="1" customWidth="1"/>
    <col min="6651" max="6651" width="19.140625" style="1" bestFit="1" customWidth="1"/>
    <col min="6652" max="6652" width="14.5703125" style="1" customWidth="1"/>
    <col min="6653" max="6653" width="20.85546875" style="1" customWidth="1"/>
    <col min="6654" max="6654" width="16.85546875" style="1" customWidth="1"/>
    <col min="6655" max="6655" width="17.42578125" style="1" bestFit="1" customWidth="1"/>
    <col min="6656" max="6656" width="1.85546875" style="1" customWidth="1"/>
    <col min="6657" max="6662" width="0" style="1" hidden="1" customWidth="1"/>
    <col min="6663" max="6902" width="11.42578125" style="1"/>
    <col min="6903" max="6903" width="6.42578125" style="1" customWidth="1"/>
    <col min="6904" max="6904" width="2" style="1" bestFit="1" customWidth="1"/>
    <col min="6905" max="6905" width="10.140625" style="1" bestFit="1" customWidth="1"/>
    <col min="6906" max="6906" width="13" style="1" customWidth="1"/>
    <col min="6907" max="6907" width="19.140625" style="1" bestFit="1" customWidth="1"/>
    <col min="6908" max="6908" width="14.5703125" style="1" customWidth="1"/>
    <col min="6909" max="6909" width="20.85546875" style="1" customWidth="1"/>
    <col min="6910" max="6910" width="16.85546875" style="1" customWidth="1"/>
    <col min="6911" max="6911" width="17.42578125" style="1" bestFit="1" customWidth="1"/>
    <col min="6912" max="6912" width="1.85546875" style="1" customWidth="1"/>
    <col min="6913" max="6918" width="0" style="1" hidden="1" customWidth="1"/>
    <col min="6919" max="7158" width="11.42578125" style="1"/>
    <col min="7159" max="7159" width="6.42578125" style="1" customWidth="1"/>
    <col min="7160" max="7160" width="2" style="1" bestFit="1" customWidth="1"/>
    <col min="7161" max="7161" width="10.140625" style="1" bestFit="1" customWidth="1"/>
    <col min="7162" max="7162" width="13" style="1" customWidth="1"/>
    <col min="7163" max="7163" width="19.140625" style="1" bestFit="1" customWidth="1"/>
    <col min="7164" max="7164" width="14.5703125" style="1" customWidth="1"/>
    <col min="7165" max="7165" width="20.85546875" style="1" customWidth="1"/>
    <col min="7166" max="7166" width="16.85546875" style="1" customWidth="1"/>
    <col min="7167" max="7167" width="17.42578125" style="1" bestFit="1" customWidth="1"/>
    <col min="7168" max="7168" width="1.85546875" style="1" customWidth="1"/>
    <col min="7169" max="7174" width="0" style="1" hidden="1" customWidth="1"/>
    <col min="7175" max="7414" width="11.42578125" style="1"/>
    <col min="7415" max="7415" width="6.42578125" style="1" customWidth="1"/>
    <col min="7416" max="7416" width="2" style="1" bestFit="1" customWidth="1"/>
    <col min="7417" max="7417" width="10.140625" style="1" bestFit="1" customWidth="1"/>
    <col min="7418" max="7418" width="13" style="1" customWidth="1"/>
    <col min="7419" max="7419" width="19.140625" style="1" bestFit="1" customWidth="1"/>
    <col min="7420" max="7420" width="14.5703125" style="1" customWidth="1"/>
    <col min="7421" max="7421" width="20.85546875" style="1" customWidth="1"/>
    <col min="7422" max="7422" width="16.85546875" style="1" customWidth="1"/>
    <col min="7423" max="7423" width="17.42578125" style="1" bestFit="1" customWidth="1"/>
    <col min="7424" max="7424" width="1.85546875" style="1" customWidth="1"/>
    <col min="7425" max="7430" width="0" style="1" hidden="1" customWidth="1"/>
    <col min="7431" max="7670" width="11.42578125" style="1"/>
    <col min="7671" max="7671" width="6.42578125" style="1" customWidth="1"/>
    <col min="7672" max="7672" width="2" style="1" bestFit="1" customWidth="1"/>
    <col min="7673" max="7673" width="10.140625" style="1" bestFit="1" customWidth="1"/>
    <col min="7674" max="7674" width="13" style="1" customWidth="1"/>
    <col min="7675" max="7675" width="19.140625" style="1" bestFit="1" customWidth="1"/>
    <col min="7676" max="7676" width="14.5703125" style="1" customWidth="1"/>
    <col min="7677" max="7677" width="20.85546875" style="1" customWidth="1"/>
    <col min="7678" max="7678" width="16.85546875" style="1" customWidth="1"/>
    <col min="7679" max="7679" width="17.42578125" style="1" bestFit="1" customWidth="1"/>
    <col min="7680" max="7680" width="1.85546875" style="1" customWidth="1"/>
    <col min="7681" max="7686" width="0" style="1" hidden="1" customWidth="1"/>
    <col min="7687" max="7926" width="11.42578125" style="1"/>
    <col min="7927" max="7927" width="6.42578125" style="1" customWidth="1"/>
    <col min="7928" max="7928" width="2" style="1" bestFit="1" customWidth="1"/>
    <col min="7929" max="7929" width="10.140625" style="1" bestFit="1" customWidth="1"/>
    <col min="7930" max="7930" width="13" style="1" customWidth="1"/>
    <col min="7931" max="7931" width="19.140625" style="1" bestFit="1" customWidth="1"/>
    <col min="7932" max="7932" width="14.5703125" style="1" customWidth="1"/>
    <col min="7933" max="7933" width="20.85546875" style="1" customWidth="1"/>
    <col min="7934" max="7934" width="16.85546875" style="1" customWidth="1"/>
    <col min="7935" max="7935" width="17.42578125" style="1" bestFit="1" customWidth="1"/>
    <col min="7936" max="7936" width="1.85546875" style="1" customWidth="1"/>
    <col min="7937" max="7942" width="0" style="1" hidden="1" customWidth="1"/>
    <col min="7943" max="8182" width="11.42578125" style="1"/>
    <col min="8183" max="8183" width="6.42578125" style="1" customWidth="1"/>
    <col min="8184" max="8184" width="2" style="1" bestFit="1" customWidth="1"/>
    <col min="8185" max="8185" width="10.140625" style="1" bestFit="1" customWidth="1"/>
    <col min="8186" max="8186" width="13" style="1" customWidth="1"/>
    <col min="8187" max="8187" width="19.140625" style="1" bestFit="1" customWidth="1"/>
    <col min="8188" max="8188" width="14.5703125" style="1" customWidth="1"/>
    <col min="8189" max="8189" width="20.85546875" style="1" customWidth="1"/>
    <col min="8190" max="8190" width="16.85546875" style="1" customWidth="1"/>
    <col min="8191" max="8191" width="17.42578125" style="1" bestFit="1" customWidth="1"/>
    <col min="8192" max="8192" width="1.85546875" style="1" customWidth="1"/>
    <col min="8193" max="8198" width="0" style="1" hidden="1" customWidth="1"/>
    <col min="8199" max="8438" width="11.42578125" style="1"/>
    <col min="8439" max="8439" width="6.42578125" style="1" customWidth="1"/>
    <col min="8440" max="8440" width="2" style="1" bestFit="1" customWidth="1"/>
    <col min="8441" max="8441" width="10.140625" style="1" bestFit="1" customWidth="1"/>
    <col min="8442" max="8442" width="13" style="1" customWidth="1"/>
    <col min="8443" max="8443" width="19.140625" style="1" bestFit="1" customWidth="1"/>
    <col min="8444" max="8444" width="14.5703125" style="1" customWidth="1"/>
    <col min="8445" max="8445" width="20.85546875" style="1" customWidth="1"/>
    <col min="8446" max="8446" width="16.85546875" style="1" customWidth="1"/>
    <col min="8447" max="8447" width="17.42578125" style="1" bestFit="1" customWidth="1"/>
    <col min="8448" max="8448" width="1.85546875" style="1" customWidth="1"/>
    <col min="8449" max="8454" width="0" style="1" hidden="1" customWidth="1"/>
    <col min="8455" max="8694" width="11.42578125" style="1"/>
    <col min="8695" max="8695" width="6.42578125" style="1" customWidth="1"/>
    <col min="8696" max="8696" width="2" style="1" bestFit="1" customWidth="1"/>
    <col min="8697" max="8697" width="10.140625" style="1" bestFit="1" customWidth="1"/>
    <col min="8698" max="8698" width="13" style="1" customWidth="1"/>
    <col min="8699" max="8699" width="19.140625" style="1" bestFit="1" customWidth="1"/>
    <col min="8700" max="8700" width="14.5703125" style="1" customWidth="1"/>
    <col min="8701" max="8701" width="20.85546875" style="1" customWidth="1"/>
    <col min="8702" max="8702" width="16.85546875" style="1" customWidth="1"/>
    <col min="8703" max="8703" width="17.42578125" style="1" bestFit="1" customWidth="1"/>
    <col min="8704" max="8704" width="1.85546875" style="1" customWidth="1"/>
    <col min="8705" max="8710" width="0" style="1" hidden="1" customWidth="1"/>
    <col min="8711" max="8950" width="11.42578125" style="1"/>
    <col min="8951" max="8951" width="6.42578125" style="1" customWidth="1"/>
    <col min="8952" max="8952" width="2" style="1" bestFit="1" customWidth="1"/>
    <col min="8953" max="8953" width="10.140625" style="1" bestFit="1" customWidth="1"/>
    <col min="8954" max="8954" width="13" style="1" customWidth="1"/>
    <col min="8955" max="8955" width="19.140625" style="1" bestFit="1" customWidth="1"/>
    <col min="8956" max="8956" width="14.5703125" style="1" customWidth="1"/>
    <col min="8957" max="8957" width="20.85546875" style="1" customWidth="1"/>
    <col min="8958" max="8958" width="16.85546875" style="1" customWidth="1"/>
    <col min="8959" max="8959" width="17.42578125" style="1" bestFit="1" customWidth="1"/>
    <col min="8960" max="8960" width="1.85546875" style="1" customWidth="1"/>
    <col min="8961" max="8966" width="0" style="1" hidden="1" customWidth="1"/>
    <col min="8967" max="9206" width="11.42578125" style="1"/>
    <col min="9207" max="9207" width="6.42578125" style="1" customWidth="1"/>
    <col min="9208" max="9208" width="2" style="1" bestFit="1" customWidth="1"/>
    <col min="9209" max="9209" width="10.140625" style="1" bestFit="1" customWidth="1"/>
    <col min="9210" max="9210" width="13" style="1" customWidth="1"/>
    <col min="9211" max="9211" width="19.140625" style="1" bestFit="1" customWidth="1"/>
    <col min="9212" max="9212" width="14.5703125" style="1" customWidth="1"/>
    <col min="9213" max="9213" width="20.85546875" style="1" customWidth="1"/>
    <col min="9214" max="9214" width="16.85546875" style="1" customWidth="1"/>
    <col min="9215" max="9215" width="17.42578125" style="1" bestFit="1" customWidth="1"/>
    <col min="9216" max="9216" width="1.85546875" style="1" customWidth="1"/>
    <col min="9217" max="9222" width="0" style="1" hidden="1" customWidth="1"/>
    <col min="9223" max="9462" width="11.42578125" style="1"/>
    <col min="9463" max="9463" width="6.42578125" style="1" customWidth="1"/>
    <col min="9464" max="9464" width="2" style="1" bestFit="1" customWidth="1"/>
    <col min="9465" max="9465" width="10.140625" style="1" bestFit="1" customWidth="1"/>
    <col min="9466" max="9466" width="13" style="1" customWidth="1"/>
    <col min="9467" max="9467" width="19.140625" style="1" bestFit="1" customWidth="1"/>
    <col min="9468" max="9468" width="14.5703125" style="1" customWidth="1"/>
    <col min="9469" max="9469" width="20.85546875" style="1" customWidth="1"/>
    <col min="9470" max="9470" width="16.85546875" style="1" customWidth="1"/>
    <col min="9471" max="9471" width="17.42578125" style="1" bestFit="1" customWidth="1"/>
    <col min="9472" max="9472" width="1.85546875" style="1" customWidth="1"/>
    <col min="9473" max="9478" width="0" style="1" hidden="1" customWidth="1"/>
    <col min="9479" max="9718" width="11.42578125" style="1"/>
    <col min="9719" max="9719" width="6.42578125" style="1" customWidth="1"/>
    <col min="9720" max="9720" width="2" style="1" bestFit="1" customWidth="1"/>
    <col min="9721" max="9721" width="10.140625" style="1" bestFit="1" customWidth="1"/>
    <col min="9722" max="9722" width="13" style="1" customWidth="1"/>
    <col min="9723" max="9723" width="19.140625" style="1" bestFit="1" customWidth="1"/>
    <col min="9724" max="9724" width="14.5703125" style="1" customWidth="1"/>
    <col min="9725" max="9725" width="20.85546875" style="1" customWidth="1"/>
    <col min="9726" max="9726" width="16.85546875" style="1" customWidth="1"/>
    <col min="9727" max="9727" width="17.42578125" style="1" bestFit="1" customWidth="1"/>
    <col min="9728" max="9728" width="1.85546875" style="1" customWidth="1"/>
    <col min="9729" max="9734" width="0" style="1" hidden="1" customWidth="1"/>
    <col min="9735" max="9974" width="11.42578125" style="1"/>
    <col min="9975" max="9975" width="6.42578125" style="1" customWidth="1"/>
    <col min="9976" max="9976" width="2" style="1" bestFit="1" customWidth="1"/>
    <col min="9977" max="9977" width="10.140625" style="1" bestFit="1" customWidth="1"/>
    <col min="9978" max="9978" width="13" style="1" customWidth="1"/>
    <col min="9979" max="9979" width="19.140625" style="1" bestFit="1" customWidth="1"/>
    <col min="9980" max="9980" width="14.5703125" style="1" customWidth="1"/>
    <col min="9981" max="9981" width="20.85546875" style="1" customWidth="1"/>
    <col min="9982" max="9982" width="16.85546875" style="1" customWidth="1"/>
    <col min="9983" max="9983" width="17.42578125" style="1" bestFit="1" customWidth="1"/>
    <col min="9984" max="9984" width="1.85546875" style="1" customWidth="1"/>
    <col min="9985" max="9990" width="0" style="1" hidden="1" customWidth="1"/>
    <col min="9991" max="10230" width="11.42578125" style="1"/>
    <col min="10231" max="10231" width="6.42578125" style="1" customWidth="1"/>
    <col min="10232" max="10232" width="2" style="1" bestFit="1" customWidth="1"/>
    <col min="10233" max="10233" width="10.140625" style="1" bestFit="1" customWidth="1"/>
    <col min="10234" max="10234" width="13" style="1" customWidth="1"/>
    <col min="10235" max="10235" width="19.140625" style="1" bestFit="1" customWidth="1"/>
    <col min="10236" max="10236" width="14.5703125" style="1" customWidth="1"/>
    <col min="10237" max="10237" width="20.85546875" style="1" customWidth="1"/>
    <col min="10238" max="10238" width="16.85546875" style="1" customWidth="1"/>
    <col min="10239" max="10239" width="17.42578125" style="1" bestFit="1" customWidth="1"/>
    <col min="10240" max="10240" width="1.85546875" style="1" customWidth="1"/>
    <col min="10241" max="10246" width="0" style="1" hidden="1" customWidth="1"/>
    <col min="10247" max="10486" width="11.42578125" style="1"/>
    <col min="10487" max="10487" width="6.42578125" style="1" customWidth="1"/>
    <col min="10488" max="10488" width="2" style="1" bestFit="1" customWidth="1"/>
    <col min="10489" max="10489" width="10.140625" style="1" bestFit="1" customWidth="1"/>
    <col min="10490" max="10490" width="13" style="1" customWidth="1"/>
    <col min="10491" max="10491" width="19.140625" style="1" bestFit="1" customWidth="1"/>
    <col min="10492" max="10492" width="14.5703125" style="1" customWidth="1"/>
    <col min="10493" max="10493" width="20.85546875" style="1" customWidth="1"/>
    <col min="10494" max="10494" width="16.85546875" style="1" customWidth="1"/>
    <col min="10495" max="10495" width="17.42578125" style="1" bestFit="1" customWidth="1"/>
    <col min="10496" max="10496" width="1.85546875" style="1" customWidth="1"/>
    <col min="10497" max="10502" width="0" style="1" hidden="1" customWidth="1"/>
    <col min="10503" max="10742" width="11.42578125" style="1"/>
    <col min="10743" max="10743" width="6.42578125" style="1" customWidth="1"/>
    <col min="10744" max="10744" width="2" style="1" bestFit="1" customWidth="1"/>
    <col min="10745" max="10745" width="10.140625" style="1" bestFit="1" customWidth="1"/>
    <col min="10746" max="10746" width="13" style="1" customWidth="1"/>
    <col min="10747" max="10747" width="19.140625" style="1" bestFit="1" customWidth="1"/>
    <col min="10748" max="10748" width="14.5703125" style="1" customWidth="1"/>
    <col min="10749" max="10749" width="20.85546875" style="1" customWidth="1"/>
    <col min="10750" max="10750" width="16.85546875" style="1" customWidth="1"/>
    <col min="10751" max="10751" width="17.42578125" style="1" bestFit="1" customWidth="1"/>
    <col min="10752" max="10752" width="1.85546875" style="1" customWidth="1"/>
    <col min="10753" max="10758" width="0" style="1" hidden="1" customWidth="1"/>
    <col min="10759" max="10998" width="11.42578125" style="1"/>
    <col min="10999" max="10999" width="6.42578125" style="1" customWidth="1"/>
    <col min="11000" max="11000" width="2" style="1" bestFit="1" customWidth="1"/>
    <col min="11001" max="11001" width="10.140625" style="1" bestFit="1" customWidth="1"/>
    <col min="11002" max="11002" width="13" style="1" customWidth="1"/>
    <col min="11003" max="11003" width="19.140625" style="1" bestFit="1" customWidth="1"/>
    <col min="11004" max="11004" width="14.5703125" style="1" customWidth="1"/>
    <col min="11005" max="11005" width="20.85546875" style="1" customWidth="1"/>
    <col min="11006" max="11006" width="16.85546875" style="1" customWidth="1"/>
    <col min="11007" max="11007" width="17.42578125" style="1" bestFit="1" customWidth="1"/>
    <col min="11008" max="11008" width="1.85546875" style="1" customWidth="1"/>
    <col min="11009" max="11014" width="0" style="1" hidden="1" customWidth="1"/>
    <col min="11015" max="11254" width="11.42578125" style="1"/>
    <col min="11255" max="11255" width="6.42578125" style="1" customWidth="1"/>
    <col min="11256" max="11256" width="2" style="1" bestFit="1" customWidth="1"/>
    <col min="11257" max="11257" width="10.140625" style="1" bestFit="1" customWidth="1"/>
    <col min="11258" max="11258" width="13" style="1" customWidth="1"/>
    <col min="11259" max="11259" width="19.140625" style="1" bestFit="1" customWidth="1"/>
    <col min="11260" max="11260" width="14.5703125" style="1" customWidth="1"/>
    <col min="11261" max="11261" width="20.85546875" style="1" customWidth="1"/>
    <col min="11262" max="11262" width="16.85546875" style="1" customWidth="1"/>
    <col min="11263" max="11263" width="17.42578125" style="1" bestFit="1" customWidth="1"/>
    <col min="11264" max="11264" width="1.85546875" style="1" customWidth="1"/>
    <col min="11265" max="11270" width="0" style="1" hidden="1" customWidth="1"/>
    <col min="11271" max="11510" width="11.42578125" style="1"/>
    <col min="11511" max="11511" width="6.42578125" style="1" customWidth="1"/>
    <col min="11512" max="11512" width="2" style="1" bestFit="1" customWidth="1"/>
    <col min="11513" max="11513" width="10.140625" style="1" bestFit="1" customWidth="1"/>
    <col min="11514" max="11514" width="13" style="1" customWidth="1"/>
    <col min="11515" max="11515" width="19.140625" style="1" bestFit="1" customWidth="1"/>
    <col min="11516" max="11516" width="14.5703125" style="1" customWidth="1"/>
    <col min="11517" max="11517" width="20.85546875" style="1" customWidth="1"/>
    <col min="11518" max="11518" width="16.85546875" style="1" customWidth="1"/>
    <col min="11519" max="11519" width="17.42578125" style="1" bestFit="1" customWidth="1"/>
    <col min="11520" max="11520" width="1.85546875" style="1" customWidth="1"/>
    <col min="11521" max="11526" width="0" style="1" hidden="1" customWidth="1"/>
    <col min="11527" max="11766" width="11.42578125" style="1"/>
    <col min="11767" max="11767" width="6.42578125" style="1" customWidth="1"/>
    <col min="11768" max="11768" width="2" style="1" bestFit="1" customWidth="1"/>
    <col min="11769" max="11769" width="10.140625" style="1" bestFit="1" customWidth="1"/>
    <col min="11770" max="11770" width="13" style="1" customWidth="1"/>
    <col min="11771" max="11771" width="19.140625" style="1" bestFit="1" customWidth="1"/>
    <col min="11772" max="11772" width="14.5703125" style="1" customWidth="1"/>
    <col min="11773" max="11773" width="20.85546875" style="1" customWidth="1"/>
    <col min="11774" max="11774" width="16.85546875" style="1" customWidth="1"/>
    <col min="11775" max="11775" width="17.42578125" style="1" bestFit="1" customWidth="1"/>
    <col min="11776" max="11776" width="1.85546875" style="1" customWidth="1"/>
    <col min="11777" max="11782" width="0" style="1" hidden="1" customWidth="1"/>
    <col min="11783" max="12022" width="11.42578125" style="1"/>
    <col min="12023" max="12023" width="6.42578125" style="1" customWidth="1"/>
    <col min="12024" max="12024" width="2" style="1" bestFit="1" customWidth="1"/>
    <col min="12025" max="12025" width="10.140625" style="1" bestFit="1" customWidth="1"/>
    <col min="12026" max="12026" width="13" style="1" customWidth="1"/>
    <col min="12027" max="12027" width="19.140625" style="1" bestFit="1" customWidth="1"/>
    <col min="12028" max="12028" width="14.5703125" style="1" customWidth="1"/>
    <col min="12029" max="12029" width="20.85546875" style="1" customWidth="1"/>
    <col min="12030" max="12030" width="16.85546875" style="1" customWidth="1"/>
    <col min="12031" max="12031" width="17.42578125" style="1" bestFit="1" customWidth="1"/>
    <col min="12032" max="12032" width="1.85546875" style="1" customWidth="1"/>
    <col min="12033" max="12038" width="0" style="1" hidden="1" customWidth="1"/>
    <col min="12039" max="12278" width="11.42578125" style="1"/>
    <col min="12279" max="12279" width="6.42578125" style="1" customWidth="1"/>
    <col min="12280" max="12280" width="2" style="1" bestFit="1" customWidth="1"/>
    <col min="12281" max="12281" width="10.140625" style="1" bestFit="1" customWidth="1"/>
    <col min="12282" max="12282" width="13" style="1" customWidth="1"/>
    <col min="12283" max="12283" width="19.140625" style="1" bestFit="1" customWidth="1"/>
    <col min="12284" max="12284" width="14.5703125" style="1" customWidth="1"/>
    <col min="12285" max="12285" width="20.85546875" style="1" customWidth="1"/>
    <col min="12286" max="12286" width="16.85546875" style="1" customWidth="1"/>
    <col min="12287" max="12287" width="17.42578125" style="1" bestFit="1" customWidth="1"/>
    <col min="12288" max="12288" width="1.85546875" style="1" customWidth="1"/>
    <col min="12289" max="12294" width="0" style="1" hidden="1" customWidth="1"/>
    <col min="12295" max="12534" width="11.42578125" style="1"/>
    <col min="12535" max="12535" width="6.42578125" style="1" customWidth="1"/>
    <col min="12536" max="12536" width="2" style="1" bestFit="1" customWidth="1"/>
    <col min="12537" max="12537" width="10.140625" style="1" bestFit="1" customWidth="1"/>
    <col min="12538" max="12538" width="13" style="1" customWidth="1"/>
    <col min="12539" max="12539" width="19.140625" style="1" bestFit="1" customWidth="1"/>
    <col min="12540" max="12540" width="14.5703125" style="1" customWidth="1"/>
    <col min="12541" max="12541" width="20.85546875" style="1" customWidth="1"/>
    <col min="12542" max="12542" width="16.85546875" style="1" customWidth="1"/>
    <col min="12543" max="12543" width="17.42578125" style="1" bestFit="1" customWidth="1"/>
    <col min="12544" max="12544" width="1.85546875" style="1" customWidth="1"/>
    <col min="12545" max="12550" width="0" style="1" hidden="1" customWidth="1"/>
    <col min="12551" max="12790" width="11.42578125" style="1"/>
    <col min="12791" max="12791" width="6.42578125" style="1" customWidth="1"/>
    <col min="12792" max="12792" width="2" style="1" bestFit="1" customWidth="1"/>
    <col min="12793" max="12793" width="10.140625" style="1" bestFit="1" customWidth="1"/>
    <col min="12794" max="12794" width="13" style="1" customWidth="1"/>
    <col min="12795" max="12795" width="19.140625" style="1" bestFit="1" customWidth="1"/>
    <col min="12796" max="12796" width="14.5703125" style="1" customWidth="1"/>
    <col min="12797" max="12797" width="20.85546875" style="1" customWidth="1"/>
    <col min="12798" max="12798" width="16.85546875" style="1" customWidth="1"/>
    <col min="12799" max="12799" width="17.42578125" style="1" bestFit="1" customWidth="1"/>
    <col min="12800" max="12800" width="1.85546875" style="1" customWidth="1"/>
    <col min="12801" max="12806" width="0" style="1" hidden="1" customWidth="1"/>
    <col min="12807" max="13046" width="11.42578125" style="1"/>
    <col min="13047" max="13047" width="6.42578125" style="1" customWidth="1"/>
    <col min="13048" max="13048" width="2" style="1" bestFit="1" customWidth="1"/>
    <col min="13049" max="13049" width="10.140625" style="1" bestFit="1" customWidth="1"/>
    <col min="13050" max="13050" width="13" style="1" customWidth="1"/>
    <col min="13051" max="13051" width="19.140625" style="1" bestFit="1" customWidth="1"/>
    <col min="13052" max="13052" width="14.5703125" style="1" customWidth="1"/>
    <col min="13053" max="13053" width="20.85546875" style="1" customWidth="1"/>
    <col min="13054" max="13054" width="16.85546875" style="1" customWidth="1"/>
    <col min="13055" max="13055" width="17.42578125" style="1" bestFit="1" customWidth="1"/>
    <col min="13056" max="13056" width="1.85546875" style="1" customWidth="1"/>
    <col min="13057" max="13062" width="0" style="1" hidden="1" customWidth="1"/>
    <col min="13063" max="13302" width="11.42578125" style="1"/>
    <col min="13303" max="13303" width="6.42578125" style="1" customWidth="1"/>
    <col min="13304" max="13304" width="2" style="1" bestFit="1" customWidth="1"/>
    <col min="13305" max="13305" width="10.140625" style="1" bestFit="1" customWidth="1"/>
    <col min="13306" max="13306" width="13" style="1" customWidth="1"/>
    <col min="13307" max="13307" width="19.140625" style="1" bestFit="1" customWidth="1"/>
    <col min="13308" max="13308" width="14.5703125" style="1" customWidth="1"/>
    <col min="13309" max="13309" width="20.85546875" style="1" customWidth="1"/>
    <col min="13310" max="13310" width="16.85546875" style="1" customWidth="1"/>
    <col min="13311" max="13311" width="17.42578125" style="1" bestFit="1" customWidth="1"/>
    <col min="13312" max="13312" width="1.85546875" style="1" customWidth="1"/>
    <col min="13313" max="13318" width="0" style="1" hidden="1" customWidth="1"/>
    <col min="13319" max="13558" width="11.42578125" style="1"/>
    <col min="13559" max="13559" width="6.42578125" style="1" customWidth="1"/>
    <col min="13560" max="13560" width="2" style="1" bestFit="1" customWidth="1"/>
    <col min="13561" max="13561" width="10.140625" style="1" bestFit="1" customWidth="1"/>
    <col min="13562" max="13562" width="13" style="1" customWidth="1"/>
    <col min="13563" max="13563" width="19.140625" style="1" bestFit="1" customWidth="1"/>
    <col min="13564" max="13564" width="14.5703125" style="1" customWidth="1"/>
    <col min="13565" max="13565" width="20.85546875" style="1" customWidth="1"/>
    <col min="13566" max="13566" width="16.85546875" style="1" customWidth="1"/>
    <col min="13567" max="13567" width="17.42578125" style="1" bestFit="1" customWidth="1"/>
    <col min="13568" max="13568" width="1.85546875" style="1" customWidth="1"/>
    <col min="13569" max="13574" width="0" style="1" hidden="1" customWidth="1"/>
    <col min="13575" max="13814" width="11.42578125" style="1"/>
    <col min="13815" max="13815" width="6.42578125" style="1" customWidth="1"/>
    <col min="13816" max="13816" width="2" style="1" bestFit="1" customWidth="1"/>
    <col min="13817" max="13817" width="10.140625" style="1" bestFit="1" customWidth="1"/>
    <col min="13818" max="13818" width="13" style="1" customWidth="1"/>
    <col min="13819" max="13819" width="19.140625" style="1" bestFit="1" customWidth="1"/>
    <col min="13820" max="13820" width="14.5703125" style="1" customWidth="1"/>
    <col min="13821" max="13821" width="20.85546875" style="1" customWidth="1"/>
    <col min="13822" max="13822" width="16.85546875" style="1" customWidth="1"/>
    <col min="13823" max="13823" width="17.42578125" style="1" bestFit="1" customWidth="1"/>
    <col min="13824" max="13824" width="1.85546875" style="1" customWidth="1"/>
    <col min="13825" max="13830" width="0" style="1" hidden="1" customWidth="1"/>
    <col min="13831" max="14070" width="11.42578125" style="1"/>
    <col min="14071" max="14071" width="6.42578125" style="1" customWidth="1"/>
    <col min="14072" max="14072" width="2" style="1" bestFit="1" customWidth="1"/>
    <col min="14073" max="14073" width="10.140625" style="1" bestFit="1" customWidth="1"/>
    <col min="14074" max="14074" width="13" style="1" customWidth="1"/>
    <col min="14075" max="14075" width="19.140625" style="1" bestFit="1" customWidth="1"/>
    <col min="14076" max="14076" width="14.5703125" style="1" customWidth="1"/>
    <col min="14077" max="14077" width="20.85546875" style="1" customWidth="1"/>
    <col min="14078" max="14078" width="16.85546875" style="1" customWidth="1"/>
    <col min="14079" max="14079" width="17.42578125" style="1" bestFit="1" customWidth="1"/>
    <col min="14080" max="14080" width="1.85546875" style="1" customWidth="1"/>
    <col min="14081" max="14086" width="0" style="1" hidden="1" customWidth="1"/>
    <col min="14087" max="14326" width="11.42578125" style="1"/>
    <col min="14327" max="14327" width="6.42578125" style="1" customWidth="1"/>
    <col min="14328" max="14328" width="2" style="1" bestFit="1" customWidth="1"/>
    <col min="14329" max="14329" width="10.140625" style="1" bestFit="1" customWidth="1"/>
    <col min="14330" max="14330" width="13" style="1" customWidth="1"/>
    <col min="14331" max="14331" width="19.140625" style="1" bestFit="1" customWidth="1"/>
    <col min="14332" max="14332" width="14.5703125" style="1" customWidth="1"/>
    <col min="14333" max="14333" width="20.85546875" style="1" customWidth="1"/>
    <col min="14334" max="14334" width="16.85546875" style="1" customWidth="1"/>
    <col min="14335" max="14335" width="17.42578125" style="1" bestFit="1" customWidth="1"/>
    <col min="14336" max="14336" width="1.85546875" style="1" customWidth="1"/>
    <col min="14337" max="14342" width="0" style="1" hidden="1" customWidth="1"/>
    <col min="14343" max="14582" width="11.42578125" style="1"/>
    <col min="14583" max="14583" width="6.42578125" style="1" customWidth="1"/>
    <col min="14584" max="14584" width="2" style="1" bestFit="1" customWidth="1"/>
    <col min="14585" max="14585" width="10.140625" style="1" bestFit="1" customWidth="1"/>
    <col min="14586" max="14586" width="13" style="1" customWidth="1"/>
    <col min="14587" max="14587" width="19.140625" style="1" bestFit="1" customWidth="1"/>
    <col min="14588" max="14588" width="14.5703125" style="1" customWidth="1"/>
    <col min="14589" max="14589" width="20.85546875" style="1" customWidth="1"/>
    <col min="14590" max="14590" width="16.85546875" style="1" customWidth="1"/>
    <col min="14591" max="14591" width="17.42578125" style="1" bestFit="1" customWidth="1"/>
    <col min="14592" max="14592" width="1.85546875" style="1" customWidth="1"/>
    <col min="14593" max="14598" width="0" style="1" hidden="1" customWidth="1"/>
    <col min="14599" max="14838" width="11.42578125" style="1"/>
    <col min="14839" max="14839" width="6.42578125" style="1" customWidth="1"/>
    <col min="14840" max="14840" width="2" style="1" bestFit="1" customWidth="1"/>
    <col min="14841" max="14841" width="10.140625" style="1" bestFit="1" customWidth="1"/>
    <col min="14842" max="14842" width="13" style="1" customWidth="1"/>
    <col min="14843" max="14843" width="19.140625" style="1" bestFit="1" customWidth="1"/>
    <col min="14844" max="14844" width="14.5703125" style="1" customWidth="1"/>
    <col min="14845" max="14845" width="20.85546875" style="1" customWidth="1"/>
    <col min="14846" max="14846" width="16.85546875" style="1" customWidth="1"/>
    <col min="14847" max="14847" width="17.42578125" style="1" bestFit="1" customWidth="1"/>
    <col min="14848" max="14848" width="1.85546875" style="1" customWidth="1"/>
    <col min="14849" max="14854" width="0" style="1" hidden="1" customWidth="1"/>
    <col min="14855" max="15094" width="11.42578125" style="1"/>
    <col min="15095" max="15095" width="6.42578125" style="1" customWidth="1"/>
    <col min="15096" max="15096" width="2" style="1" bestFit="1" customWidth="1"/>
    <col min="15097" max="15097" width="10.140625" style="1" bestFit="1" customWidth="1"/>
    <col min="15098" max="15098" width="13" style="1" customWidth="1"/>
    <col min="15099" max="15099" width="19.140625" style="1" bestFit="1" customWidth="1"/>
    <col min="15100" max="15100" width="14.5703125" style="1" customWidth="1"/>
    <col min="15101" max="15101" width="20.85546875" style="1" customWidth="1"/>
    <col min="15102" max="15102" width="16.85546875" style="1" customWidth="1"/>
    <col min="15103" max="15103" width="17.42578125" style="1" bestFit="1" customWidth="1"/>
    <col min="15104" max="15104" width="1.85546875" style="1" customWidth="1"/>
    <col min="15105" max="15110" width="0" style="1" hidden="1" customWidth="1"/>
    <col min="15111" max="15350" width="11.42578125" style="1"/>
    <col min="15351" max="15351" width="6.42578125" style="1" customWidth="1"/>
    <col min="15352" max="15352" width="2" style="1" bestFit="1" customWidth="1"/>
    <col min="15353" max="15353" width="10.140625" style="1" bestFit="1" customWidth="1"/>
    <col min="15354" max="15354" width="13" style="1" customWidth="1"/>
    <col min="15355" max="15355" width="19.140625" style="1" bestFit="1" customWidth="1"/>
    <col min="15356" max="15356" width="14.5703125" style="1" customWidth="1"/>
    <col min="15357" max="15357" width="20.85546875" style="1" customWidth="1"/>
    <col min="15358" max="15358" width="16.85546875" style="1" customWidth="1"/>
    <col min="15359" max="15359" width="17.42578125" style="1" bestFit="1" customWidth="1"/>
    <col min="15360" max="15360" width="1.85546875" style="1" customWidth="1"/>
    <col min="15361" max="15366" width="0" style="1" hidden="1" customWidth="1"/>
    <col min="15367" max="15606" width="11.42578125" style="1"/>
    <col min="15607" max="15607" width="6.42578125" style="1" customWidth="1"/>
    <col min="15608" max="15608" width="2" style="1" bestFit="1" customWidth="1"/>
    <col min="15609" max="15609" width="10.140625" style="1" bestFit="1" customWidth="1"/>
    <col min="15610" max="15610" width="13" style="1" customWidth="1"/>
    <col min="15611" max="15611" width="19.140625" style="1" bestFit="1" customWidth="1"/>
    <col min="15612" max="15612" width="14.5703125" style="1" customWidth="1"/>
    <col min="15613" max="15613" width="20.85546875" style="1" customWidth="1"/>
    <col min="15614" max="15614" width="16.85546875" style="1" customWidth="1"/>
    <col min="15615" max="15615" width="17.42578125" style="1" bestFit="1" customWidth="1"/>
    <col min="15616" max="15616" width="1.85546875" style="1" customWidth="1"/>
    <col min="15617" max="15622" width="0" style="1" hidden="1" customWidth="1"/>
    <col min="15623" max="15862" width="11.42578125" style="1"/>
    <col min="15863" max="15863" width="6.42578125" style="1" customWidth="1"/>
    <col min="15864" max="15864" width="2" style="1" bestFit="1" customWidth="1"/>
    <col min="15865" max="15865" width="10.140625" style="1" bestFit="1" customWidth="1"/>
    <col min="15866" max="15866" width="13" style="1" customWidth="1"/>
    <col min="15867" max="15867" width="19.140625" style="1" bestFit="1" customWidth="1"/>
    <col min="15868" max="15868" width="14.5703125" style="1" customWidth="1"/>
    <col min="15869" max="15869" width="20.85546875" style="1" customWidth="1"/>
    <col min="15870" max="15870" width="16.85546875" style="1" customWidth="1"/>
    <col min="15871" max="15871" width="17.42578125" style="1" bestFit="1" customWidth="1"/>
    <col min="15872" max="15872" width="1.85546875" style="1" customWidth="1"/>
    <col min="15873" max="15878" width="0" style="1" hidden="1" customWidth="1"/>
    <col min="15879" max="16118" width="11.42578125" style="1"/>
    <col min="16119" max="16119" width="6.42578125" style="1" customWidth="1"/>
    <col min="16120" max="16120" width="2" style="1" bestFit="1" customWidth="1"/>
    <col min="16121" max="16121" width="10.140625" style="1" bestFit="1" customWidth="1"/>
    <col min="16122" max="16122" width="13" style="1" customWidth="1"/>
    <col min="16123" max="16123" width="19.140625" style="1" bestFit="1" customWidth="1"/>
    <col min="16124" max="16124" width="14.5703125" style="1" customWidth="1"/>
    <col min="16125" max="16125" width="20.85546875" style="1" customWidth="1"/>
    <col min="16126" max="16126" width="16.85546875" style="1" customWidth="1"/>
    <col min="16127" max="16127" width="17.42578125" style="1" bestFit="1" customWidth="1"/>
    <col min="16128" max="16128" width="1.85546875" style="1" customWidth="1"/>
    <col min="16129" max="16134" width="0" style="1" hidden="1" customWidth="1"/>
    <col min="16135" max="16384" width="11.42578125" style="1"/>
  </cols>
  <sheetData>
    <row r="1" spans="1:16" x14ac:dyDescent="0.2">
      <c r="A1" s="51"/>
      <c r="C1" s="1"/>
      <c r="D1" s="1"/>
      <c r="E1" s="1"/>
    </row>
    <row r="2" spans="1:16" x14ac:dyDescent="0.2">
      <c r="A2" s="51"/>
      <c r="B2" s="3"/>
      <c r="C2" s="3"/>
      <c r="D2" s="3"/>
      <c r="E2" s="3"/>
      <c r="F2" s="3"/>
      <c r="G2" s="3"/>
      <c r="H2" s="3"/>
      <c r="I2" s="3"/>
      <c r="J2" s="3"/>
      <c r="K2" s="3"/>
    </row>
    <row r="3" spans="1:16" ht="18.75" x14ac:dyDescent="0.3">
      <c r="A3" s="51"/>
      <c r="B3" s="3"/>
      <c r="C3" s="23" t="s">
        <v>31</v>
      </c>
      <c r="D3" s="17"/>
      <c r="E3" s="18"/>
      <c r="F3" s="18"/>
      <c r="G3" s="18"/>
      <c r="H3" s="18"/>
      <c r="I3" s="18"/>
      <c r="J3" s="18"/>
      <c r="K3" s="18"/>
      <c r="M3" s="56"/>
      <c r="N3" s="56"/>
      <c r="O3" s="56"/>
      <c r="P3" s="56"/>
    </row>
    <row r="4" spans="1:16" x14ac:dyDescent="0.2">
      <c r="A4" s="51"/>
      <c r="B4" s="3"/>
      <c r="C4" s="3"/>
      <c r="D4" s="3"/>
      <c r="E4" s="3"/>
      <c r="F4" s="3"/>
      <c r="G4" s="3"/>
      <c r="H4" s="3"/>
      <c r="I4" s="3"/>
      <c r="J4" s="3"/>
      <c r="K4" s="3"/>
      <c r="M4" s="56"/>
      <c r="N4" s="56"/>
      <c r="O4" s="56"/>
      <c r="P4" s="56"/>
    </row>
    <row r="5" spans="1:16" x14ac:dyDescent="0.2">
      <c r="A5" s="51"/>
      <c r="B5" s="3"/>
      <c r="C5" s="3"/>
      <c r="D5" s="3"/>
      <c r="E5" s="3"/>
      <c r="F5" s="3"/>
      <c r="G5" s="3"/>
      <c r="H5" s="3"/>
      <c r="I5" s="3"/>
      <c r="J5" s="3"/>
      <c r="K5" s="3"/>
      <c r="M5" s="57"/>
      <c r="N5" s="57"/>
      <c r="O5" s="57"/>
      <c r="P5" s="57"/>
    </row>
    <row r="6" spans="1:16" x14ac:dyDescent="0.2">
      <c r="A6" s="51"/>
      <c r="B6" s="3"/>
      <c r="C6" s="91"/>
      <c r="D6" s="91"/>
      <c r="E6" s="91"/>
      <c r="F6" s="91"/>
      <c r="G6" s="3"/>
      <c r="H6" s="19"/>
      <c r="I6" s="59">
        <v>88000000</v>
      </c>
      <c r="J6" s="20" t="s">
        <v>0</v>
      </c>
      <c r="K6" s="3"/>
    </row>
    <row r="7" spans="1:16" x14ac:dyDescent="0.2">
      <c r="A7" s="51"/>
      <c r="B7" s="3"/>
      <c r="C7" s="24" t="s">
        <v>17</v>
      </c>
      <c r="D7" s="25"/>
      <c r="E7" s="26"/>
      <c r="F7" s="71">
        <v>44622</v>
      </c>
      <c r="G7" s="3"/>
      <c r="H7" s="68" t="s">
        <v>18</v>
      </c>
      <c r="I7" s="50">
        <v>0.37624999999999997</v>
      </c>
      <c r="J7" s="20" t="s">
        <v>0</v>
      </c>
      <c r="K7" s="3"/>
    </row>
    <row r="8" spans="1:16" x14ac:dyDescent="0.2">
      <c r="A8" s="51"/>
      <c r="B8" s="3"/>
      <c r="C8" s="27" t="s">
        <v>16</v>
      </c>
      <c r="D8" s="24"/>
      <c r="E8" s="26"/>
      <c r="F8" s="71">
        <v>44623</v>
      </c>
      <c r="G8" s="3"/>
      <c r="H8" s="69"/>
      <c r="I8" s="21">
        <v>0.03</v>
      </c>
      <c r="J8" s="20" t="s">
        <v>0</v>
      </c>
      <c r="K8" s="3"/>
    </row>
    <row r="9" spans="1:16" x14ac:dyDescent="0.2">
      <c r="A9" s="51"/>
      <c r="B9" s="3"/>
      <c r="C9" s="24" t="s">
        <v>1</v>
      </c>
      <c r="D9" s="25"/>
      <c r="E9" s="26"/>
      <c r="F9" s="28">
        <v>88000000</v>
      </c>
      <c r="G9" s="3"/>
      <c r="H9" s="68" t="s">
        <v>2</v>
      </c>
      <c r="I9" s="48">
        <f>+I7+I8</f>
        <v>0.40625</v>
      </c>
      <c r="J9" s="3"/>
      <c r="K9" s="3"/>
    </row>
    <row r="10" spans="1:16" x14ac:dyDescent="0.2">
      <c r="A10" s="51"/>
      <c r="B10" s="3"/>
      <c r="C10" s="24" t="s">
        <v>3</v>
      </c>
      <c r="D10" s="25"/>
      <c r="E10" s="26"/>
      <c r="F10" s="29" t="s">
        <v>4</v>
      </c>
      <c r="G10" s="3"/>
      <c r="H10" s="70" t="s">
        <v>5</v>
      </c>
      <c r="I10" s="49">
        <f>+XIRR(I18:I29,C18:C29)</f>
        <v>0.49860183596611019</v>
      </c>
      <c r="J10" s="3"/>
      <c r="K10" s="3"/>
    </row>
    <row r="11" spans="1:16" x14ac:dyDescent="0.2">
      <c r="A11" s="51"/>
      <c r="B11" s="3"/>
      <c r="C11" s="24" t="s">
        <v>20</v>
      </c>
      <c r="D11" s="25"/>
      <c r="E11" s="26"/>
      <c r="F11" s="29" t="s">
        <v>26</v>
      </c>
      <c r="G11" s="3"/>
      <c r="H11" s="70" t="s">
        <v>22</v>
      </c>
      <c r="I11" s="49">
        <f>+NOMINAL(I10,12)</f>
        <v>0.41142844313622362</v>
      </c>
      <c r="J11" s="53"/>
      <c r="K11" s="3"/>
    </row>
    <row r="12" spans="1:16" x14ac:dyDescent="0.2">
      <c r="A12" s="51"/>
      <c r="B12" s="3"/>
      <c r="C12" s="58" t="s">
        <v>24</v>
      </c>
      <c r="F12" s="60">
        <v>0.37</v>
      </c>
      <c r="G12" s="20" t="s">
        <v>0</v>
      </c>
      <c r="H12" s="3"/>
      <c r="I12" s="3"/>
      <c r="J12" s="3"/>
      <c r="K12" s="3"/>
    </row>
    <row r="13" spans="1:16" x14ac:dyDescent="0.2">
      <c r="A13" s="51"/>
      <c r="B13" s="3"/>
      <c r="C13" s="30" t="s">
        <v>19</v>
      </c>
      <c r="D13" s="31"/>
      <c r="E13" s="32"/>
      <c r="F13" s="33" t="s">
        <v>23</v>
      </c>
      <c r="G13" s="3"/>
      <c r="H13" s="85" t="s">
        <v>30</v>
      </c>
      <c r="I13" s="76">
        <v>44620</v>
      </c>
      <c r="J13" s="3"/>
      <c r="K13" s="3"/>
      <c r="N13" s="74" t="s">
        <v>28</v>
      </c>
      <c r="O13" s="77">
        <v>0.47</v>
      </c>
    </row>
    <row r="14" spans="1:16" x14ac:dyDescent="0.2">
      <c r="A14" s="51"/>
      <c r="B14" s="3"/>
      <c r="C14" s="25"/>
      <c r="D14" s="25"/>
      <c r="E14" s="25"/>
      <c r="F14" s="79"/>
      <c r="G14" s="3"/>
      <c r="H14" s="80"/>
      <c r="I14" s="81"/>
      <c r="J14" s="3"/>
      <c r="K14" s="3"/>
      <c r="N14" s="82"/>
      <c r="O14" s="83"/>
    </row>
    <row r="15" spans="1:16" x14ac:dyDescent="0.2">
      <c r="A15" s="51"/>
      <c r="B15" s="3"/>
      <c r="C15" s="25"/>
      <c r="D15" s="25"/>
      <c r="E15" s="25"/>
      <c r="F15" s="79"/>
      <c r="G15" s="3"/>
      <c r="H15" s="85" t="s">
        <v>6</v>
      </c>
      <c r="I15" s="86">
        <f>+O30/N30/30</f>
        <v>5.3604517677430135</v>
      </c>
      <c r="J15" s="3"/>
      <c r="K15" s="3"/>
      <c r="N15" s="82"/>
      <c r="O15" s="83"/>
    </row>
    <row r="16" spans="1:16" ht="34.5" customHeight="1" x14ac:dyDescent="0.2">
      <c r="A16" s="51"/>
      <c r="B16" s="3"/>
      <c r="C16" s="3"/>
      <c r="D16" s="3"/>
      <c r="E16" s="3"/>
      <c r="F16" s="3"/>
      <c r="G16" s="3"/>
      <c r="H16" s="3"/>
      <c r="I16" s="3"/>
      <c r="J16" s="3"/>
      <c r="K16" s="3"/>
    </row>
    <row r="17" spans="1:18" ht="15.75" x14ac:dyDescent="0.2">
      <c r="A17" s="51"/>
      <c r="B17" s="3"/>
      <c r="C17" s="22" t="s">
        <v>7</v>
      </c>
      <c r="D17" s="22" t="s">
        <v>13</v>
      </c>
      <c r="E17" s="22" t="s">
        <v>27</v>
      </c>
      <c r="F17" s="22" t="s">
        <v>8</v>
      </c>
      <c r="G17" s="22" t="s">
        <v>9</v>
      </c>
      <c r="H17" s="22" t="s">
        <v>10</v>
      </c>
      <c r="I17" s="22" t="s">
        <v>11</v>
      </c>
      <c r="J17" s="22" t="s">
        <v>12</v>
      </c>
      <c r="K17" s="13"/>
      <c r="L17" s="4"/>
      <c r="M17" s="5" t="s">
        <v>13</v>
      </c>
      <c r="N17" s="5" t="s">
        <v>14</v>
      </c>
      <c r="O17" s="5" t="s">
        <v>15</v>
      </c>
    </row>
    <row r="18" spans="1:18" x14ac:dyDescent="0.2">
      <c r="A18" s="51"/>
      <c r="B18" s="3"/>
      <c r="C18" s="34">
        <f>+F8</f>
        <v>44623</v>
      </c>
      <c r="D18" s="35"/>
      <c r="E18" s="36"/>
      <c r="F18" s="37"/>
      <c r="G18" s="37"/>
      <c r="H18" s="37"/>
      <c r="I18" s="38">
        <f>+I6*-1</f>
        <v>-88000000</v>
      </c>
      <c r="J18" s="39">
        <f>+I6</f>
        <v>88000000</v>
      </c>
      <c r="K18" s="14"/>
    </row>
    <row r="19" spans="1:18" x14ac:dyDescent="0.2">
      <c r="A19" s="51"/>
      <c r="B19" s="3"/>
      <c r="C19" s="61">
        <v>44649</v>
      </c>
      <c r="D19" s="87">
        <f>+M19</f>
        <v>26</v>
      </c>
      <c r="E19" s="41">
        <f>+IF($I$9&lt;$F$12,$F$12,IF($I$9&gt;$O$13,$O$13,$I$9))</f>
        <v>0.40625</v>
      </c>
      <c r="F19" s="42">
        <v>9.0909090909090912E-2</v>
      </c>
      <c r="G19" s="43">
        <f t="shared" ref="G19:G29" si="0">+$I$6*F19</f>
        <v>8000000</v>
      </c>
      <c r="H19" s="43">
        <f>J18*E19/365*(C19-I13-1)</f>
        <v>2742465.7534246575</v>
      </c>
      <c r="I19" s="43">
        <f>+G19+H19</f>
        <v>10742465.753424658</v>
      </c>
      <c r="J19" s="44">
        <f>+J18-G19</f>
        <v>80000000</v>
      </c>
      <c r="K19" s="14"/>
      <c r="L19" s="78"/>
      <c r="M19" s="62">
        <f t="shared" ref="M19:M29" si="1">+C19-$C$18</f>
        <v>26</v>
      </c>
      <c r="N19" s="52">
        <f>I19/((1+$I$10)^(M19/365))</f>
        <v>10437328.202986959</v>
      </c>
      <c r="O19" s="52">
        <f t="shared" ref="O19:O29" si="2">+M19*N19</f>
        <v>271370533.27766097</v>
      </c>
      <c r="R19" s="10"/>
    </row>
    <row r="20" spans="1:18" x14ac:dyDescent="0.2">
      <c r="A20" s="51"/>
      <c r="B20" s="9"/>
      <c r="C20" s="40">
        <v>44680</v>
      </c>
      <c r="D20" s="87">
        <f t="shared" ref="D20:D29" si="3">+M20</f>
        <v>57</v>
      </c>
      <c r="E20" s="41">
        <f t="shared" ref="E20:E29" si="4">+IF($I$9&lt;$F$12,$F$12,IF($I$9&gt;$O$13,$O$13,$I$9))</f>
        <v>0.40625</v>
      </c>
      <c r="F20" s="42">
        <v>9.0909090909090912E-2</v>
      </c>
      <c r="G20" s="43">
        <f t="shared" si="0"/>
        <v>8000000</v>
      </c>
      <c r="H20" s="43">
        <f>J19*E20/365*(C20-C19)</f>
        <v>2760273.9726027395</v>
      </c>
      <c r="I20" s="43">
        <f t="shared" ref="I20:I27" si="5">+G20+H20</f>
        <v>10760273.97260274</v>
      </c>
      <c r="J20" s="44">
        <f t="shared" ref="J20:J27" si="6">+J19-G20</f>
        <v>72000000</v>
      </c>
      <c r="K20" s="15"/>
      <c r="L20" s="78"/>
      <c r="M20" s="62">
        <f t="shared" si="1"/>
        <v>57</v>
      </c>
      <c r="N20" s="52">
        <f t="shared" ref="N20:N29" si="7">I20/((1+$I$10)^(M20/365))</f>
        <v>10101535.460140623</v>
      </c>
      <c r="O20" s="52">
        <f t="shared" si="2"/>
        <v>575787521.22801554</v>
      </c>
      <c r="R20" s="10"/>
    </row>
    <row r="21" spans="1:18" x14ac:dyDescent="0.2">
      <c r="A21" s="51"/>
      <c r="B21" s="3"/>
      <c r="C21" s="40">
        <v>44711</v>
      </c>
      <c r="D21" s="87">
        <f t="shared" si="3"/>
        <v>88</v>
      </c>
      <c r="E21" s="41">
        <f t="shared" si="4"/>
        <v>0.40625</v>
      </c>
      <c r="F21" s="42">
        <v>9.0909090909090912E-2</v>
      </c>
      <c r="G21" s="43">
        <f t="shared" si="0"/>
        <v>8000000</v>
      </c>
      <c r="H21" s="43">
        <f>J20*E21/365*(C21-C20)</f>
        <v>2484246.5753424657</v>
      </c>
      <c r="I21" s="43">
        <f t="shared" si="5"/>
        <v>10484246.575342465</v>
      </c>
      <c r="J21" s="44">
        <f t="shared" si="6"/>
        <v>64000000</v>
      </c>
      <c r="K21" s="3"/>
      <c r="M21" s="62">
        <f t="shared" si="1"/>
        <v>88</v>
      </c>
      <c r="N21" s="52">
        <f t="shared" si="7"/>
        <v>9509988.4843268674</v>
      </c>
      <c r="O21" s="52">
        <f t="shared" si="2"/>
        <v>836878986.62076437</v>
      </c>
      <c r="R21" s="10"/>
    </row>
    <row r="22" spans="1:18" ht="13.5" customHeight="1" x14ac:dyDescent="0.2">
      <c r="A22" s="51"/>
      <c r="B22" s="3"/>
      <c r="C22" s="40">
        <v>44741</v>
      </c>
      <c r="D22" s="87">
        <f t="shared" si="3"/>
        <v>118</v>
      </c>
      <c r="E22" s="41">
        <f t="shared" si="4"/>
        <v>0.40625</v>
      </c>
      <c r="F22" s="42">
        <v>9.0909090909090912E-2</v>
      </c>
      <c r="G22" s="43">
        <f t="shared" si="0"/>
        <v>8000000</v>
      </c>
      <c r="H22" s="43">
        <f>J21*E22/365*(C22-C21)</f>
        <v>2136986.3013698631</v>
      </c>
      <c r="I22" s="43">
        <f t="shared" si="5"/>
        <v>10136986.301369863</v>
      </c>
      <c r="J22" s="44">
        <f t="shared" si="6"/>
        <v>56000000</v>
      </c>
      <c r="K22" s="3"/>
      <c r="M22" s="62">
        <f t="shared" si="1"/>
        <v>118</v>
      </c>
      <c r="N22" s="72">
        <f t="shared" si="7"/>
        <v>8894297.6194392908</v>
      </c>
      <c r="O22" s="72">
        <f t="shared" si="2"/>
        <v>1049527119.0938363</v>
      </c>
      <c r="R22" s="10"/>
    </row>
    <row r="23" spans="1:18" ht="13.5" customHeight="1" x14ac:dyDescent="0.2">
      <c r="A23" s="51"/>
      <c r="B23" s="3"/>
      <c r="C23" s="40">
        <v>44771</v>
      </c>
      <c r="D23" s="87">
        <f t="shared" si="3"/>
        <v>148</v>
      </c>
      <c r="E23" s="41">
        <f t="shared" si="4"/>
        <v>0.40625</v>
      </c>
      <c r="F23" s="42">
        <v>9.0909090909090912E-2</v>
      </c>
      <c r="G23" s="43">
        <f t="shared" si="0"/>
        <v>8000000</v>
      </c>
      <c r="H23" s="43">
        <f t="shared" ref="H23:H29" si="8">J22*E23/365*(C23-C22)</f>
        <v>1869863.0136986303</v>
      </c>
      <c r="I23" s="43">
        <f t="shared" si="5"/>
        <v>9869863.01369863</v>
      </c>
      <c r="J23" s="44">
        <f t="shared" si="6"/>
        <v>48000000</v>
      </c>
      <c r="K23" s="3"/>
      <c r="M23" s="62">
        <f t="shared" si="1"/>
        <v>148</v>
      </c>
      <c r="N23" s="72">
        <f t="shared" si="7"/>
        <v>8376719.1800466236</v>
      </c>
      <c r="O23" s="72">
        <f t="shared" si="2"/>
        <v>1239754438.6469002</v>
      </c>
      <c r="R23" s="10"/>
    </row>
    <row r="24" spans="1:18" ht="13.5" customHeight="1" x14ac:dyDescent="0.2">
      <c r="A24" s="51"/>
      <c r="B24" s="3"/>
      <c r="C24" s="40">
        <v>44802</v>
      </c>
      <c r="D24" s="87">
        <f t="shared" si="3"/>
        <v>179</v>
      </c>
      <c r="E24" s="41">
        <f t="shared" si="4"/>
        <v>0.40625</v>
      </c>
      <c r="F24" s="42">
        <v>9.0909090909090912E-2</v>
      </c>
      <c r="G24" s="43">
        <f t="shared" si="0"/>
        <v>8000000</v>
      </c>
      <c r="H24" s="43">
        <f>J23*E24/365*(C24-C23)</f>
        <v>1656164.3835616438</v>
      </c>
      <c r="I24" s="43">
        <f t="shared" si="5"/>
        <v>9656164.3835616447</v>
      </c>
      <c r="J24" s="44">
        <f t="shared" si="6"/>
        <v>40000000</v>
      </c>
      <c r="K24" s="3"/>
      <c r="M24" s="62">
        <f t="shared" si="1"/>
        <v>179</v>
      </c>
      <c r="N24" s="72">
        <f t="shared" si="7"/>
        <v>7918559.4763079509</v>
      </c>
      <c r="O24" s="72">
        <f t="shared" si="2"/>
        <v>1417422146.2591233</v>
      </c>
      <c r="R24" s="10"/>
    </row>
    <row r="25" spans="1:18" ht="13.5" customHeight="1" x14ac:dyDescent="0.2">
      <c r="A25" s="51"/>
      <c r="B25" s="3"/>
      <c r="C25" s="40">
        <v>44833</v>
      </c>
      <c r="D25" s="87">
        <f t="shared" si="3"/>
        <v>210</v>
      </c>
      <c r="E25" s="41">
        <f t="shared" si="4"/>
        <v>0.40625</v>
      </c>
      <c r="F25" s="42">
        <v>9.0909090909090912E-2</v>
      </c>
      <c r="G25" s="43">
        <f t="shared" si="0"/>
        <v>8000000</v>
      </c>
      <c r="H25" s="43">
        <f>J24*E25/365*(C25-C24)</f>
        <v>1380136.9863013697</v>
      </c>
      <c r="I25" s="43">
        <f t="shared" si="5"/>
        <v>9380136.98630137</v>
      </c>
      <c r="J25" s="44">
        <f t="shared" si="6"/>
        <v>32000000</v>
      </c>
      <c r="K25" s="3"/>
      <c r="M25" s="62">
        <f t="shared" si="1"/>
        <v>210</v>
      </c>
      <c r="N25" s="72">
        <f t="shared" si="7"/>
        <v>7432405.8175632004</v>
      </c>
      <c r="O25" s="72">
        <f t="shared" si="2"/>
        <v>1560805221.688272</v>
      </c>
      <c r="R25" s="10"/>
    </row>
    <row r="26" spans="1:18" ht="13.5" customHeight="1" x14ac:dyDescent="0.2">
      <c r="A26" s="51"/>
      <c r="B26" s="3"/>
      <c r="C26" s="40">
        <v>44865</v>
      </c>
      <c r="D26" s="87">
        <f t="shared" si="3"/>
        <v>242</v>
      </c>
      <c r="E26" s="41">
        <f t="shared" si="4"/>
        <v>0.40625</v>
      </c>
      <c r="F26" s="42">
        <v>9.0909090909090912E-2</v>
      </c>
      <c r="G26" s="43">
        <f t="shared" si="0"/>
        <v>8000000</v>
      </c>
      <c r="H26" s="43">
        <f t="shared" si="8"/>
        <v>1139726.0273972603</v>
      </c>
      <c r="I26" s="43">
        <f t="shared" si="5"/>
        <v>9139726.0273972601</v>
      </c>
      <c r="J26" s="44">
        <f t="shared" si="6"/>
        <v>24000000</v>
      </c>
      <c r="K26" s="3"/>
      <c r="M26" s="62">
        <f t="shared" si="1"/>
        <v>242</v>
      </c>
      <c r="N26" s="72">
        <f t="shared" si="7"/>
        <v>6989575.175607549</v>
      </c>
      <c r="O26" s="72">
        <f t="shared" si="2"/>
        <v>1691477192.4970269</v>
      </c>
      <c r="R26" s="10"/>
    </row>
    <row r="27" spans="1:18" ht="13.5" customHeight="1" x14ac:dyDescent="0.2">
      <c r="A27" s="51"/>
      <c r="B27" s="3"/>
      <c r="C27" s="40">
        <v>44894</v>
      </c>
      <c r="D27" s="87">
        <f t="shared" si="3"/>
        <v>271</v>
      </c>
      <c r="E27" s="41">
        <f t="shared" si="4"/>
        <v>0.40625</v>
      </c>
      <c r="F27" s="42">
        <v>9.0909090909090912E-2</v>
      </c>
      <c r="G27" s="43">
        <f t="shared" si="0"/>
        <v>8000000</v>
      </c>
      <c r="H27" s="43">
        <f t="shared" si="8"/>
        <v>774657.53424657532</v>
      </c>
      <c r="I27" s="43">
        <f t="shared" si="5"/>
        <v>8774657.5342465751</v>
      </c>
      <c r="J27" s="44">
        <f t="shared" si="6"/>
        <v>16000000</v>
      </c>
      <c r="K27" s="3"/>
      <c r="M27" s="62">
        <f t="shared" si="1"/>
        <v>271</v>
      </c>
      <c r="N27" s="72">
        <f t="shared" si="7"/>
        <v>6498141.1961955996</v>
      </c>
      <c r="O27" s="72">
        <f t="shared" si="2"/>
        <v>1760996264.1690075</v>
      </c>
      <c r="R27" s="10"/>
    </row>
    <row r="28" spans="1:18" x14ac:dyDescent="0.2">
      <c r="A28" s="51"/>
      <c r="B28" s="3"/>
      <c r="C28" s="40">
        <v>44924</v>
      </c>
      <c r="D28" s="87">
        <f t="shared" si="3"/>
        <v>301</v>
      </c>
      <c r="E28" s="41">
        <f t="shared" si="4"/>
        <v>0.40625</v>
      </c>
      <c r="F28" s="42">
        <v>9.0909090909090912E-2</v>
      </c>
      <c r="G28" s="43">
        <f t="shared" si="0"/>
        <v>8000000</v>
      </c>
      <c r="H28" s="43">
        <f t="shared" si="8"/>
        <v>534246.57534246577</v>
      </c>
      <c r="I28" s="43">
        <f t="shared" ref="I28:I29" si="9">+G28+H28</f>
        <v>8534246.5753424652</v>
      </c>
      <c r="J28" s="44">
        <f t="shared" ref="J28:J29" si="10">+J27-G28</f>
        <v>8000000</v>
      </c>
      <c r="K28" s="3"/>
      <c r="M28" s="62">
        <f t="shared" si="1"/>
        <v>301</v>
      </c>
      <c r="N28" s="52">
        <f t="shared" si="7"/>
        <v>6113419.3648731774</v>
      </c>
      <c r="O28" s="73">
        <f t="shared" si="2"/>
        <v>1840139228.8268263</v>
      </c>
      <c r="R28" s="10"/>
    </row>
    <row r="29" spans="1:18" x14ac:dyDescent="0.2">
      <c r="A29" s="51"/>
      <c r="B29" s="3"/>
      <c r="C29" s="66">
        <v>44956</v>
      </c>
      <c r="D29" s="88">
        <f t="shared" si="3"/>
        <v>333</v>
      </c>
      <c r="E29" s="45">
        <f t="shared" si="4"/>
        <v>0.40625</v>
      </c>
      <c r="F29" s="46">
        <v>9.0909090909090912E-2</v>
      </c>
      <c r="G29" s="47">
        <f t="shared" si="0"/>
        <v>8000000</v>
      </c>
      <c r="H29" s="47">
        <f t="shared" si="8"/>
        <v>284931.50684931508</v>
      </c>
      <c r="I29" s="47">
        <f t="shared" si="9"/>
        <v>8284931.506849315</v>
      </c>
      <c r="J29" s="67">
        <f t="shared" si="10"/>
        <v>0</v>
      </c>
      <c r="K29" s="3"/>
      <c r="M29" s="62">
        <f t="shared" si="1"/>
        <v>333</v>
      </c>
      <c r="N29" s="52">
        <f t="shared" si="7"/>
        <v>5728030.1214605523</v>
      </c>
      <c r="O29" s="73">
        <f t="shared" si="2"/>
        <v>1907434030.4463639</v>
      </c>
      <c r="R29" s="10"/>
    </row>
    <row r="30" spans="1:18" x14ac:dyDescent="0.2">
      <c r="A30" s="51"/>
      <c r="B30" s="3"/>
      <c r="C30" s="1"/>
      <c r="D30" s="1"/>
      <c r="E30" s="1"/>
      <c r="F30" s="54">
        <f>SUM(F19:F29)</f>
        <v>1.0000000000000002</v>
      </c>
      <c r="G30" s="55">
        <f>SUM(G19:G29)</f>
        <v>88000000</v>
      </c>
      <c r="H30" s="55">
        <f>SUM(H19:H29)</f>
        <v>17763698.630136985</v>
      </c>
      <c r="I30" s="55">
        <f>SUM(I19:I29)</f>
        <v>105763698.63013698</v>
      </c>
      <c r="K30" s="3"/>
      <c r="M30" s="62"/>
      <c r="N30" s="7">
        <f>SUM(N19:N29)</f>
        <v>88000000.098948389</v>
      </c>
      <c r="O30" s="7">
        <f>SUM(O19:O29)</f>
        <v>14151592682.753798</v>
      </c>
    </row>
    <row r="31" spans="1:18" x14ac:dyDescent="0.2">
      <c r="A31" s="51"/>
      <c r="B31" s="3"/>
      <c r="C31" s="3"/>
      <c r="D31" s="3"/>
      <c r="E31" s="3"/>
      <c r="J31" s="8"/>
      <c r="K31" s="3"/>
    </row>
    <row r="32" spans="1:18" ht="18" customHeight="1" x14ac:dyDescent="0.2">
      <c r="A32" s="51"/>
      <c r="B32" s="3"/>
      <c r="C32" s="3"/>
      <c r="D32" s="3"/>
      <c r="E32" s="3"/>
      <c r="F32" s="3"/>
      <c r="G32" s="3"/>
      <c r="H32" s="3"/>
      <c r="I32" s="3"/>
      <c r="J32" s="3"/>
      <c r="K32" s="3"/>
    </row>
    <row r="33" spans="3:10" ht="12.75" hidden="1" customHeight="1" x14ac:dyDescent="0.2">
      <c r="C33" s="1"/>
      <c r="D33" s="1"/>
      <c r="E33" s="1"/>
      <c r="G33" s="6"/>
      <c r="I33" s="10"/>
    </row>
    <row r="34" spans="3:10" ht="12.75" hidden="1" customHeight="1" x14ac:dyDescent="0.2">
      <c r="G34" s="12"/>
      <c r="I34" s="2"/>
    </row>
    <row r="35" spans="3:10" ht="12.75" customHeight="1" x14ac:dyDescent="0.2">
      <c r="C35" s="90" t="s">
        <v>21</v>
      </c>
      <c r="D35" s="90"/>
      <c r="E35" s="90"/>
      <c r="F35" s="90"/>
      <c r="G35" s="90"/>
      <c r="H35" s="90"/>
      <c r="I35" s="90"/>
      <c r="J35" s="90"/>
    </row>
    <row r="36" spans="3:10" ht="12.75" customHeight="1" x14ac:dyDescent="0.2">
      <c r="C36" s="90"/>
      <c r="D36" s="90"/>
      <c r="E36" s="90"/>
      <c r="F36" s="90"/>
      <c r="G36" s="90"/>
      <c r="H36" s="90"/>
      <c r="I36" s="90"/>
      <c r="J36" s="90"/>
    </row>
    <row r="37" spans="3:10" x14ac:dyDescent="0.2">
      <c r="C37" s="90"/>
      <c r="D37" s="90"/>
      <c r="E37" s="90"/>
      <c r="F37" s="90"/>
      <c r="G37" s="90"/>
      <c r="H37" s="90"/>
      <c r="I37" s="90"/>
      <c r="J37" s="90"/>
    </row>
    <row r="38" spans="3:10" x14ac:dyDescent="0.2">
      <c r="C38" s="90"/>
      <c r="D38" s="90"/>
      <c r="E38" s="90"/>
      <c r="F38" s="90"/>
      <c r="G38" s="90"/>
      <c r="H38" s="90"/>
      <c r="I38" s="90"/>
      <c r="J38" s="90"/>
    </row>
    <row r="39" spans="3:10" x14ac:dyDescent="0.2">
      <c r="C39" s="90"/>
      <c r="D39" s="90"/>
      <c r="E39" s="90"/>
      <c r="F39" s="90"/>
      <c r="G39" s="90"/>
      <c r="H39" s="90"/>
      <c r="I39" s="90"/>
      <c r="J39" s="90"/>
    </row>
    <row r="40" spans="3:10" x14ac:dyDescent="0.2">
      <c r="C40" s="90"/>
      <c r="D40" s="90"/>
      <c r="E40" s="90"/>
      <c r="F40" s="90"/>
      <c r="G40" s="90"/>
      <c r="H40" s="90"/>
      <c r="I40" s="90"/>
      <c r="J40" s="90"/>
    </row>
    <row r="41" spans="3:10" x14ac:dyDescent="0.2">
      <c r="C41" s="90"/>
      <c r="D41" s="90"/>
      <c r="E41" s="90"/>
      <c r="F41" s="90"/>
      <c r="G41" s="90"/>
      <c r="H41" s="90"/>
      <c r="I41" s="90"/>
      <c r="J41" s="90"/>
    </row>
    <row r="42" spans="3:10" x14ac:dyDescent="0.2">
      <c r="C42" s="90"/>
      <c r="D42" s="90"/>
      <c r="E42" s="90"/>
      <c r="F42" s="90"/>
      <c r="G42" s="90"/>
      <c r="H42" s="90"/>
      <c r="I42" s="90"/>
      <c r="J42" s="90"/>
    </row>
    <row r="43" spans="3:10" x14ac:dyDescent="0.2">
      <c r="C43" s="16"/>
      <c r="D43" s="16"/>
      <c r="E43" s="16"/>
      <c r="F43" s="16"/>
      <c r="G43" s="16"/>
      <c r="H43" s="16"/>
      <c r="I43" s="16"/>
      <c r="J43" s="16"/>
    </row>
    <row r="44" spans="3:10" x14ac:dyDescent="0.2">
      <c r="C44" s="16"/>
      <c r="D44" s="16"/>
      <c r="E44" s="16"/>
      <c r="F44" s="16"/>
      <c r="G44" s="16"/>
      <c r="H44" s="16"/>
      <c r="I44" s="16"/>
      <c r="J44" s="16"/>
    </row>
    <row r="45" spans="3:10" x14ac:dyDescent="0.2">
      <c r="C45" s="16"/>
      <c r="D45" s="16"/>
      <c r="E45" s="16"/>
      <c r="F45" s="16"/>
      <c r="G45" s="16"/>
      <c r="H45" s="16"/>
      <c r="I45" s="16"/>
      <c r="J45" s="16"/>
    </row>
    <row r="46" spans="3:10" x14ac:dyDescent="0.2">
      <c r="I46" s="10"/>
    </row>
    <row r="47" spans="3:10" x14ac:dyDescent="0.2">
      <c r="I47" s="10"/>
    </row>
    <row r="48" spans="3:10" x14ac:dyDescent="0.2">
      <c r="I48" s="10"/>
    </row>
    <row r="49" spans="7:10" x14ac:dyDescent="0.2">
      <c r="I49" s="10"/>
    </row>
    <row r="50" spans="7:10" x14ac:dyDescent="0.2">
      <c r="I50" s="10"/>
    </row>
    <row r="51" spans="7:10" x14ac:dyDescent="0.2">
      <c r="I51" s="10"/>
    </row>
    <row r="52" spans="7:10" x14ac:dyDescent="0.2">
      <c r="I52" s="10"/>
      <c r="J52" s="63"/>
    </row>
    <row r="53" spans="7:10" x14ac:dyDescent="0.2">
      <c r="I53" s="10"/>
      <c r="J53" s="63"/>
    </row>
    <row r="54" spans="7:10" x14ac:dyDescent="0.2">
      <c r="G54" s="64"/>
      <c r="I54" s="10"/>
      <c r="J54" s="63"/>
    </row>
    <row r="55" spans="7:10" x14ac:dyDescent="0.2">
      <c r="G55" s="64"/>
      <c r="I55" s="10"/>
      <c r="J55" s="63"/>
    </row>
    <row r="56" spans="7:10" x14ac:dyDescent="0.2">
      <c r="G56" s="64"/>
      <c r="I56" s="10"/>
      <c r="J56" s="63"/>
    </row>
    <row r="57" spans="7:10" x14ac:dyDescent="0.2">
      <c r="G57" s="64"/>
      <c r="J57" s="63"/>
    </row>
    <row r="58" spans="7:10" x14ac:dyDescent="0.2">
      <c r="G58" s="64"/>
      <c r="J58" s="63"/>
    </row>
    <row r="59" spans="7:10" x14ac:dyDescent="0.2">
      <c r="G59" s="64"/>
      <c r="J59" s="63"/>
    </row>
    <row r="60" spans="7:10" x14ac:dyDescent="0.2">
      <c r="G60" s="64"/>
      <c r="J60" s="63"/>
    </row>
    <row r="61" spans="7:10" x14ac:dyDescent="0.2">
      <c r="G61" s="64"/>
      <c r="J61" s="63"/>
    </row>
    <row r="62" spans="7:10" x14ac:dyDescent="0.2">
      <c r="G62" s="64"/>
      <c r="J62" s="63"/>
    </row>
    <row r="63" spans="7:10" x14ac:dyDescent="0.2">
      <c r="G63" s="64"/>
      <c r="J63" s="63"/>
    </row>
    <row r="64" spans="7:10" x14ac:dyDescent="0.2">
      <c r="G64" s="64"/>
      <c r="J64" s="63"/>
    </row>
    <row r="65" spans="7:10" x14ac:dyDescent="0.2">
      <c r="G65" s="64"/>
      <c r="J65" s="63"/>
    </row>
    <row r="66" spans="7:10" x14ac:dyDescent="0.2">
      <c r="G66" s="64"/>
      <c r="J66" s="63"/>
    </row>
  </sheetData>
  <sheetProtection selectLockedCells="1"/>
  <protectedRanges>
    <protectedRange sqref="I6:I8 F12" name="Rango1"/>
  </protectedRanges>
  <mergeCells count="2">
    <mergeCell ref="C35:J42"/>
    <mergeCell ref="C6:F6"/>
  </mergeCells>
  <conditionalFormatting sqref="G19:G27">
    <cfRule type="cellIs" dxfId="3" priority="2" stopIfTrue="1" operator="equal">
      <formula>0</formula>
    </cfRule>
  </conditionalFormatting>
  <conditionalFormatting sqref="G28:G30">
    <cfRule type="cellIs" dxfId="2"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3"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showGridLines="0" zoomScale="85" zoomScaleNormal="85" zoomScalePageLayoutView="50" workbookViewId="0"/>
  </sheetViews>
  <sheetFormatPr baseColWidth="10" defaultRowHeight="12.75" outlineLevelCol="1" x14ac:dyDescent="0.2"/>
  <cols>
    <col min="1" max="1" width="37.85546875" style="1" customWidth="1"/>
    <col min="2" max="2" width="7" style="1" customWidth="1"/>
    <col min="3" max="3" width="12.5703125" style="11" bestFit="1" customWidth="1"/>
    <col min="4" max="4" width="6.28515625" style="11" customWidth="1"/>
    <col min="5" max="5" width="11.7109375" style="11" customWidth="1"/>
    <col min="6" max="6" width="19.42578125" style="1" bestFit="1" customWidth="1"/>
    <col min="7" max="7" width="15.85546875" style="1" bestFit="1" customWidth="1"/>
    <col min="8" max="8" width="20.85546875" style="1" customWidth="1"/>
    <col min="9" max="9" width="16.85546875" style="1" customWidth="1"/>
    <col min="10" max="10" width="17.7109375" style="1" bestFit="1" customWidth="1"/>
    <col min="11" max="11" width="1.85546875" style="1" customWidth="1"/>
    <col min="12" max="12" width="5.5703125" style="1" customWidth="1"/>
    <col min="13" max="13" width="10.28515625" style="1" hidden="1" customWidth="1" outlineLevel="1"/>
    <col min="14" max="14" width="15.85546875" style="1" hidden="1" customWidth="1" outlineLevel="1"/>
    <col min="15" max="15" width="18.7109375" style="1" hidden="1" customWidth="1" outlineLevel="1"/>
    <col min="16" max="16" width="11.42578125" style="1" hidden="1" customWidth="1" outlineLevel="1"/>
    <col min="17" max="17" width="11.42578125" collapsed="1"/>
    <col min="18" max="246" width="11.42578125" style="1"/>
    <col min="247" max="247" width="6.42578125" style="1" customWidth="1"/>
    <col min="248" max="248" width="2" style="1" bestFit="1" customWidth="1"/>
    <col min="249" max="249" width="10.140625" style="1" bestFit="1" customWidth="1"/>
    <col min="250" max="250" width="13" style="1" customWidth="1"/>
    <col min="251" max="251" width="19.140625" style="1" bestFit="1" customWidth="1"/>
    <col min="252" max="252" width="14.5703125" style="1" customWidth="1"/>
    <col min="253" max="253" width="20.85546875" style="1" customWidth="1"/>
    <col min="254" max="254" width="16.85546875" style="1" customWidth="1"/>
    <col min="255" max="255" width="17.42578125" style="1" bestFit="1" customWidth="1"/>
    <col min="256" max="256" width="1.85546875" style="1" customWidth="1"/>
    <col min="257" max="262" width="0" style="1" hidden="1" customWidth="1"/>
    <col min="263" max="502" width="11.42578125" style="1"/>
    <col min="503" max="503" width="6.42578125" style="1" customWidth="1"/>
    <col min="504" max="504" width="2" style="1" bestFit="1" customWidth="1"/>
    <col min="505" max="505" width="10.140625" style="1" bestFit="1" customWidth="1"/>
    <col min="506" max="506" width="13" style="1" customWidth="1"/>
    <col min="507" max="507" width="19.140625" style="1" bestFit="1" customWidth="1"/>
    <col min="508" max="508" width="14.5703125" style="1" customWidth="1"/>
    <col min="509" max="509" width="20.85546875" style="1" customWidth="1"/>
    <col min="510" max="510" width="16.85546875" style="1" customWidth="1"/>
    <col min="511" max="511" width="17.42578125" style="1" bestFit="1" customWidth="1"/>
    <col min="512" max="512" width="1.85546875" style="1" customWidth="1"/>
    <col min="513" max="518" width="0" style="1" hidden="1" customWidth="1"/>
    <col min="519" max="758" width="11.42578125" style="1"/>
    <col min="759" max="759" width="6.42578125" style="1" customWidth="1"/>
    <col min="760" max="760" width="2" style="1" bestFit="1" customWidth="1"/>
    <col min="761" max="761" width="10.140625" style="1" bestFit="1" customWidth="1"/>
    <col min="762" max="762" width="13" style="1" customWidth="1"/>
    <col min="763" max="763" width="19.140625" style="1" bestFit="1" customWidth="1"/>
    <col min="764" max="764" width="14.5703125" style="1" customWidth="1"/>
    <col min="765" max="765" width="20.85546875" style="1" customWidth="1"/>
    <col min="766" max="766" width="16.85546875" style="1" customWidth="1"/>
    <col min="767" max="767" width="17.42578125" style="1" bestFit="1" customWidth="1"/>
    <col min="768" max="768" width="1.85546875" style="1" customWidth="1"/>
    <col min="769" max="774" width="0" style="1" hidden="1" customWidth="1"/>
    <col min="775" max="1014" width="11.42578125" style="1"/>
    <col min="1015" max="1015" width="6.42578125" style="1" customWidth="1"/>
    <col min="1016" max="1016" width="2" style="1" bestFit="1" customWidth="1"/>
    <col min="1017" max="1017" width="10.140625" style="1" bestFit="1" customWidth="1"/>
    <col min="1018" max="1018" width="13" style="1" customWidth="1"/>
    <col min="1019" max="1019" width="19.140625" style="1" bestFit="1" customWidth="1"/>
    <col min="1020" max="1020" width="14.5703125" style="1" customWidth="1"/>
    <col min="1021" max="1021" width="20.85546875" style="1" customWidth="1"/>
    <col min="1022" max="1022" width="16.85546875" style="1" customWidth="1"/>
    <col min="1023" max="1023" width="17.42578125" style="1" bestFit="1" customWidth="1"/>
    <col min="1024" max="1024" width="1.85546875" style="1" customWidth="1"/>
    <col min="1025" max="1030" width="0" style="1" hidden="1" customWidth="1"/>
    <col min="1031" max="1270" width="11.42578125" style="1"/>
    <col min="1271" max="1271" width="6.42578125" style="1" customWidth="1"/>
    <col min="1272" max="1272" width="2" style="1" bestFit="1" customWidth="1"/>
    <col min="1273" max="1273" width="10.140625" style="1" bestFit="1" customWidth="1"/>
    <col min="1274" max="1274" width="13" style="1" customWidth="1"/>
    <col min="1275" max="1275" width="19.140625" style="1" bestFit="1" customWidth="1"/>
    <col min="1276" max="1276" width="14.5703125" style="1" customWidth="1"/>
    <col min="1277" max="1277" width="20.85546875" style="1" customWidth="1"/>
    <col min="1278" max="1278" width="16.85546875" style="1" customWidth="1"/>
    <col min="1279" max="1279" width="17.42578125" style="1" bestFit="1" customWidth="1"/>
    <col min="1280" max="1280" width="1.85546875" style="1" customWidth="1"/>
    <col min="1281" max="1286" width="0" style="1" hidden="1" customWidth="1"/>
    <col min="1287" max="1526" width="11.42578125" style="1"/>
    <col min="1527" max="1527" width="6.42578125" style="1" customWidth="1"/>
    <col min="1528" max="1528" width="2" style="1" bestFit="1" customWidth="1"/>
    <col min="1529" max="1529" width="10.140625" style="1" bestFit="1" customWidth="1"/>
    <col min="1530" max="1530" width="13" style="1" customWidth="1"/>
    <col min="1531" max="1531" width="19.140625" style="1" bestFit="1" customWidth="1"/>
    <col min="1532" max="1532" width="14.5703125" style="1" customWidth="1"/>
    <col min="1533" max="1533" width="20.85546875" style="1" customWidth="1"/>
    <col min="1534" max="1534" width="16.85546875" style="1" customWidth="1"/>
    <col min="1535" max="1535" width="17.42578125" style="1" bestFit="1" customWidth="1"/>
    <col min="1536" max="1536" width="1.85546875" style="1" customWidth="1"/>
    <col min="1537" max="1542" width="0" style="1" hidden="1" customWidth="1"/>
    <col min="1543" max="1782" width="11.42578125" style="1"/>
    <col min="1783" max="1783" width="6.42578125" style="1" customWidth="1"/>
    <col min="1784" max="1784" width="2" style="1" bestFit="1" customWidth="1"/>
    <col min="1785" max="1785" width="10.140625" style="1" bestFit="1" customWidth="1"/>
    <col min="1786" max="1786" width="13" style="1" customWidth="1"/>
    <col min="1787" max="1787" width="19.140625" style="1" bestFit="1" customWidth="1"/>
    <col min="1788" max="1788" width="14.5703125" style="1" customWidth="1"/>
    <col min="1789" max="1789" width="20.85546875" style="1" customWidth="1"/>
    <col min="1790" max="1790" width="16.85546875" style="1" customWidth="1"/>
    <col min="1791" max="1791" width="17.42578125" style="1" bestFit="1" customWidth="1"/>
    <col min="1792" max="1792" width="1.85546875" style="1" customWidth="1"/>
    <col min="1793" max="1798" width="0" style="1" hidden="1" customWidth="1"/>
    <col min="1799" max="2038" width="11.42578125" style="1"/>
    <col min="2039" max="2039" width="6.42578125" style="1" customWidth="1"/>
    <col min="2040" max="2040" width="2" style="1" bestFit="1" customWidth="1"/>
    <col min="2041" max="2041" width="10.140625" style="1" bestFit="1" customWidth="1"/>
    <col min="2042" max="2042" width="13" style="1" customWidth="1"/>
    <col min="2043" max="2043" width="19.140625" style="1" bestFit="1" customWidth="1"/>
    <col min="2044" max="2044" width="14.5703125" style="1" customWidth="1"/>
    <col min="2045" max="2045" width="20.85546875" style="1" customWidth="1"/>
    <col min="2046" max="2046" width="16.85546875" style="1" customWidth="1"/>
    <col min="2047" max="2047" width="17.42578125" style="1" bestFit="1" customWidth="1"/>
    <col min="2048" max="2048" width="1.85546875" style="1" customWidth="1"/>
    <col min="2049" max="2054" width="0" style="1" hidden="1" customWidth="1"/>
    <col min="2055" max="2294" width="11.42578125" style="1"/>
    <col min="2295" max="2295" width="6.42578125" style="1" customWidth="1"/>
    <col min="2296" max="2296" width="2" style="1" bestFit="1" customWidth="1"/>
    <col min="2297" max="2297" width="10.140625" style="1" bestFit="1" customWidth="1"/>
    <col min="2298" max="2298" width="13" style="1" customWidth="1"/>
    <col min="2299" max="2299" width="19.140625" style="1" bestFit="1" customWidth="1"/>
    <col min="2300" max="2300" width="14.5703125" style="1" customWidth="1"/>
    <col min="2301" max="2301" width="20.85546875" style="1" customWidth="1"/>
    <col min="2302" max="2302" width="16.85546875" style="1" customWidth="1"/>
    <col min="2303" max="2303" width="17.42578125" style="1" bestFit="1" customWidth="1"/>
    <col min="2304" max="2304" width="1.85546875" style="1" customWidth="1"/>
    <col min="2305" max="2310" width="0" style="1" hidden="1" customWidth="1"/>
    <col min="2311" max="2550" width="11.42578125" style="1"/>
    <col min="2551" max="2551" width="6.42578125" style="1" customWidth="1"/>
    <col min="2552" max="2552" width="2" style="1" bestFit="1" customWidth="1"/>
    <col min="2553" max="2553" width="10.140625" style="1" bestFit="1" customWidth="1"/>
    <col min="2554" max="2554" width="13" style="1" customWidth="1"/>
    <col min="2555" max="2555" width="19.140625" style="1" bestFit="1" customWidth="1"/>
    <col min="2556" max="2556" width="14.5703125" style="1" customWidth="1"/>
    <col min="2557" max="2557" width="20.85546875" style="1" customWidth="1"/>
    <col min="2558" max="2558" width="16.85546875" style="1" customWidth="1"/>
    <col min="2559" max="2559" width="17.42578125" style="1" bestFit="1" customWidth="1"/>
    <col min="2560" max="2560" width="1.85546875" style="1" customWidth="1"/>
    <col min="2561" max="2566" width="0" style="1" hidden="1" customWidth="1"/>
    <col min="2567" max="2806" width="11.42578125" style="1"/>
    <col min="2807" max="2807" width="6.42578125" style="1" customWidth="1"/>
    <col min="2808" max="2808" width="2" style="1" bestFit="1" customWidth="1"/>
    <col min="2809" max="2809" width="10.140625" style="1" bestFit="1" customWidth="1"/>
    <col min="2810" max="2810" width="13" style="1" customWidth="1"/>
    <col min="2811" max="2811" width="19.140625" style="1" bestFit="1" customWidth="1"/>
    <col min="2812" max="2812" width="14.5703125" style="1" customWidth="1"/>
    <col min="2813" max="2813" width="20.85546875" style="1" customWidth="1"/>
    <col min="2814" max="2814" width="16.85546875" style="1" customWidth="1"/>
    <col min="2815" max="2815" width="17.42578125" style="1" bestFit="1" customWidth="1"/>
    <col min="2816" max="2816" width="1.85546875" style="1" customWidth="1"/>
    <col min="2817" max="2822" width="0" style="1" hidden="1" customWidth="1"/>
    <col min="2823" max="3062" width="11.42578125" style="1"/>
    <col min="3063" max="3063" width="6.42578125" style="1" customWidth="1"/>
    <col min="3064" max="3064" width="2" style="1" bestFit="1" customWidth="1"/>
    <col min="3065" max="3065" width="10.140625" style="1" bestFit="1" customWidth="1"/>
    <col min="3066" max="3066" width="13" style="1" customWidth="1"/>
    <col min="3067" max="3067" width="19.140625" style="1" bestFit="1" customWidth="1"/>
    <col min="3068" max="3068" width="14.5703125" style="1" customWidth="1"/>
    <col min="3069" max="3069" width="20.85546875" style="1" customWidth="1"/>
    <col min="3070" max="3070" width="16.85546875" style="1" customWidth="1"/>
    <col min="3071" max="3071" width="17.42578125" style="1" bestFit="1" customWidth="1"/>
    <col min="3072" max="3072" width="1.85546875" style="1" customWidth="1"/>
    <col min="3073" max="3078" width="0" style="1" hidden="1" customWidth="1"/>
    <col min="3079" max="3318" width="11.42578125" style="1"/>
    <col min="3319" max="3319" width="6.42578125" style="1" customWidth="1"/>
    <col min="3320" max="3320" width="2" style="1" bestFit="1" customWidth="1"/>
    <col min="3321" max="3321" width="10.140625" style="1" bestFit="1" customWidth="1"/>
    <col min="3322" max="3322" width="13" style="1" customWidth="1"/>
    <col min="3323" max="3323" width="19.140625" style="1" bestFit="1" customWidth="1"/>
    <col min="3324" max="3324" width="14.5703125" style="1" customWidth="1"/>
    <col min="3325" max="3325" width="20.85546875" style="1" customWidth="1"/>
    <col min="3326" max="3326" width="16.85546875" style="1" customWidth="1"/>
    <col min="3327" max="3327" width="17.42578125" style="1" bestFit="1" customWidth="1"/>
    <col min="3328" max="3328" width="1.85546875" style="1" customWidth="1"/>
    <col min="3329" max="3334" width="0" style="1" hidden="1" customWidth="1"/>
    <col min="3335" max="3574" width="11.42578125" style="1"/>
    <col min="3575" max="3575" width="6.42578125" style="1" customWidth="1"/>
    <col min="3576" max="3576" width="2" style="1" bestFit="1" customWidth="1"/>
    <col min="3577" max="3577" width="10.140625" style="1" bestFit="1" customWidth="1"/>
    <col min="3578" max="3578" width="13" style="1" customWidth="1"/>
    <col min="3579" max="3579" width="19.140625" style="1" bestFit="1" customWidth="1"/>
    <col min="3580" max="3580" width="14.5703125" style="1" customWidth="1"/>
    <col min="3581" max="3581" width="20.85546875" style="1" customWidth="1"/>
    <col min="3582" max="3582" width="16.85546875" style="1" customWidth="1"/>
    <col min="3583" max="3583" width="17.42578125" style="1" bestFit="1" customWidth="1"/>
    <col min="3584" max="3584" width="1.85546875" style="1" customWidth="1"/>
    <col min="3585" max="3590" width="0" style="1" hidden="1" customWidth="1"/>
    <col min="3591" max="3830" width="11.42578125" style="1"/>
    <col min="3831" max="3831" width="6.42578125" style="1" customWidth="1"/>
    <col min="3832" max="3832" width="2" style="1" bestFit="1" customWidth="1"/>
    <col min="3833" max="3833" width="10.140625" style="1" bestFit="1" customWidth="1"/>
    <col min="3834" max="3834" width="13" style="1" customWidth="1"/>
    <col min="3835" max="3835" width="19.140625" style="1" bestFit="1" customWidth="1"/>
    <col min="3836" max="3836" width="14.5703125" style="1" customWidth="1"/>
    <col min="3837" max="3837" width="20.85546875" style="1" customWidth="1"/>
    <col min="3838" max="3838" width="16.85546875" style="1" customWidth="1"/>
    <col min="3839" max="3839" width="17.42578125" style="1" bestFit="1" customWidth="1"/>
    <col min="3840" max="3840" width="1.85546875" style="1" customWidth="1"/>
    <col min="3841" max="3846" width="0" style="1" hidden="1" customWidth="1"/>
    <col min="3847" max="4086" width="11.42578125" style="1"/>
    <col min="4087" max="4087" width="6.42578125" style="1" customWidth="1"/>
    <col min="4088" max="4088" width="2" style="1" bestFit="1" customWidth="1"/>
    <col min="4089" max="4089" width="10.140625" style="1" bestFit="1" customWidth="1"/>
    <col min="4090" max="4090" width="13" style="1" customWidth="1"/>
    <col min="4091" max="4091" width="19.140625" style="1" bestFit="1" customWidth="1"/>
    <col min="4092" max="4092" width="14.5703125" style="1" customWidth="1"/>
    <col min="4093" max="4093" width="20.85546875" style="1" customWidth="1"/>
    <col min="4094" max="4094" width="16.85546875" style="1" customWidth="1"/>
    <col min="4095" max="4095" width="17.42578125" style="1" bestFit="1" customWidth="1"/>
    <col min="4096" max="4096" width="1.85546875" style="1" customWidth="1"/>
    <col min="4097" max="4102" width="0" style="1" hidden="1" customWidth="1"/>
    <col min="4103" max="4342" width="11.42578125" style="1"/>
    <col min="4343" max="4343" width="6.42578125" style="1" customWidth="1"/>
    <col min="4344" max="4344" width="2" style="1" bestFit="1" customWidth="1"/>
    <col min="4345" max="4345" width="10.140625" style="1" bestFit="1" customWidth="1"/>
    <col min="4346" max="4346" width="13" style="1" customWidth="1"/>
    <col min="4347" max="4347" width="19.140625" style="1" bestFit="1" customWidth="1"/>
    <col min="4348" max="4348" width="14.5703125" style="1" customWidth="1"/>
    <col min="4349" max="4349" width="20.85546875" style="1" customWidth="1"/>
    <col min="4350" max="4350" width="16.85546875" style="1" customWidth="1"/>
    <col min="4351" max="4351" width="17.42578125" style="1" bestFit="1" customWidth="1"/>
    <col min="4352" max="4352" width="1.85546875" style="1" customWidth="1"/>
    <col min="4353" max="4358" width="0" style="1" hidden="1" customWidth="1"/>
    <col min="4359" max="4598" width="11.42578125" style="1"/>
    <col min="4599" max="4599" width="6.42578125" style="1" customWidth="1"/>
    <col min="4600" max="4600" width="2" style="1" bestFit="1" customWidth="1"/>
    <col min="4601" max="4601" width="10.140625" style="1" bestFit="1" customWidth="1"/>
    <col min="4602" max="4602" width="13" style="1" customWidth="1"/>
    <col min="4603" max="4603" width="19.140625" style="1" bestFit="1" customWidth="1"/>
    <col min="4604" max="4604" width="14.5703125" style="1" customWidth="1"/>
    <col min="4605" max="4605" width="20.85546875" style="1" customWidth="1"/>
    <col min="4606" max="4606" width="16.85546875" style="1" customWidth="1"/>
    <col min="4607" max="4607" width="17.42578125" style="1" bestFit="1" customWidth="1"/>
    <col min="4608" max="4608" width="1.85546875" style="1" customWidth="1"/>
    <col min="4609" max="4614" width="0" style="1" hidden="1" customWidth="1"/>
    <col min="4615" max="4854" width="11.42578125" style="1"/>
    <col min="4855" max="4855" width="6.42578125" style="1" customWidth="1"/>
    <col min="4856" max="4856" width="2" style="1" bestFit="1" customWidth="1"/>
    <col min="4857" max="4857" width="10.140625" style="1" bestFit="1" customWidth="1"/>
    <col min="4858" max="4858" width="13" style="1" customWidth="1"/>
    <col min="4859" max="4859" width="19.140625" style="1" bestFit="1" customWidth="1"/>
    <col min="4860" max="4860" width="14.5703125" style="1" customWidth="1"/>
    <col min="4861" max="4861" width="20.85546875" style="1" customWidth="1"/>
    <col min="4862" max="4862" width="16.85546875" style="1" customWidth="1"/>
    <col min="4863" max="4863" width="17.42578125" style="1" bestFit="1" customWidth="1"/>
    <col min="4864" max="4864" width="1.85546875" style="1" customWidth="1"/>
    <col min="4865" max="4870" width="0" style="1" hidden="1" customWidth="1"/>
    <col min="4871" max="5110" width="11.42578125" style="1"/>
    <col min="5111" max="5111" width="6.42578125" style="1" customWidth="1"/>
    <col min="5112" max="5112" width="2" style="1" bestFit="1" customWidth="1"/>
    <col min="5113" max="5113" width="10.140625" style="1" bestFit="1" customWidth="1"/>
    <col min="5114" max="5114" width="13" style="1" customWidth="1"/>
    <col min="5115" max="5115" width="19.140625" style="1" bestFit="1" customWidth="1"/>
    <col min="5116" max="5116" width="14.5703125" style="1" customWidth="1"/>
    <col min="5117" max="5117" width="20.85546875" style="1" customWidth="1"/>
    <col min="5118" max="5118" width="16.85546875" style="1" customWidth="1"/>
    <col min="5119" max="5119" width="17.42578125" style="1" bestFit="1" customWidth="1"/>
    <col min="5120" max="5120" width="1.85546875" style="1" customWidth="1"/>
    <col min="5121" max="5126" width="0" style="1" hidden="1" customWidth="1"/>
    <col min="5127" max="5366" width="11.42578125" style="1"/>
    <col min="5367" max="5367" width="6.42578125" style="1" customWidth="1"/>
    <col min="5368" max="5368" width="2" style="1" bestFit="1" customWidth="1"/>
    <col min="5369" max="5369" width="10.140625" style="1" bestFit="1" customWidth="1"/>
    <col min="5370" max="5370" width="13" style="1" customWidth="1"/>
    <col min="5371" max="5371" width="19.140625" style="1" bestFit="1" customWidth="1"/>
    <col min="5372" max="5372" width="14.5703125" style="1" customWidth="1"/>
    <col min="5373" max="5373" width="20.85546875" style="1" customWidth="1"/>
    <col min="5374" max="5374" width="16.85546875" style="1" customWidth="1"/>
    <col min="5375" max="5375" width="17.42578125" style="1" bestFit="1" customWidth="1"/>
    <col min="5376" max="5376" width="1.85546875" style="1" customWidth="1"/>
    <col min="5377" max="5382" width="0" style="1" hidden="1" customWidth="1"/>
    <col min="5383" max="5622" width="11.42578125" style="1"/>
    <col min="5623" max="5623" width="6.42578125" style="1" customWidth="1"/>
    <col min="5624" max="5624" width="2" style="1" bestFit="1" customWidth="1"/>
    <col min="5625" max="5625" width="10.140625" style="1" bestFit="1" customWidth="1"/>
    <col min="5626" max="5626" width="13" style="1" customWidth="1"/>
    <col min="5627" max="5627" width="19.140625" style="1" bestFit="1" customWidth="1"/>
    <col min="5628" max="5628" width="14.5703125" style="1" customWidth="1"/>
    <col min="5629" max="5629" width="20.85546875" style="1" customWidth="1"/>
    <col min="5630" max="5630" width="16.85546875" style="1" customWidth="1"/>
    <col min="5631" max="5631" width="17.42578125" style="1" bestFit="1" customWidth="1"/>
    <col min="5632" max="5632" width="1.85546875" style="1" customWidth="1"/>
    <col min="5633" max="5638" width="0" style="1" hidden="1" customWidth="1"/>
    <col min="5639" max="5878" width="11.42578125" style="1"/>
    <col min="5879" max="5879" width="6.42578125" style="1" customWidth="1"/>
    <col min="5880" max="5880" width="2" style="1" bestFit="1" customWidth="1"/>
    <col min="5881" max="5881" width="10.140625" style="1" bestFit="1" customWidth="1"/>
    <col min="5882" max="5882" width="13" style="1" customWidth="1"/>
    <col min="5883" max="5883" width="19.140625" style="1" bestFit="1" customWidth="1"/>
    <col min="5884" max="5884" width="14.5703125" style="1" customWidth="1"/>
    <col min="5885" max="5885" width="20.85546875" style="1" customWidth="1"/>
    <col min="5886" max="5886" width="16.85546875" style="1" customWidth="1"/>
    <col min="5887" max="5887" width="17.42578125" style="1" bestFit="1" customWidth="1"/>
    <col min="5888" max="5888" width="1.85546875" style="1" customWidth="1"/>
    <col min="5889" max="5894" width="0" style="1" hidden="1" customWidth="1"/>
    <col min="5895" max="6134" width="11.42578125" style="1"/>
    <col min="6135" max="6135" width="6.42578125" style="1" customWidth="1"/>
    <col min="6136" max="6136" width="2" style="1" bestFit="1" customWidth="1"/>
    <col min="6137" max="6137" width="10.140625" style="1" bestFit="1" customWidth="1"/>
    <col min="6138" max="6138" width="13" style="1" customWidth="1"/>
    <col min="6139" max="6139" width="19.140625" style="1" bestFit="1" customWidth="1"/>
    <col min="6140" max="6140" width="14.5703125" style="1" customWidth="1"/>
    <col min="6141" max="6141" width="20.85546875" style="1" customWidth="1"/>
    <col min="6142" max="6142" width="16.85546875" style="1" customWidth="1"/>
    <col min="6143" max="6143" width="17.42578125" style="1" bestFit="1" customWidth="1"/>
    <col min="6144" max="6144" width="1.85546875" style="1" customWidth="1"/>
    <col min="6145" max="6150" width="0" style="1" hidden="1" customWidth="1"/>
    <col min="6151" max="6390" width="11.42578125" style="1"/>
    <col min="6391" max="6391" width="6.42578125" style="1" customWidth="1"/>
    <col min="6392" max="6392" width="2" style="1" bestFit="1" customWidth="1"/>
    <col min="6393" max="6393" width="10.140625" style="1" bestFit="1" customWidth="1"/>
    <col min="6394" max="6394" width="13" style="1" customWidth="1"/>
    <col min="6395" max="6395" width="19.140625" style="1" bestFit="1" customWidth="1"/>
    <col min="6396" max="6396" width="14.5703125" style="1" customWidth="1"/>
    <col min="6397" max="6397" width="20.85546875" style="1" customWidth="1"/>
    <col min="6398" max="6398" width="16.85546875" style="1" customWidth="1"/>
    <col min="6399" max="6399" width="17.42578125" style="1" bestFit="1" customWidth="1"/>
    <col min="6400" max="6400" width="1.85546875" style="1" customWidth="1"/>
    <col min="6401" max="6406" width="0" style="1" hidden="1" customWidth="1"/>
    <col min="6407" max="6646" width="11.42578125" style="1"/>
    <col min="6647" max="6647" width="6.42578125" style="1" customWidth="1"/>
    <col min="6648" max="6648" width="2" style="1" bestFit="1" customWidth="1"/>
    <col min="6649" max="6649" width="10.140625" style="1" bestFit="1" customWidth="1"/>
    <col min="6650" max="6650" width="13" style="1" customWidth="1"/>
    <col min="6651" max="6651" width="19.140625" style="1" bestFit="1" customWidth="1"/>
    <col min="6652" max="6652" width="14.5703125" style="1" customWidth="1"/>
    <col min="6653" max="6653" width="20.85546875" style="1" customWidth="1"/>
    <col min="6654" max="6654" width="16.85546875" style="1" customWidth="1"/>
    <col min="6655" max="6655" width="17.42578125" style="1" bestFit="1" customWidth="1"/>
    <col min="6656" max="6656" width="1.85546875" style="1" customWidth="1"/>
    <col min="6657" max="6662" width="0" style="1" hidden="1" customWidth="1"/>
    <col min="6663" max="6902" width="11.42578125" style="1"/>
    <col min="6903" max="6903" width="6.42578125" style="1" customWidth="1"/>
    <col min="6904" max="6904" width="2" style="1" bestFit="1" customWidth="1"/>
    <col min="6905" max="6905" width="10.140625" style="1" bestFit="1" customWidth="1"/>
    <col min="6906" max="6906" width="13" style="1" customWidth="1"/>
    <col min="6907" max="6907" width="19.140625" style="1" bestFit="1" customWidth="1"/>
    <col min="6908" max="6908" width="14.5703125" style="1" customWidth="1"/>
    <col min="6909" max="6909" width="20.85546875" style="1" customWidth="1"/>
    <col min="6910" max="6910" width="16.85546875" style="1" customWidth="1"/>
    <col min="6911" max="6911" width="17.42578125" style="1" bestFit="1" customWidth="1"/>
    <col min="6912" max="6912" width="1.85546875" style="1" customWidth="1"/>
    <col min="6913" max="6918" width="0" style="1" hidden="1" customWidth="1"/>
    <col min="6919" max="7158" width="11.42578125" style="1"/>
    <col min="7159" max="7159" width="6.42578125" style="1" customWidth="1"/>
    <col min="7160" max="7160" width="2" style="1" bestFit="1" customWidth="1"/>
    <col min="7161" max="7161" width="10.140625" style="1" bestFit="1" customWidth="1"/>
    <col min="7162" max="7162" width="13" style="1" customWidth="1"/>
    <col min="7163" max="7163" width="19.140625" style="1" bestFit="1" customWidth="1"/>
    <col min="7164" max="7164" width="14.5703125" style="1" customWidth="1"/>
    <col min="7165" max="7165" width="20.85546875" style="1" customWidth="1"/>
    <col min="7166" max="7166" width="16.85546875" style="1" customWidth="1"/>
    <col min="7167" max="7167" width="17.42578125" style="1" bestFit="1" customWidth="1"/>
    <col min="7168" max="7168" width="1.85546875" style="1" customWidth="1"/>
    <col min="7169" max="7174" width="0" style="1" hidden="1" customWidth="1"/>
    <col min="7175" max="7414" width="11.42578125" style="1"/>
    <col min="7415" max="7415" width="6.42578125" style="1" customWidth="1"/>
    <col min="7416" max="7416" width="2" style="1" bestFit="1" customWidth="1"/>
    <col min="7417" max="7417" width="10.140625" style="1" bestFit="1" customWidth="1"/>
    <col min="7418" max="7418" width="13" style="1" customWidth="1"/>
    <col min="7419" max="7419" width="19.140625" style="1" bestFit="1" customWidth="1"/>
    <col min="7420" max="7420" width="14.5703125" style="1" customWidth="1"/>
    <col min="7421" max="7421" width="20.85546875" style="1" customWidth="1"/>
    <col min="7422" max="7422" width="16.85546875" style="1" customWidth="1"/>
    <col min="7423" max="7423" width="17.42578125" style="1" bestFit="1" customWidth="1"/>
    <col min="7424" max="7424" width="1.85546875" style="1" customWidth="1"/>
    <col min="7425" max="7430" width="0" style="1" hidden="1" customWidth="1"/>
    <col min="7431" max="7670" width="11.42578125" style="1"/>
    <col min="7671" max="7671" width="6.42578125" style="1" customWidth="1"/>
    <col min="7672" max="7672" width="2" style="1" bestFit="1" customWidth="1"/>
    <col min="7673" max="7673" width="10.140625" style="1" bestFit="1" customWidth="1"/>
    <col min="7674" max="7674" width="13" style="1" customWidth="1"/>
    <col min="7675" max="7675" width="19.140625" style="1" bestFit="1" customWidth="1"/>
    <col min="7676" max="7676" width="14.5703125" style="1" customWidth="1"/>
    <col min="7677" max="7677" width="20.85546875" style="1" customWidth="1"/>
    <col min="7678" max="7678" width="16.85546875" style="1" customWidth="1"/>
    <col min="7679" max="7679" width="17.42578125" style="1" bestFit="1" customWidth="1"/>
    <col min="7680" max="7680" width="1.85546875" style="1" customWidth="1"/>
    <col min="7681" max="7686" width="0" style="1" hidden="1" customWidth="1"/>
    <col min="7687" max="7926" width="11.42578125" style="1"/>
    <col min="7927" max="7927" width="6.42578125" style="1" customWidth="1"/>
    <col min="7928" max="7928" width="2" style="1" bestFit="1" customWidth="1"/>
    <col min="7929" max="7929" width="10.140625" style="1" bestFit="1" customWidth="1"/>
    <col min="7930" max="7930" width="13" style="1" customWidth="1"/>
    <col min="7931" max="7931" width="19.140625" style="1" bestFit="1" customWidth="1"/>
    <col min="7932" max="7932" width="14.5703125" style="1" customWidth="1"/>
    <col min="7933" max="7933" width="20.85546875" style="1" customWidth="1"/>
    <col min="7934" max="7934" width="16.85546875" style="1" customWidth="1"/>
    <col min="7935" max="7935" width="17.42578125" style="1" bestFit="1" customWidth="1"/>
    <col min="7936" max="7936" width="1.85546875" style="1" customWidth="1"/>
    <col min="7937" max="7942" width="0" style="1" hidden="1" customWidth="1"/>
    <col min="7943" max="8182" width="11.42578125" style="1"/>
    <col min="8183" max="8183" width="6.42578125" style="1" customWidth="1"/>
    <col min="8184" max="8184" width="2" style="1" bestFit="1" customWidth="1"/>
    <col min="8185" max="8185" width="10.140625" style="1" bestFit="1" customWidth="1"/>
    <col min="8186" max="8186" width="13" style="1" customWidth="1"/>
    <col min="8187" max="8187" width="19.140625" style="1" bestFit="1" customWidth="1"/>
    <col min="8188" max="8188" width="14.5703125" style="1" customWidth="1"/>
    <col min="8189" max="8189" width="20.85546875" style="1" customWidth="1"/>
    <col min="8190" max="8190" width="16.85546875" style="1" customWidth="1"/>
    <col min="8191" max="8191" width="17.42578125" style="1" bestFit="1" customWidth="1"/>
    <col min="8192" max="8192" width="1.85546875" style="1" customWidth="1"/>
    <col min="8193" max="8198" width="0" style="1" hidden="1" customWidth="1"/>
    <col min="8199" max="8438" width="11.42578125" style="1"/>
    <col min="8439" max="8439" width="6.42578125" style="1" customWidth="1"/>
    <col min="8440" max="8440" width="2" style="1" bestFit="1" customWidth="1"/>
    <col min="8441" max="8441" width="10.140625" style="1" bestFit="1" customWidth="1"/>
    <col min="8442" max="8442" width="13" style="1" customWidth="1"/>
    <col min="8443" max="8443" width="19.140625" style="1" bestFit="1" customWidth="1"/>
    <col min="8444" max="8444" width="14.5703125" style="1" customWidth="1"/>
    <col min="8445" max="8445" width="20.85546875" style="1" customWidth="1"/>
    <col min="8446" max="8446" width="16.85546875" style="1" customWidth="1"/>
    <col min="8447" max="8447" width="17.42578125" style="1" bestFit="1" customWidth="1"/>
    <col min="8448" max="8448" width="1.85546875" style="1" customWidth="1"/>
    <col min="8449" max="8454" width="0" style="1" hidden="1" customWidth="1"/>
    <col min="8455" max="8694" width="11.42578125" style="1"/>
    <col min="8695" max="8695" width="6.42578125" style="1" customWidth="1"/>
    <col min="8696" max="8696" width="2" style="1" bestFit="1" customWidth="1"/>
    <col min="8697" max="8697" width="10.140625" style="1" bestFit="1" customWidth="1"/>
    <col min="8698" max="8698" width="13" style="1" customWidth="1"/>
    <col min="8699" max="8699" width="19.140625" style="1" bestFit="1" customWidth="1"/>
    <col min="8700" max="8700" width="14.5703125" style="1" customWidth="1"/>
    <col min="8701" max="8701" width="20.85546875" style="1" customWidth="1"/>
    <col min="8702" max="8702" width="16.85546875" style="1" customWidth="1"/>
    <col min="8703" max="8703" width="17.42578125" style="1" bestFit="1" customWidth="1"/>
    <col min="8704" max="8704" width="1.85546875" style="1" customWidth="1"/>
    <col min="8705" max="8710" width="0" style="1" hidden="1" customWidth="1"/>
    <col min="8711" max="8950" width="11.42578125" style="1"/>
    <col min="8951" max="8951" width="6.42578125" style="1" customWidth="1"/>
    <col min="8952" max="8952" width="2" style="1" bestFit="1" customWidth="1"/>
    <col min="8953" max="8953" width="10.140625" style="1" bestFit="1" customWidth="1"/>
    <col min="8954" max="8954" width="13" style="1" customWidth="1"/>
    <col min="8955" max="8955" width="19.140625" style="1" bestFit="1" customWidth="1"/>
    <col min="8956" max="8956" width="14.5703125" style="1" customWidth="1"/>
    <col min="8957" max="8957" width="20.85546875" style="1" customWidth="1"/>
    <col min="8958" max="8958" width="16.85546875" style="1" customWidth="1"/>
    <col min="8959" max="8959" width="17.42578125" style="1" bestFit="1" customWidth="1"/>
    <col min="8960" max="8960" width="1.85546875" style="1" customWidth="1"/>
    <col min="8961" max="8966" width="0" style="1" hidden="1" customWidth="1"/>
    <col min="8967" max="9206" width="11.42578125" style="1"/>
    <col min="9207" max="9207" width="6.42578125" style="1" customWidth="1"/>
    <col min="9208" max="9208" width="2" style="1" bestFit="1" customWidth="1"/>
    <col min="9209" max="9209" width="10.140625" style="1" bestFit="1" customWidth="1"/>
    <col min="9210" max="9210" width="13" style="1" customWidth="1"/>
    <col min="9211" max="9211" width="19.140625" style="1" bestFit="1" customWidth="1"/>
    <col min="9212" max="9212" width="14.5703125" style="1" customWidth="1"/>
    <col min="9213" max="9213" width="20.85546875" style="1" customWidth="1"/>
    <col min="9214" max="9214" width="16.85546875" style="1" customWidth="1"/>
    <col min="9215" max="9215" width="17.42578125" style="1" bestFit="1" customWidth="1"/>
    <col min="9216" max="9216" width="1.85546875" style="1" customWidth="1"/>
    <col min="9217" max="9222" width="0" style="1" hidden="1" customWidth="1"/>
    <col min="9223" max="9462" width="11.42578125" style="1"/>
    <col min="9463" max="9463" width="6.42578125" style="1" customWidth="1"/>
    <col min="9464" max="9464" width="2" style="1" bestFit="1" customWidth="1"/>
    <col min="9465" max="9465" width="10.140625" style="1" bestFit="1" customWidth="1"/>
    <col min="9466" max="9466" width="13" style="1" customWidth="1"/>
    <col min="9467" max="9467" width="19.140625" style="1" bestFit="1" customWidth="1"/>
    <col min="9468" max="9468" width="14.5703125" style="1" customWidth="1"/>
    <col min="9469" max="9469" width="20.85546875" style="1" customWidth="1"/>
    <col min="9470" max="9470" width="16.85546875" style="1" customWidth="1"/>
    <col min="9471" max="9471" width="17.42578125" style="1" bestFit="1" customWidth="1"/>
    <col min="9472" max="9472" width="1.85546875" style="1" customWidth="1"/>
    <col min="9473" max="9478" width="0" style="1" hidden="1" customWidth="1"/>
    <col min="9479" max="9718" width="11.42578125" style="1"/>
    <col min="9719" max="9719" width="6.42578125" style="1" customWidth="1"/>
    <col min="9720" max="9720" width="2" style="1" bestFit="1" customWidth="1"/>
    <col min="9721" max="9721" width="10.140625" style="1" bestFit="1" customWidth="1"/>
    <col min="9722" max="9722" width="13" style="1" customWidth="1"/>
    <col min="9723" max="9723" width="19.140625" style="1" bestFit="1" customWidth="1"/>
    <col min="9724" max="9724" width="14.5703125" style="1" customWidth="1"/>
    <col min="9725" max="9725" width="20.85546875" style="1" customWidth="1"/>
    <col min="9726" max="9726" width="16.85546875" style="1" customWidth="1"/>
    <col min="9727" max="9727" width="17.42578125" style="1" bestFit="1" customWidth="1"/>
    <col min="9728" max="9728" width="1.85546875" style="1" customWidth="1"/>
    <col min="9729" max="9734" width="0" style="1" hidden="1" customWidth="1"/>
    <col min="9735" max="9974" width="11.42578125" style="1"/>
    <col min="9975" max="9975" width="6.42578125" style="1" customWidth="1"/>
    <col min="9976" max="9976" width="2" style="1" bestFit="1" customWidth="1"/>
    <col min="9977" max="9977" width="10.140625" style="1" bestFit="1" customWidth="1"/>
    <col min="9978" max="9978" width="13" style="1" customWidth="1"/>
    <col min="9979" max="9979" width="19.140625" style="1" bestFit="1" customWidth="1"/>
    <col min="9980" max="9980" width="14.5703125" style="1" customWidth="1"/>
    <col min="9981" max="9981" width="20.85546875" style="1" customWidth="1"/>
    <col min="9982" max="9982" width="16.85546875" style="1" customWidth="1"/>
    <col min="9983" max="9983" width="17.42578125" style="1" bestFit="1" customWidth="1"/>
    <col min="9984" max="9984" width="1.85546875" style="1" customWidth="1"/>
    <col min="9985" max="9990" width="0" style="1" hidden="1" customWidth="1"/>
    <col min="9991" max="10230" width="11.42578125" style="1"/>
    <col min="10231" max="10231" width="6.42578125" style="1" customWidth="1"/>
    <col min="10232" max="10232" width="2" style="1" bestFit="1" customWidth="1"/>
    <col min="10233" max="10233" width="10.140625" style="1" bestFit="1" customWidth="1"/>
    <col min="10234" max="10234" width="13" style="1" customWidth="1"/>
    <col min="10235" max="10235" width="19.140625" style="1" bestFit="1" customWidth="1"/>
    <col min="10236" max="10236" width="14.5703125" style="1" customWidth="1"/>
    <col min="10237" max="10237" width="20.85546875" style="1" customWidth="1"/>
    <col min="10238" max="10238" width="16.85546875" style="1" customWidth="1"/>
    <col min="10239" max="10239" width="17.42578125" style="1" bestFit="1" customWidth="1"/>
    <col min="10240" max="10240" width="1.85546875" style="1" customWidth="1"/>
    <col min="10241" max="10246" width="0" style="1" hidden="1" customWidth="1"/>
    <col min="10247" max="10486" width="11.42578125" style="1"/>
    <col min="10487" max="10487" width="6.42578125" style="1" customWidth="1"/>
    <col min="10488" max="10488" width="2" style="1" bestFit="1" customWidth="1"/>
    <col min="10489" max="10489" width="10.140625" style="1" bestFit="1" customWidth="1"/>
    <col min="10490" max="10490" width="13" style="1" customWidth="1"/>
    <col min="10491" max="10491" width="19.140625" style="1" bestFit="1" customWidth="1"/>
    <col min="10492" max="10492" width="14.5703125" style="1" customWidth="1"/>
    <col min="10493" max="10493" width="20.85546875" style="1" customWidth="1"/>
    <col min="10494" max="10494" width="16.85546875" style="1" customWidth="1"/>
    <col min="10495" max="10495" width="17.42578125" style="1" bestFit="1" customWidth="1"/>
    <col min="10496" max="10496" width="1.85546875" style="1" customWidth="1"/>
    <col min="10497" max="10502" width="0" style="1" hidden="1" customWidth="1"/>
    <col min="10503" max="10742" width="11.42578125" style="1"/>
    <col min="10743" max="10743" width="6.42578125" style="1" customWidth="1"/>
    <col min="10744" max="10744" width="2" style="1" bestFit="1" customWidth="1"/>
    <col min="10745" max="10745" width="10.140625" style="1" bestFit="1" customWidth="1"/>
    <col min="10746" max="10746" width="13" style="1" customWidth="1"/>
    <col min="10747" max="10747" width="19.140625" style="1" bestFit="1" customWidth="1"/>
    <col min="10748" max="10748" width="14.5703125" style="1" customWidth="1"/>
    <col min="10749" max="10749" width="20.85546875" style="1" customWidth="1"/>
    <col min="10750" max="10750" width="16.85546875" style="1" customWidth="1"/>
    <col min="10751" max="10751" width="17.42578125" style="1" bestFit="1" customWidth="1"/>
    <col min="10752" max="10752" width="1.85546875" style="1" customWidth="1"/>
    <col min="10753" max="10758" width="0" style="1" hidden="1" customWidth="1"/>
    <col min="10759" max="10998" width="11.42578125" style="1"/>
    <col min="10999" max="10999" width="6.42578125" style="1" customWidth="1"/>
    <col min="11000" max="11000" width="2" style="1" bestFit="1" customWidth="1"/>
    <col min="11001" max="11001" width="10.140625" style="1" bestFit="1" customWidth="1"/>
    <col min="11002" max="11002" width="13" style="1" customWidth="1"/>
    <col min="11003" max="11003" width="19.140625" style="1" bestFit="1" customWidth="1"/>
    <col min="11004" max="11004" width="14.5703125" style="1" customWidth="1"/>
    <col min="11005" max="11005" width="20.85546875" style="1" customWidth="1"/>
    <col min="11006" max="11006" width="16.85546875" style="1" customWidth="1"/>
    <col min="11007" max="11007" width="17.42578125" style="1" bestFit="1" customWidth="1"/>
    <col min="11008" max="11008" width="1.85546875" style="1" customWidth="1"/>
    <col min="11009" max="11014" width="0" style="1" hidden="1" customWidth="1"/>
    <col min="11015" max="11254" width="11.42578125" style="1"/>
    <col min="11255" max="11255" width="6.42578125" style="1" customWidth="1"/>
    <col min="11256" max="11256" width="2" style="1" bestFit="1" customWidth="1"/>
    <col min="11257" max="11257" width="10.140625" style="1" bestFit="1" customWidth="1"/>
    <col min="11258" max="11258" width="13" style="1" customWidth="1"/>
    <col min="11259" max="11259" width="19.140625" style="1" bestFit="1" customWidth="1"/>
    <col min="11260" max="11260" width="14.5703125" style="1" customWidth="1"/>
    <col min="11261" max="11261" width="20.85546875" style="1" customWidth="1"/>
    <col min="11262" max="11262" width="16.85546875" style="1" customWidth="1"/>
    <col min="11263" max="11263" width="17.42578125" style="1" bestFit="1" customWidth="1"/>
    <col min="11264" max="11264" width="1.85546875" style="1" customWidth="1"/>
    <col min="11265" max="11270" width="0" style="1" hidden="1" customWidth="1"/>
    <col min="11271" max="11510" width="11.42578125" style="1"/>
    <col min="11511" max="11511" width="6.42578125" style="1" customWidth="1"/>
    <col min="11512" max="11512" width="2" style="1" bestFit="1" customWidth="1"/>
    <col min="11513" max="11513" width="10.140625" style="1" bestFit="1" customWidth="1"/>
    <col min="11514" max="11514" width="13" style="1" customWidth="1"/>
    <col min="11515" max="11515" width="19.140625" style="1" bestFit="1" customWidth="1"/>
    <col min="11516" max="11516" width="14.5703125" style="1" customWidth="1"/>
    <col min="11517" max="11517" width="20.85546875" style="1" customWidth="1"/>
    <col min="11518" max="11518" width="16.85546875" style="1" customWidth="1"/>
    <col min="11519" max="11519" width="17.42578125" style="1" bestFit="1" customWidth="1"/>
    <col min="11520" max="11520" width="1.85546875" style="1" customWidth="1"/>
    <col min="11521" max="11526" width="0" style="1" hidden="1" customWidth="1"/>
    <col min="11527" max="11766" width="11.42578125" style="1"/>
    <col min="11767" max="11767" width="6.42578125" style="1" customWidth="1"/>
    <col min="11768" max="11768" width="2" style="1" bestFit="1" customWidth="1"/>
    <col min="11769" max="11769" width="10.140625" style="1" bestFit="1" customWidth="1"/>
    <col min="11770" max="11770" width="13" style="1" customWidth="1"/>
    <col min="11771" max="11771" width="19.140625" style="1" bestFit="1" customWidth="1"/>
    <col min="11772" max="11772" width="14.5703125" style="1" customWidth="1"/>
    <col min="11773" max="11773" width="20.85546875" style="1" customWidth="1"/>
    <col min="11774" max="11774" width="16.85546875" style="1" customWidth="1"/>
    <col min="11775" max="11775" width="17.42578125" style="1" bestFit="1" customWidth="1"/>
    <col min="11776" max="11776" width="1.85546875" style="1" customWidth="1"/>
    <col min="11777" max="11782" width="0" style="1" hidden="1" customWidth="1"/>
    <col min="11783" max="12022" width="11.42578125" style="1"/>
    <col min="12023" max="12023" width="6.42578125" style="1" customWidth="1"/>
    <col min="12024" max="12024" width="2" style="1" bestFit="1" customWidth="1"/>
    <col min="12025" max="12025" width="10.140625" style="1" bestFit="1" customWidth="1"/>
    <col min="12026" max="12026" width="13" style="1" customWidth="1"/>
    <col min="12027" max="12027" width="19.140625" style="1" bestFit="1" customWidth="1"/>
    <col min="12028" max="12028" width="14.5703125" style="1" customWidth="1"/>
    <col min="12029" max="12029" width="20.85546875" style="1" customWidth="1"/>
    <col min="12030" max="12030" width="16.85546875" style="1" customWidth="1"/>
    <col min="12031" max="12031" width="17.42578125" style="1" bestFit="1" customWidth="1"/>
    <col min="12032" max="12032" width="1.85546875" style="1" customWidth="1"/>
    <col min="12033" max="12038" width="0" style="1" hidden="1" customWidth="1"/>
    <col min="12039" max="12278" width="11.42578125" style="1"/>
    <col min="12279" max="12279" width="6.42578125" style="1" customWidth="1"/>
    <col min="12280" max="12280" width="2" style="1" bestFit="1" customWidth="1"/>
    <col min="12281" max="12281" width="10.140625" style="1" bestFit="1" customWidth="1"/>
    <col min="12282" max="12282" width="13" style="1" customWidth="1"/>
    <col min="12283" max="12283" width="19.140625" style="1" bestFit="1" customWidth="1"/>
    <col min="12284" max="12284" width="14.5703125" style="1" customWidth="1"/>
    <col min="12285" max="12285" width="20.85546875" style="1" customWidth="1"/>
    <col min="12286" max="12286" width="16.85546875" style="1" customWidth="1"/>
    <col min="12287" max="12287" width="17.42578125" style="1" bestFit="1" customWidth="1"/>
    <col min="12288" max="12288" width="1.85546875" style="1" customWidth="1"/>
    <col min="12289" max="12294" width="0" style="1" hidden="1" customWidth="1"/>
    <col min="12295" max="12534" width="11.42578125" style="1"/>
    <col min="12535" max="12535" width="6.42578125" style="1" customWidth="1"/>
    <col min="12536" max="12536" width="2" style="1" bestFit="1" customWidth="1"/>
    <col min="12537" max="12537" width="10.140625" style="1" bestFit="1" customWidth="1"/>
    <col min="12538" max="12538" width="13" style="1" customWidth="1"/>
    <col min="12539" max="12539" width="19.140625" style="1" bestFit="1" customWidth="1"/>
    <col min="12540" max="12540" width="14.5703125" style="1" customWidth="1"/>
    <col min="12541" max="12541" width="20.85546875" style="1" customWidth="1"/>
    <col min="12542" max="12542" width="16.85546875" style="1" customWidth="1"/>
    <col min="12543" max="12543" width="17.42578125" style="1" bestFit="1" customWidth="1"/>
    <col min="12544" max="12544" width="1.85546875" style="1" customWidth="1"/>
    <col min="12545" max="12550" width="0" style="1" hidden="1" customWidth="1"/>
    <col min="12551" max="12790" width="11.42578125" style="1"/>
    <col min="12791" max="12791" width="6.42578125" style="1" customWidth="1"/>
    <col min="12792" max="12792" width="2" style="1" bestFit="1" customWidth="1"/>
    <col min="12793" max="12793" width="10.140625" style="1" bestFit="1" customWidth="1"/>
    <col min="12794" max="12794" width="13" style="1" customWidth="1"/>
    <col min="12795" max="12795" width="19.140625" style="1" bestFit="1" customWidth="1"/>
    <col min="12796" max="12796" width="14.5703125" style="1" customWidth="1"/>
    <col min="12797" max="12797" width="20.85546875" style="1" customWidth="1"/>
    <col min="12798" max="12798" width="16.85546875" style="1" customWidth="1"/>
    <col min="12799" max="12799" width="17.42578125" style="1" bestFit="1" customWidth="1"/>
    <col min="12800" max="12800" width="1.85546875" style="1" customWidth="1"/>
    <col min="12801" max="12806" width="0" style="1" hidden="1" customWidth="1"/>
    <col min="12807" max="13046" width="11.42578125" style="1"/>
    <col min="13047" max="13047" width="6.42578125" style="1" customWidth="1"/>
    <col min="13048" max="13048" width="2" style="1" bestFit="1" customWidth="1"/>
    <col min="13049" max="13049" width="10.140625" style="1" bestFit="1" customWidth="1"/>
    <col min="13050" max="13050" width="13" style="1" customWidth="1"/>
    <col min="13051" max="13051" width="19.140625" style="1" bestFit="1" customWidth="1"/>
    <col min="13052" max="13052" width="14.5703125" style="1" customWidth="1"/>
    <col min="13053" max="13053" width="20.85546875" style="1" customWidth="1"/>
    <col min="13054" max="13054" width="16.85546875" style="1" customWidth="1"/>
    <col min="13055" max="13055" width="17.42578125" style="1" bestFit="1" customWidth="1"/>
    <col min="13056" max="13056" width="1.85546875" style="1" customWidth="1"/>
    <col min="13057" max="13062" width="0" style="1" hidden="1" customWidth="1"/>
    <col min="13063" max="13302" width="11.42578125" style="1"/>
    <col min="13303" max="13303" width="6.42578125" style="1" customWidth="1"/>
    <col min="13304" max="13304" width="2" style="1" bestFit="1" customWidth="1"/>
    <col min="13305" max="13305" width="10.140625" style="1" bestFit="1" customWidth="1"/>
    <col min="13306" max="13306" width="13" style="1" customWidth="1"/>
    <col min="13307" max="13307" width="19.140625" style="1" bestFit="1" customWidth="1"/>
    <col min="13308" max="13308" width="14.5703125" style="1" customWidth="1"/>
    <col min="13309" max="13309" width="20.85546875" style="1" customWidth="1"/>
    <col min="13310" max="13310" width="16.85546875" style="1" customWidth="1"/>
    <col min="13311" max="13311" width="17.42578125" style="1" bestFit="1" customWidth="1"/>
    <col min="13312" max="13312" width="1.85546875" style="1" customWidth="1"/>
    <col min="13313" max="13318" width="0" style="1" hidden="1" customWidth="1"/>
    <col min="13319" max="13558" width="11.42578125" style="1"/>
    <col min="13559" max="13559" width="6.42578125" style="1" customWidth="1"/>
    <col min="13560" max="13560" width="2" style="1" bestFit="1" customWidth="1"/>
    <col min="13561" max="13561" width="10.140625" style="1" bestFit="1" customWidth="1"/>
    <col min="13562" max="13562" width="13" style="1" customWidth="1"/>
    <col min="13563" max="13563" width="19.140625" style="1" bestFit="1" customWidth="1"/>
    <col min="13564" max="13564" width="14.5703125" style="1" customWidth="1"/>
    <col min="13565" max="13565" width="20.85546875" style="1" customWidth="1"/>
    <col min="13566" max="13566" width="16.85546875" style="1" customWidth="1"/>
    <col min="13567" max="13567" width="17.42578125" style="1" bestFit="1" customWidth="1"/>
    <col min="13568" max="13568" width="1.85546875" style="1" customWidth="1"/>
    <col min="13569" max="13574" width="0" style="1" hidden="1" customWidth="1"/>
    <col min="13575" max="13814" width="11.42578125" style="1"/>
    <col min="13815" max="13815" width="6.42578125" style="1" customWidth="1"/>
    <col min="13816" max="13816" width="2" style="1" bestFit="1" customWidth="1"/>
    <col min="13817" max="13817" width="10.140625" style="1" bestFit="1" customWidth="1"/>
    <col min="13818" max="13818" width="13" style="1" customWidth="1"/>
    <col min="13819" max="13819" width="19.140625" style="1" bestFit="1" customWidth="1"/>
    <col min="13820" max="13820" width="14.5703125" style="1" customWidth="1"/>
    <col min="13821" max="13821" width="20.85546875" style="1" customWidth="1"/>
    <col min="13822" max="13822" width="16.85546875" style="1" customWidth="1"/>
    <col min="13823" max="13823" width="17.42578125" style="1" bestFit="1" customWidth="1"/>
    <col min="13824" max="13824" width="1.85546875" style="1" customWidth="1"/>
    <col min="13825" max="13830" width="0" style="1" hidden="1" customWidth="1"/>
    <col min="13831" max="14070" width="11.42578125" style="1"/>
    <col min="14071" max="14071" width="6.42578125" style="1" customWidth="1"/>
    <col min="14072" max="14072" width="2" style="1" bestFit="1" customWidth="1"/>
    <col min="14073" max="14073" width="10.140625" style="1" bestFit="1" customWidth="1"/>
    <col min="14074" max="14074" width="13" style="1" customWidth="1"/>
    <col min="14075" max="14075" width="19.140625" style="1" bestFit="1" customWidth="1"/>
    <col min="14076" max="14076" width="14.5703125" style="1" customWidth="1"/>
    <col min="14077" max="14077" width="20.85546875" style="1" customWidth="1"/>
    <col min="14078" max="14078" width="16.85546875" style="1" customWidth="1"/>
    <col min="14079" max="14079" width="17.42578125" style="1" bestFit="1" customWidth="1"/>
    <col min="14080" max="14080" width="1.85546875" style="1" customWidth="1"/>
    <col min="14081" max="14086" width="0" style="1" hidden="1" customWidth="1"/>
    <col min="14087" max="14326" width="11.42578125" style="1"/>
    <col min="14327" max="14327" width="6.42578125" style="1" customWidth="1"/>
    <col min="14328" max="14328" width="2" style="1" bestFit="1" customWidth="1"/>
    <col min="14329" max="14329" width="10.140625" style="1" bestFit="1" customWidth="1"/>
    <col min="14330" max="14330" width="13" style="1" customWidth="1"/>
    <col min="14331" max="14331" width="19.140625" style="1" bestFit="1" customWidth="1"/>
    <col min="14332" max="14332" width="14.5703125" style="1" customWidth="1"/>
    <col min="14333" max="14333" width="20.85546875" style="1" customWidth="1"/>
    <col min="14334" max="14334" width="16.85546875" style="1" customWidth="1"/>
    <col min="14335" max="14335" width="17.42578125" style="1" bestFit="1" customWidth="1"/>
    <col min="14336" max="14336" width="1.85546875" style="1" customWidth="1"/>
    <col min="14337" max="14342" width="0" style="1" hidden="1" customWidth="1"/>
    <col min="14343" max="14582" width="11.42578125" style="1"/>
    <col min="14583" max="14583" width="6.42578125" style="1" customWidth="1"/>
    <col min="14584" max="14584" width="2" style="1" bestFit="1" customWidth="1"/>
    <col min="14585" max="14585" width="10.140625" style="1" bestFit="1" customWidth="1"/>
    <col min="14586" max="14586" width="13" style="1" customWidth="1"/>
    <col min="14587" max="14587" width="19.140625" style="1" bestFit="1" customWidth="1"/>
    <col min="14588" max="14588" width="14.5703125" style="1" customWidth="1"/>
    <col min="14589" max="14589" width="20.85546875" style="1" customWidth="1"/>
    <col min="14590" max="14590" width="16.85546875" style="1" customWidth="1"/>
    <col min="14591" max="14591" width="17.42578125" style="1" bestFit="1" customWidth="1"/>
    <col min="14592" max="14592" width="1.85546875" style="1" customWidth="1"/>
    <col min="14593" max="14598" width="0" style="1" hidden="1" customWidth="1"/>
    <col min="14599" max="14838" width="11.42578125" style="1"/>
    <col min="14839" max="14839" width="6.42578125" style="1" customWidth="1"/>
    <col min="14840" max="14840" width="2" style="1" bestFit="1" customWidth="1"/>
    <col min="14841" max="14841" width="10.140625" style="1" bestFit="1" customWidth="1"/>
    <col min="14842" max="14842" width="13" style="1" customWidth="1"/>
    <col min="14843" max="14843" width="19.140625" style="1" bestFit="1" customWidth="1"/>
    <col min="14844" max="14844" width="14.5703125" style="1" customWidth="1"/>
    <col min="14845" max="14845" width="20.85546875" style="1" customWidth="1"/>
    <col min="14846" max="14846" width="16.85546875" style="1" customWidth="1"/>
    <col min="14847" max="14847" width="17.42578125" style="1" bestFit="1" customWidth="1"/>
    <col min="14848" max="14848" width="1.85546875" style="1" customWidth="1"/>
    <col min="14849" max="14854" width="0" style="1" hidden="1" customWidth="1"/>
    <col min="14855" max="15094" width="11.42578125" style="1"/>
    <col min="15095" max="15095" width="6.42578125" style="1" customWidth="1"/>
    <col min="15096" max="15096" width="2" style="1" bestFit="1" customWidth="1"/>
    <col min="15097" max="15097" width="10.140625" style="1" bestFit="1" customWidth="1"/>
    <col min="15098" max="15098" width="13" style="1" customWidth="1"/>
    <col min="15099" max="15099" width="19.140625" style="1" bestFit="1" customWidth="1"/>
    <col min="15100" max="15100" width="14.5703125" style="1" customWidth="1"/>
    <col min="15101" max="15101" width="20.85546875" style="1" customWidth="1"/>
    <col min="15102" max="15102" width="16.85546875" style="1" customWidth="1"/>
    <col min="15103" max="15103" width="17.42578125" style="1" bestFit="1" customWidth="1"/>
    <col min="15104" max="15104" width="1.85546875" style="1" customWidth="1"/>
    <col min="15105" max="15110" width="0" style="1" hidden="1" customWidth="1"/>
    <col min="15111" max="15350" width="11.42578125" style="1"/>
    <col min="15351" max="15351" width="6.42578125" style="1" customWidth="1"/>
    <col min="15352" max="15352" width="2" style="1" bestFit="1" customWidth="1"/>
    <col min="15353" max="15353" width="10.140625" style="1" bestFit="1" customWidth="1"/>
    <col min="15354" max="15354" width="13" style="1" customWidth="1"/>
    <col min="15355" max="15355" width="19.140625" style="1" bestFit="1" customWidth="1"/>
    <col min="15356" max="15356" width="14.5703125" style="1" customWidth="1"/>
    <col min="15357" max="15357" width="20.85546875" style="1" customWidth="1"/>
    <col min="15358" max="15358" width="16.85546875" style="1" customWidth="1"/>
    <col min="15359" max="15359" width="17.42578125" style="1" bestFit="1" customWidth="1"/>
    <col min="15360" max="15360" width="1.85546875" style="1" customWidth="1"/>
    <col min="15361" max="15366" width="0" style="1" hidden="1" customWidth="1"/>
    <col min="15367" max="15606" width="11.42578125" style="1"/>
    <col min="15607" max="15607" width="6.42578125" style="1" customWidth="1"/>
    <col min="15608" max="15608" width="2" style="1" bestFit="1" customWidth="1"/>
    <col min="15609" max="15609" width="10.140625" style="1" bestFit="1" customWidth="1"/>
    <col min="15610" max="15610" width="13" style="1" customWidth="1"/>
    <col min="15611" max="15611" width="19.140625" style="1" bestFit="1" customWidth="1"/>
    <col min="15612" max="15612" width="14.5703125" style="1" customWidth="1"/>
    <col min="15613" max="15613" width="20.85546875" style="1" customWidth="1"/>
    <col min="15614" max="15614" width="16.85546875" style="1" customWidth="1"/>
    <col min="15615" max="15615" width="17.42578125" style="1" bestFit="1" customWidth="1"/>
    <col min="15616" max="15616" width="1.85546875" style="1" customWidth="1"/>
    <col min="15617" max="15622" width="0" style="1" hidden="1" customWidth="1"/>
    <col min="15623" max="15862" width="11.42578125" style="1"/>
    <col min="15863" max="15863" width="6.42578125" style="1" customWidth="1"/>
    <col min="15864" max="15864" width="2" style="1" bestFit="1" customWidth="1"/>
    <col min="15865" max="15865" width="10.140625" style="1" bestFit="1" customWidth="1"/>
    <col min="15866" max="15866" width="13" style="1" customWidth="1"/>
    <col min="15867" max="15867" width="19.140625" style="1" bestFit="1" customWidth="1"/>
    <col min="15868" max="15868" width="14.5703125" style="1" customWidth="1"/>
    <col min="15869" max="15869" width="20.85546875" style="1" customWidth="1"/>
    <col min="15870" max="15870" width="16.85546875" style="1" customWidth="1"/>
    <col min="15871" max="15871" width="17.42578125" style="1" bestFit="1" customWidth="1"/>
    <col min="15872" max="15872" width="1.85546875" style="1" customWidth="1"/>
    <col min="15873" max="15878" width="0" style="1" hidden="1" customWidth="1"/>
    <col min="15879" max="16118" width="11.42578125" style="1"/>
    <col min="16119" max="16119" width="6.42578125" style="1" customWidth="1"/>
    <col min="16120" max="16120" width="2" style="1" bestFit="1" customWidth="1"/>
    <col min="16121" max="16121" width="10.140625" style="1" bestFit="1" customWidth="1"/>
    <col min="16122" max="16122" width="13" style="1" customWidth="1"/>
    <col min="16123" max="16123" width="19.140625" style="1" bestFit="1" customWidth="1"/>
    <col min="16124" max="16124" width="14.5703125" style="1" customWidth="1"/>
    <col min="16125" max="16125" width="20.85546875" style="1" customWidth="1"/>
    <col min="16126" max="16126" width="16.85546875" style="1" customWidth="1"/>
    <col min="16127" max="16127" width="17.42578125" style="1" bestFit="1" customWidth="1"/>
    <col min="16128" max="16128" width="1.85546875" style="1" customWidth="1"/>
    <col min="16129" max="16134" width="0" style="1" hidden="1" customWidth="1"/>
    <col min="16135" max="16384" width="11.42578125" style="1"/>
  </cols>
  <sheetData>
    <row r="1" spans="1:16" x14ac:dyDescent="0.2">
      <c r="A1" s="51"/>
      <c r="C1" s="1"/>
      <c r="D1" s="1"/>
      <c r="E1" s="1"/>
    </row>
    <row r="2" spans="1:16" x14ac:dyDescent="0.2">
      <c r="A2" s="51"/>
      <c r="B2" s="3"/>
      <c r="C2" s="3"/>
      <c r="D2" s="3"/>
      <c r="E2" s="3"/>
      <c r="F2" s="3"/>
      <c r="G2" s="3"/>
      <c r="H2" s="3"/>
      <c r="I2" s="3"/>
      <c r="J2" s="3"/>
      <c r="K2" s="3"/>
    </row>
    <row r="3" spans="1:16" ht="18.75" x14ac:dyDescent="0.3">
      <c r="A3" s="51"/>
      <c r="B3" s="3"/>
      <c r="C3" s="23" t="s">
        <v>29</v>
      </c>
      <c r="D3" s="17"/>
      <c r="E3" s="18"/>
      <c r="F3" s="18"/>
      <c r="G3" s="18"/>
      <c r="H3" s="18"/>
      <c r="I3" s="18"/>
      <c r="J3" s="18"/>
      <c r="K3" s="18"/>
      <c r="M3" s="56"/>
      <c r="N3" s="56"/>
      <c r="O3" s="56"/>
      <c r="P3" s="56"/>
    </row>
    <row r="4" spans="1:16" x14ac:dyDescent="0.2">
      <c r="A4" s="51"/>
      <c r="B4" s="3"/>
      <c r="C4" s="3"/>
      <c r="D4" s="3"/>
      <c r="E4" s="3"/>
      <c r="F4" s="3"/>
      <c r="G4" s="3"/>
      <c r="H4" s="3"/>
      <c r="I4" s="3"/>
      <c r="J4" s="3"/>
      <c r="K4" s="3"/>
      <c r="M4" s="56"/>
      <c r="N4" s="56"/>
      <c r="O4" s="56"/>
      <c r="P4" s="56"/>
    </row>
    <row r="5" spans="1:16" x14ac:dyDescent="0.2">
      <c r="A5" s="51"/>
      <c r="B5" s="3"/>
      <c r="C5" s="3"/>
      <c r="D5" s="3"/>
      <c r="E5" s="3"/>
      <c r="F5" s="3"/>
      <c r="G5" s="3"/>
      <c r="H5" s="3"/>
      <c r="I5" s="3"/>
      <c r="J5" s="3"/>
      <c r="K5" s="3"/>
      <c r="M5" s="57"/>
      <c r="N5" s="57"/>
      <c r="O5" s="57"/>
      <c r="P5" s="57"/>
    </row>
    <row r="6" spans="1:16" x14ac:dyDescent="0.2">
      <c r="A6" s="51"/>
      <c r="B6" s="3"/>
      <c r="C6" s="91"/>
      <c r="D6" s="91"/>
      <c r="E6" s="91"/>
      <c r="F6" s="91"/>
      <c r="G6" s="3"/>
      <c r="H6" s="19"/>
      <c r="I6" s="59">
        <v>7700000</v>
      </c>
      <c r="J6" s="20" t="s">
        <v>0</v>
      </c>
      <c r="K6" s="3"/>
    </row>
    <row r="7" spans="1:16" x14ac:dyDescent="0.2">
      <c r="A7" s="51"/>
      <c r="B7" s="3"/>
      <c r="C7" s="24" t="s">
        <v>17</v>
      </c>
      <c r="D7" s="25"/>
      <c r="E7" s="26"/>
      <c r="F7" s="71">
        <f>+VDFA!F7</f>
        <v>44622</v>
      </c>
      <c r="G7" s="3"/>
      <c r="H7" s="68" t="s">
        <v>18</v>
      </c>
      <c r="I7" s="89">
        <f>+VDFA!I7</f>
        <v>0.37624999999999997</v>
      </c>
      <c r="J7" s="20" t="s">
        <v>0</v>
      </c>
      <c r="K7" s="3"/>
    </row>
    <row r="8" spans="1:16" x14ac:dyDescent="0.2">
      <c r="A8" s="51"/>
      <c r="B8" s="3"/>
      <c r="C8" s="27" t="s">
        <v>16</v>
      </c>
      <c r="D8" s="24"/>
      <c r="E8" s="26"/>
      <c r="F8" s="71">
        <f>+VDFA!F8</f>
        <v>44623</v>
      </c>
      <c r="G8" s="3"/>
      <c r="H8" s="69"/>
      <c r="I8" s="21">
        <v>0.03</v>
      </c>
      <c r="J8" s="20" t="s">
        <v>0</v>
      </c>
      <c r="K8" s="3"/>
    </row>
    <row r="9" spans="1:16" x14ac:dyDescent="0.2">
      <c r="A9" s="51"/>
      <c r="B9" s="3"/>
      <c r="C9" s="24" t="s">
        <v>1</v>
      </c>
      <c r="D9" s="25"/>
      <c r="E9" s="26"/>
      <c r="F9" s="28">
        <v>7700000</v>
      </c>
      <c r="G9" s="3"/>
      <c r="H9" s="68" t="s">
        <v>2</v>
      </c>
      <c r="I9" s="48">
        <f>+I7+I8</f>
        <v>0.40625</v>
      </c>
      <c r="J9" s="3"/>
      <c r="K9" s="3"/>
    </row>
    <row r="10" spans="1:16" x14ac:dyDescent="0.2">
      <c r="A10" s="51"/>
      <c r="B10" s="3"/>
      <c r="C10" s="24" t="s">
        <v>3</v>
      </c>
      <c r="D10" s="25"/>
      <c r="E10" s="26"/>
      <c r="F10" s="29" t="s">
        <v>4</v>
      </c>
      <c r="G10" s="3"/>
      <c r="H10" s="70" t="s">
        <v>5</v>
      </c>
      <c r="I10" s="49">
        <f>+XIRR(I18:I30,C18:C30)</f>
        <v>0.40889396071434025</v>
      </c>
      <c r="J10" s="3"/>
      <c r="K10" s="3"/>
    </row>
    <row r="11" spans="1:16" x14ac:dyDescent="0.2">
      <c r="A11" s="51"/>
      <c r="B11" s="3"/>
      <c r="C11" s="24" t="s">
        <v>20</v>
      </c>
      <c r="D11" s="25"/>
      <c r="E11" s="26"/>
      <c r="F11" s="29" t="s">
        <v>26</v>
      </c>
      <c r="G11" s="3"/>
      <c r="H11" s="70" t="s">
        <v>22</v>
      </c>
      <c r="I11" s="49">
        <f>+NOMINAL(I10,1)</f>
        <v>0.40889396071434025</v>
      </c>
      <c r="J11" s="53"/>
      <c r="K11" s="3"/>
    </row>
    <row r="12" spans="1:16" x14ac:dyDescent="0.2">
      <c r="A12" s="51"/>
      <c r="B12" s="3"/>
      <c r="C12" s="58" t="s">
        <v>24</v>
      </c>
      <c r="F12" s="60">
        <v>0.37</v>
      </c>
      <c r="G12" s="20" t="s">
        <v>0</v>
      </c>
      <c r="H12" s="3"/>
      <c r="I12" s="3"/>
      <c r="J12" s="3"/>
      <c r="K12" s="3"/>
    </row>
    <row r="13" spans="1:16" x14ac:dyDescent="0.2">
      <c r="A13" s="51"/>
      <c r="B13" s="3"/>
      <c r="C13" s="30" t="s">
        <v>19</v>
      </c>
      <c r="D13" s="31"/>
      <c r="E13" s="32"/>
      <c r="F13" s="33" t="s">
        <v>25</v>
      </c>
      <c r="G13" s="3"/>
      <c r="H13" s="85" t="s">
        <v>30</v>
      </c>
      <c r="I13" s="76">
        <f>+VDFA!I13</f>
        <v>44620</v>
      </c>
      <c r="J13" s="3"/>
      <c r="K13" s="3"/>
      <c r="N13" s="74" t="s">
        <v>28</v>
      </c>
      <c r="O13" s="75">
        <f>+VDFA!O13</f>
        <v>0.47</v>
      </c>
    </row>
    <row r="14" spans="1:16" x14ac:dyDescent="0.2">
      <c r="A14" s="51"/>
      <c r="B14" s="3"/>
      <c r="C14" s="25"/>
      <c r="D14" s="25"/>
      <c r="E14" s="25"/>
      <c r="F14" s="79"/>
      <c r="G14" s="3"/>
      <c r="H14" s="80"/>
      <c r="I14" s="81"/>
      <c r="J14" s="3"/>
      <c r="K14" s="3"/>
      <c r="N14" s="82"/>
      <c r="O14" s="84"/>
    </row>
    <row r="15" spans="1:16" x14ac:dyDescent="0.2">
      <c r="A15" s="51"/>
      <c r="B15" s="3"/>
      <c r="C15" s="25"/>
      <c r="D15" s="25"/>
      <c r="E15" s="25"/>
      <c r="F15" s="79"/>
      <c r="G15" s="3"/>
      <c r="H15" s="85" t="s">
        <v>6</v>
      </c>
      <c r="I15" s="86">
        <f>+O31/N31/30</f>
        <v>12.1</v>
      </c>
      <c r="J15" s="3"/>
      <c r="K15" s="3"/>
      <c r="N15" s="82"/>
      <c r="O15" s="84"/>
    </row>
    <row r="16" spans="1:16" ht="34.5" customHeight="1" x14ac:dyDescent="0.2">
      <c r="A16" s="51"/>
      <c r="B16" s="3"/>
      <c r="C16" s="3"/>
      <c r="D16" s="3"/>
      <c r="E16" s="3"/>
      <c r="F16" s="3"/>
      <c r="G16" s="3"/>
      <c r="H16" s="3"/>
      <c r="I16" s="3"/>
      <c r="J16" s="3"/>
      <c r="K16" s="3"/>
    </row>
    <row r="17" spans="1:15" ht="15.75" x14ac:dyDescent="0.2">
      <c r="A17" s="51"/>
      <c r="B17" s="3"/>
      <c r="C17" s="22" t="s">
        <v>7</v>
      </c>
      <c r="D17" s="22" t="s">
        <v>13</v>
      </c>
      <c r="E17" s="22" t="s">
        <v>27</v>
      </c>
      <c r="F17" s="22" t="s">
        <v>8</v>
      </c>
      <c r="G17" s="22" t="s">
        <v>9</v>
      </c>
      <c r="H17" s="22" t="s">
        <v>10</v>
      </c>
      <c r="I17" s="22" t="s">
        <v>11</v>
      </c>
      <c r="J17" s="22" t="s">
        <v>12</v>
      </c>
      <c r="K17" s="65"/>
      <c r="L17" s="4"/>
      <c r="M17" s="5" t="s">
        <v>13</v>
      </c>
      <c r="N17" s="5" t="s">
        <v>14</v>
      </c>
      <c r="O17" s="5" t="s">
        <v>15</v>
      </c>
    </row>
    <row r="18" spans="1:15" x14ac:dyDescent="0.2">
      <c r="A18" s="51"/>
      <c r="B18" s="3"/>
      <c r="C18" s="34">
        <f>+F8</f>
        <v>44623</v>
      </c>
      <c r="D18" s="35"/>
      <c r="E18" s="36"/>
      <c r="F18" s="37"/>
      <c r="G18" s="37"/>
      <c r="H18" s="37"/>
      <c r="I18" s="38">
        <f>+I6*-1</f>
        <v>-7700000</v>
      </c>
      <c r="J18" s="39">
        <f>+I6</f>
        <v>7700000</v>
      </c>
      <c r="K18" s="14"/>
    </row>
    <row r="19" spans="1:15" x14ac:dyDescent="0.2">
      <c r="A19" s="51"/>
      <c r="B19" s="3"/>
      <c r="C19" s="61">
        <v>44649</v>
      </c>
      <c r="D19" s="87">
        <f t="shared" ref="D19:D29" si="0">+M19</f>
        <v>26</v>
      </c>
      <c r="E19" s="41">
        <f>+IF($I$9&lt;$F$12,$F$12,IF($I$9&gt;$O$13,$O$13,$I$9))</f>
        <v>0.40625</v>
      </c>
      <c r="F19" s="42">
        <v>0</v>
      </c>
      <c r="G19" s="43">
        <f t="shared" ref="G19:G29" si="1">+$I$6*F19</f>
        <v>0</v>
      </c>
      <c r="H19" s="43"/>
      <c r="I19" s="43">
        <f>+G19+H19</f>
        <v>0</v>
      </c>
      <c r="J19" s="44">
        <f>+J18-G19</f>
        <v>7700000</v>
      </c>
      <c r="K19" s="14"/>
      <c r="M19" s="62">
        <f t="shared" ref="M19:M29" si="2">+C19-$C$18</f>
        <v>26</v>
      </c>
      <c r="N19" s="52">
        <f>I19/((1+$I$10)^(M19/365))</f>
        <v>0</v>
      </c>
      <c r="O19" s="52">
        <f t="shared" ref="O19:O29" si="3">+M19*N19</f>
        <v>0</v>
      </c>
    </row>
    <row r="20" spans="1:15" x14ac:dyDescent="0.2">
      <c r="A20" s="51"/>
      <c r="B20" s="9"/>
      <c r="C20" s="40">
        <v>44680</v>
      </c>
      <c r="D20" s="87">
        <f t="shared" si="0"/>
        <v>57</v>
      </c>
      <c r="E20" s="41">
        <f t="shared" ref="E20:E30" si="4">+IF($I$9&lt;$F$12,$F$12,IF($I$9&gt;$O$13,$O$13,$I$9))</f>
        <v>0.40625</v>
      </c>
      <c r="F20" s="42">
        <v>0</v>
      </c>
      <c r="G20" s="43">
        <f t="shared" si="1"/>
        <v>0</v>
      </c>
      <c r="H20" s="43"/>
      <c r="I20" s="43">
        <f t="shared" ref="I20:I29" si="5">+G20+H20</f>
        <v>0</v>
      </c>
      <c r="J20" s="44">
        <f t="shared" ref="J20:J29" si="6">+J19-G20</f>
        <v>7700000</v>
      </c>
      <c r="K20" s="15"/>
      <c r="M20" s="62">
        <f t="shared" si="2"/>
        <v>57</v>
      </c>
      <c r="N20" s="52">
        <f t="shared" ref="N20:N29" si="7">I20/((1+$I$10)^(M20/365))</f>
        <v>0</v>
      </c>
      <c r="O20" s="52">
        <f t="shared" si="3"/>
        <v>0</v>
      </c>
    </row>
    <row r="21" spans="1:15" x14ac:dyDescent="0.2">
      <c r="A21" s="51"/>
      <c r="B21" s="3"/>
      <c r="C21" s="40">
        <v>44711</v>
      </c>
      <c r="D21" s="87">
        <f t="shared" si="0"/>
        <v>88</v>
      </c>
      <c r="E21" s="41">
        <f t="shared" si="4"/>
        <v>0.40625</v>
      </c>
      <c r="F21" s="42">
        <v>0</v>
      </c>
      <c r="G21" s="43">
        <f t="shared" si="1"/>
        <v>0</v>
      </c>
      <c r="H21" s="43"/>
      <c r="I21" s="43">
        <f t="shared" si="5"/>
        <v>0</v>
      </c>
      <c r="J21" s="44">
        <f t="shared" si="6"/>
        <v>7700000</v>
      </c>
      <c r="K21" s="3"/>
      <c r="M21" s="62">
        <f t="shared" si="2"/>
        <v>88</v>
      </c>
      <c r="N21" s="52">
        <f t="shared" si="7"/>
        <v>0</v>
      </c>
      <c r="O21" s="52">
        <f t="shared" si="3"/>
        <v>0</v>
      </c>
    </row>
    <row r="22" spans="1:15" ht="13.5" customHeight="1" x14ac:dyDescent="0.2">
      <c r="A22" s="51"/>
      <c r="B22" s="3"/>
      <c r="C22" s="40">
        <v>44741</v>
      </c>
      <c r="D22" s="87">
        <f t="shared" si="0"/>
        <v>118</v>
      </c>
      <c r="E22" s="41">
        <f t="shared" si="4"/>
        <v>0.40625</v>
      </c>
      <c r="F22" s="42">
        <v>0</v>
      </c>
      <c r="G22" s="43">
        <f t="shared" si="1"/>
        <v>0</v>
      </c>
      <c r="H22" s="43"/>
      <c r="I22" s="43">
        <f t="shared" si="5"/>
        <v>0</v>
      </c>
      <c r="J22" s="44">
        <f t="shared" si="6"/>
        <v>7700000</v>
      </c>
      <c r="K22" s="3"/>
      <c r="M22" s="62">
        <f t="shared" si="2"/>
        <v>118</v>
      </c>
      <c r="N22" s="72">
        <f t="shared" si="7"/>
        <v>0</v>
      </c>
      <c r="O22" s="72">
        <f t="shared" si="3"/>
        <v>0</v>
      </c>
    </row>
    <row r="23" spans="1:15" ht="13.5" customHeight="1" x14ac:dyDescent="0.2">
      <c r="A23" s="51"/>
      <c r="B23" s="3"/>
      <c r="C23" s="40">
        <v>44771</v>
      </c>
      <c r="D23" s="87">
        <f t="shared" si="0"/>
        <v>148</v>
      </c>
      <c r="E23" s="41">
        <f t="shared" si="4"/>
        <v>0.40625</v>
      </c>
      <c r="F23" s="42">
        <v>0</v>
      </c>
      <c r="G23" s="43">
        <f t="shared" si="1"/>
        <v>0</v>
      </c>
      <c r="H23" s="43"/>
      <c r="I23" s="43">
        <f t="shared" si="5"/>
        <v>0</v>
      </c>
      <c r="J23" s="44">
        <f t="shared" si="6"/>
        <v>7700000</v>
      </c>
      <c r="K23" s="3"/>
      <c r="M23" s="62">
        <f t="shared" si="2"/>
        <v>148</v>
      </c>
      <c r="N23" s="72">
        <f t="shared" si="7"/>
        <v>0</v>
      </c>
      <c r="O23" s="72">
        <f t="shared" si="3"/>
        <v>0</v>
      </c>
    </row>
    <row r="24" spans="1:15" ht="13.5" customHeight="1" x14ac:dyDescent="0.2">
      <c r="A24" s="51"/>
      <c r="B24" s="3"/>
      <c r="C24" s="40">
        <v>44802</v>
      </c>
      <c r="D24" s="87">
        <f t="shared" si="0"/>
        <v>179</v>
      </c>
      <c r="E24" s="41">
        <f t="shared" si="4"/>
        <v>0.40625</v>
      </c>
      <c r="F24" s="42">
        <v>0</v>
      </c>
      <c r="G24" s="43">
        <f t="shared" si="1"/>
        <v>0</v>
      </c>
      <c r="H24" s="43"/>
      <c r="I24" s="43">
        <f t="shared" si="5"/>
        <v>0</v>
      </c>
      <c r="J24" s="44">
        <f t="shared" si="6"/>
        <v>7700000</v>
      </c>
      <c r="K24" s="3"/>
      <c r="M24" s="62">
        <f t="shared" si="2"/>
        <v>179</v>
      </c>
      <c r="N24" s="72">
        <f t="shared" si="7"/>
        <v>0</v>
      </c>
      <c r="O24" s="72">
        <f t="shared" si="3"/>
        <v>0</v>
      </c>
    </row>
    <row r="25" spans="1:15" ht="13.5" customHeight="1" x14ac:dyDescent="0.2">
      <c r="A25" s="51"/>
      <c r="B25" s="3"/>
      <c r="C25" s="40">
        <v>44833</v>
      </c>
      <c r="D25" s="87">
        <f t="shared" si="0"/>
        <v>210</v>
      </c>
      <c r="E25" s="41">
        <f t="shared" si="4"/>
        <v>0.40625</v>
      </c>
      <c r="F25" s="42">
        <v>0</v>
      </c>
      <c r="G25" s="43">
        <f t="shared" si="1"/>
        <v>0</v>
      </c>
      <c r="H25" s="43"/>
      <c r="I25" s="43">
        <f t="shared" si="5"/>
        <v>0</v>
      </c>
      <c r="J25" s="44">
        <f t="shared" si="6"/>
        <v>7700000</v>
      </c>
      <c r="K25" s="3"/>
      <c r="M25" s="62">
        <f t="shared" si="2"/>
        <v>210</v>
      </c>
      <c r="N25" s="72">
        <f t="shared" si="7"/>
        <v>0</v>
      </c>
      <c r="O25" s="72">
        <f t="shared" si="3"/>
        <v>0</v>
      </c>
    </row>
    <row r="26" spans="1:15" ht="13.5" customHeight="1" x14ac:dyDescent="0.2">
      <c r="A26" s="51"/>
      <c r="B26" s="3"/>
      <c r="C26" s="40">
        <v>44865</v>
      </c>
      <c r="D26" s="87">
        <f t="shared" si="0"/>
        <v>242</v>
      </c>
      <c r="E26" s="41">
        <f t="shared" si="4"/>
        <v>0.40625</v>
      </c>
      <c r="F26" s="42">
        <v>0</v>
      </c>
      <c r="G26" s="43">
        <f t="shared" si="1"/>
        <v>0</v>
      </c>
      <c r="H26" s="43"/>
      <c r="I26" s="43">
        <f t="shared" si="5"/>
        <v>0</v>
      </c>
      <c r="J26" s="44">
        <f t="shared" si="6"/>
        <v>7700000</v>
      </c>
      <c r="K26" s="3"/>
      <c r="M26" s="62">
        <f t="shared" si="2"/>
        <v>242</v>
      </c>
      <c r="N26" s="72">
        <f t="shared" si="7"/>
        <v>0</v>
      </c>
      <c r="O26" s="72">
        <f t="shared" si="3"/>
        <v>0</v>
      </c>
    </row>
    <row r="27" spans="1:15" ht="13.5" customHeight="1" x14ac:dyDescent="0.2">
      <c r="A27" s="51"/>
      <c r="B27" s="3"/>
      <c r="C27" s="40">
        <v>44894</v>
      </c>
      <c r="D27" s="87">
        <f t="shared" si="0"/>
        <v>271</v>
      </c>
      <c r="E27" s="41">
        <f t="shared" si="4"/>
        <v>0.40625</v>
      </c>
      <c r="F27" s="42">
        <v>0</v>
      </c>
      <c r="G27" s="43">
        <f t="shared" si="1"/>
        <v>0</v>
      </c>
      <c r="H27" s="43"/>
      <c r="I27" s="43">
        <f t="shared" si="5"/>
        <v>0</v>
      </c>
      <c r="J27" s="44">
        <f t="shared" si="6"/>
        <v>7700000</v>
      </c>
      <c r="K27" s="3"/>
      <c r="M27" s="62">
        <f t="shared" si="2"/>
        <v>271</v>
      </c>
      <c r="N27" s="72">
        <f t="shared" si="7"/>
        <v>0</v>
      </c>
      <c r="O27" s="72">
        <f t="shared" si="3"/>
        <v>0</v>
      </c>
    </row>
    <row r="28" spans="1:15" x14ac:dyDescent="0.2">
      <c r="A28" s="51"/>
      <c r="B28" s="3"/>
      <c r="C28" s="40">
        <v>44924</v>
      </c>
      <c r="D28" s="87">
        <f t="shared" si="0"/>
        <v>301</v>
      </c>
      <c r="E28" s="41">
        <f t="shared" si="4"/>
        <v>0.40625</v>
      </c>
      <c r="F28" s="42">
        <v>0</v>
      </c>
      <c r="G28" s="43">
        <f t="shared" si="1"/>
        <v>0</v>
      </c>
      <c r="H28" s="43"/>
      <c r="I28" s="43">
        <f t="shared" si="5"/>
        <v>0</v>
      </c>
      <c r="J28" s="44">
        <f t="shared" si="6"/>
        <v>7700000</v>
      </c>
      <c r="K28" s="3"/>
      <c r="M28" s="62">
        <f t="shared" si="2"/>
        <v>301</v>
      </c>
      <c r="N28" s="52">
        <f t="shared" si="7"/>
        <v>0</v>
      </c>
      <c r="O28" s="73">
        <f t="shared" si="3"/>
        <v>0</v>
      </c>
    </row>
    <row r="29" spans="1:15" x14ac:dyDescent="0.2">
      <c r="A29" s="51"/>
      <c r="B29" s="3"/>
      <c r="C29" s="40">
        <v>44956</v>
      </c>
      <c r="D29" s="87">
        <f t="shared" si="0"/>
        <v>333</v>
      </c>
      <c r="E29" s="41">
        <f t="shared" si="4"/>
        <v>0.40625</v>
      </c>
      <c r="F29" s="42">
        <v>0</v>
      </c>
      <c r="G29" s="43">
        <f t="shared" si="1"/>
        <v>0</v>
      </c>
      <c r="H29" s="43"/>
      <c r="I29" s="43">
        <f t="shared" si="5"/>
        <v>0</v>
      </c>
      <c r="J29" s="44">
        <f t="shared" si="6"/>
        <v>7700000</v>
      </c>
      <c r="K29" s="3"/>
      <c r="M29" s="62">
        <f t="shared" si="2"/>
        <v>333</v>
      </c>
      <c r="N29" s="52">
        <f t="shared" si="7"/>
        <v>0</v>
      </c>
      <c r="O29" s="73">
        <f t="shared" si="3"/>
        <v>0</v>
      </c>
    </row>
    <row r="30" spans="1:15" x14ac:dyDescent="0.2">
      <c r="A30" s="51"/>
      <c r="B30" s="3"/>
      <c r="C30" s="66">
        <v>44986</v>
      </c>
      <c r="D30" s="88">
        <f t="shared" ref="D30" si="8">+M30</f>
        <v>363</v>
      </c>
      <c r="E30" s="45">
        <f t="shared" si="4"/>
        <v>0.40625</v>
      </c>
      <c r="F30" s="46">
        <v>1</v>
      </c>
      <c r="G30" s="47">
        <f t="shared" ref="G30" si="9">+$I$6*F30</f>
        <v>7700000</v>
      </c>
      <c r="H30" s="47">
        <f>J29*E30/365*(C30-I13-1)</f>
        <v>3128125.0000000005</v>
      </c>
      <c r="I30" s="47">
        <f t="shared" ref="I30" si="10">+G30+H30</f>
        <v>10828125</v>
      </c>
      <c r="J30" s="67">
        <f t="shared" ref="J30" si="11">+J29-G30</f>
        <v>0</v>
      </c>
      <c r="K30" s="3"/>
      <c r="M30" s="62">
        <f t="shared" ref="M30" si="12">+C30-$C$18</f>
        <v>363</v>
      </c>
      <c r="N30" s="52">
        <f t="shared" ref="N30" si="13">I30/((1+$I$10)^(M30/365))</f>
        <v>7699999.9910203796</v>
      </c>
      <c r="O30" s="73">
        <f t="shared" ref="O30" si="14">+M30*N30</f>
        <v>2795099996.7403979</v>
      </c>
    </row>
    <row r="31" spans="1:15" x14ac:dyDescent="0.2">
      <c r="A31" s="51"/>
      <c r="B31" s="3"/>
      <c r="C31" s="3"/>
      <c r="D31" s="3"/>
      <c r="E31" s="3"/>
      <c r="F31" s="54">
        <f>SUM(F19:F30)</f>
        <v>1</v>
      </c>
      <c r="G31" s="55">
        <f t="shared" ref="G31:I31" si="15">SUM(G19:G30)</f>
        <v>7700000</v>
      </c>
      <c r="H31" s="55">
        <f t="shared" si="15"/>
        <v>3128125.0000000005</v>
      </c>
      <c r="I31" s="55">
        <f t="shared" si="15"/>
        <v>10828125</v>
      </c>
      <c r="J31" s="8"/>
      <c r="K31" s="3"/>
      <c r="N31" s="7">
        <f>SUM(N19:N30)</f>
        <v>7699999.9910203796</v>
      </c>
      <c r="O31" s="7">
        <f>SUM(O19:O30)</f>
        <v>2795099996.7403979</v>
      </c>
    </row>
    <row r="32" spans="1:15" ht="18" customHeight="1" x14ac:dyDescent="0.2">
      <c r="A32" s="51"/>
      <c r="B32" s="3"/>
      <c r="C32" s="3"/>
      <c r="D32" s="3"/>
      <c r="E32" s="3"/>
      <c r="F32" s="3"/>
      <c r="G32" s="3"/>
      <c r="H32" s="3"/>
      <c r="I32" s="3"/>
      <c r="J32" s="3"/>
      <c r="K32" s="3"/>
    </row>
    <row r="33" spans="3:10" ht="12.75" hidden="1" customHeight="1" x14ac:dyDescent="0.2">
      <c r="C33" s="1"/>
      <c r="D33" s="1"/>
      <c r="E33" s="1"/>
      <c r="G33" s="6"/>
      <c r="I33" s="10"/>
    </row>
    <row r="34" spans="3:10" ht="12.75" hidden="1" customHeight="1" x14ac:dyDescent="0.2">
      <c r="G34" s="12"/>
      <c r="I34" s="2"/>
    </row>
    <row r="35" spans="3:10" ht="12.75" customHeight="1" x14ac:dyDescent="0.2">
      <c r="C35" s="90" t="s">
        <v>21</v>
      </c>
      <c r="D35" s="90"/>
      <c r="E35" s="90"/>
      <c r="F35" s="90"/>
      <c r="G35" s="90"/>
      <c r="H35" s="90"/>
      <c r="I35" s="90"/>
      <c r="J35" s="90"/>
    </row>
    <row r="36" spans="3:10" ht="12.75" customHeight="1" x14ac:dyDescent="0.2">
      <c r="C36" s="90"/>
      <c r="D36" s="90"/>
      <c r="E36" s="90"/>
      <c r="F36" s="90"/>
      <c r="G36" s="90"/>
      <c r="H36" s="90"/>
      <c r="I36" s="90"/>
      <c r="J36" s="90"/>
    </row>
    <row r="37" spans="3:10" x14ac:dyDescent="0.2">
      <c r="C37" s="90"/>
      <c r="D37" s="90"/>
      <c r="E37" s="90"/>
      <c r="F37" s="90"/>
      <c r="G37" s="90"/>
      <c r="H37" s="90"/>
      <c r="I37" s="90"/>
      <c r="J37" s="90"/>
    </row>
    <row r="38" spans="3:10" x14ac:dyDescent="0.2">
      <c r="C38" s="90"/>
      <c r="D38" s="90"/>
      <c r="E38" s="90"/>
      <c r="F38" s="90"/>
      <c r="G38" s="90"/>
      <c r="H38" s="90"/>
      <c r="I38" s="90"/>
      <c r="J38" s="90"/>
    </row>
    <row r="39" spans="3:10" x14ac:dyDescent="0.2">
      <c r="C39" s="90"/>
      <c r="D39" s="90"/>
      <c r="E39" s="90"/>
      <c r="F39" s="90"/>
      <c r="G39" s="90"/>
      <c r="H39" s="90"/>
      <c r="I39" s="90"/>
      <c r="J39" s="90"/>
    </row>
    <row r="40" spans="3:10" x14ac:dyDescent="0.2">
      <c r="C40" s="90"/>
      <c r="D40" s="90"/>
      <c r="E40" s="90"/>
      <c r="F40" s="90"/>
      <c r="G40" s="90"/>
      <c r="H40" s="90"/>
      <c r="I40" s="90"/>
      <c r="J40" s="90"/>
    </row>
    <row r="41" spans="3:10" x14ac:dyDescent="0.2">
      <c r="C41" s="90"/>
      <c r="D41" s="90"/>
      <c r="E41" s="90"/>
      <c r="F41" s="90"/>
      <c r="G41" s="90"/>
      <c r="H41" s="90"/>
      <c r="I41" s="90"/>
      <c r="J41" s="90"/>
    </row>
    <row r="42" spans="3:10" x14ac:dyDescent="0.2">
      <c r="C42" s="90"/>
      <c r="D42" s="90"/>
      <c r="E42" s="90"/>
      <c r="F42" s="90"/>
      <c r="G42" s="90"/>
      <c r="H42" s="90"/>
      <c r="I42" s="90"/>
      <c r="J42" s="90"/>
    </row>
    <row r="43" spans="3:10" x14ac:dyDescent="0.2">
      <c r="C43" s="16"/>
      <c r="D43" s="16"/>
      <c r="E43" s="16"/>
      <c r="F43" s="16"/>
      <c r="G43" s="16"/>
      <c r="H43" s="16"/>
      <c r="I43" s="16"/>
      <c r="J43" s="16"/>
    </row>
    <row r="44" spans="3:10" x14ac:dyDescent="0.2">
      <c r="C44" s="16"/>
      <c r="D44" s="16"/>
      <c r="E44" s="16"/>
      <c r="F44" s="16"/>
      <c r="G44" s="16"/>
      <c r="H44" s="16"/>
      <c r="I44" s="16"/>
      <c r="J44" s="16"/>
    </row>
    <row r="45" spans="3:10" x14ac:dyDescent="0.2">
      <c r="C45" s="16"/>
      <c r="D45" s="16"/>
      <c r="E45" s="16"/>
      <c r="F45" s="16"/>
      <c r="G45" s="16"/>
      <c r="H45" s="16"/>
      <c r="I45" s="16"/>
      <c r="J45" s="16"/>
    </row>
    <row r="52" spans="7:10" x14ac:dyDescent="0.2">
      <c r="J52" s="63"/>
    </row>
    <row r="53" spans="7:10" x14ac:dyDescent="0.2">
      <c r="J53" s="63"/>
    </row>
    <row r="54" spans="7:10" x14ac:dyDescent="0.2">
      <c r="G54" s="64"/>
      <c r="J54" s="63"/>
    </row>
    <row r="55" spans="7:10" x14ac:dyDescent="0.2">
      <c r="G55" s="64"/>
      <c r="J55" s="63"/>
    </row>
    <row r="56" spans="7:10" x14ac:dyDescent="0.2">
      <c r="G56" s="64"/>
      <c r="J56" s="63"/>
    </row>
    <row r="57" spans="7:10" x14ac:dyDescent="0.2">
      <c r="G57" s="64"/>
      <c r="J57" s="63"/>
    </row>
    <row r="58" spans="7:10" x14ac:dyDescent="0.2">
      <c r="G58" s="64"/>
      <c r="J58" s="63"/>
    </row>
    <row r="59" spans="7:10" x14ac:dyDescent="0.2">
      <c r="G59" s="64"/>
      <c r="J59" s="63"/>
    </row>
    <row r="60" spans="7:10" x14ac:dyDescent="0.2">
      <c r="G60" s="64"/>
      <c r="J60" s="63"/>
    </row>
    <row r="61" spans="7:10" x14ac:dyDescent="0.2">
      <c r="G61" s="64"/>
      <c r="J61" s="63"/>
    </row>
    <row r="62" spans="7:10" x14ac:dyDescent="0.2">
      <c r="G62" s="64"/>
      <c r="J62" s="63"/>
    </row>
    <row r="63" spans="7:10" x14ac:dyDescent="0.2">
      <c r="G63" s="64"/>
      <c r="J63" s="63"/>
    </row>
    <row r="64" spans="7:10" x14ac:dyDescent="0.2">
      <c r="G64" s="64"/>
      <c r="J64" s="63"/>
    </row>
    <row r="65" spans="7:10" x14ac:dyDescent="0.2">
      <c r="G65" s="64"/>
      <c r="J65" s="63"/>
    </row>
    <row r="66" spans="7:10" x14ac:dyDescent="0.2">
      <c r="G66" s="64"/>
      <c r="J66" s="63"/>
    </row>
  </sheetData>
  <sheetProtection selectLockedCells="1"/>
  <protectedRanges>
    <protectedRange sqref="I6:I8 F12" name="Rango1"/>
  </protectedRanges>
  <mergeCells count="2">
    <mergeCell ref="C6:F6"/>
    <mergeCell ref="C35:J42"/>
  </mergeCells>
  <conditionalFormatting sqref="G19:G28 G31">
    <cfRule type="cellIs" dxfId="1" priority="4" stopIfTrue="1" operator="equal">
      <formula>0</formula>
    </cfRule>
  </conditionalFormatting>
  <conditionalFormatting sqref="G29:G30">
    <cfRule type="cellIs" dxfId="0"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3" orientation="landscape"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81695FF1A96974D9924B9E8F99BCADF" ma:contentTypeVersion="10" ma:contentTypeDescription="Crear nuevo documento." ma:contentTypeScope="" ma:versionID="999ac43f18ab004c7e9a6abf1a9874c6">
  <xsd:schema xmlns:xsd="http://www.w3.org/2001/XMLSchema" xmlns:xs="http://www.w3.org/2001/XMLSchema" xmlns:p="http://schemas.microsoft.com/office/2006/metadata/properties" xmlns:ns2="21a7794b-8aaf-409d-b6ad-e1d4be0f4a2f" targetNamespace="http://schemas.microsoft.com/office/2006/metadata/properties" ma:root="true" ma:fieldsID="20faaa0f560ef1a8407a01b26de400c3" ns2:_="">
    <xsd:import namespace="21a7794b-8aaf-409d-b6ad-e1d4be0f4a2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7794b-8aaf-409d-b6ad-e1d4be0f4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251A2-CA86-447F-88C7-FDAD3852AF27}">
  <ds:schemaRefs>
    <ds:schemaRef ds:uri="http://schemas.openxmlformats.org/package/2006/metadata/core-properties"/>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21a7794b-8aaf-409d-b6ad-e1d4be0f4a2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5C435D9-EB4E-41A6-82D0-2514302A4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a7794b-8aaf-409d-b6ad-e1d4be0f4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AD7E35-B858-47CF-A1F7-DC6C2576C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VDFA</vt:lpstr>
      <vt:lpstr>VDFB</vt:lpstr>
      <vt:lpstr>VDFA!Área_de_impresión</vt:lpstr>
      <vt:lpstr>VDFB!Área_de_impresión</vt:lpstr>
      <vt:lpstr>VDFA!Print_Area</vt:lpstr>
      <vt:lpstr>VDFB!Print_Area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Mauro Jorge Zambon</cp:lastModifiedBy>
  <cp:lastPrinted>2014-08-25T21:01:31Z</cp:lastPrinted>
  <dcterms:created xsi:type="dcterms:W3CDTF">2012-12-10T20:50:19Z</dcterms:created>
  <dcterms:modified xsi:type="dcterms:W3CDTF">2022-03-02T13:31:17Z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0x010100B81695FF1A96974D9924B9E8F99BCADF</vt:lpwstr>
  </property>
</Properties>
</file>