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USUARIOS\Finanzas Corporativas\COLOCACIONES\COOPERATIVA CONCEPCION\CONCEPCION IV\Difusion\"/>
    </mc:Choice>
  </mc:AlternateContent>
  <bookViews>
    <workbookView xWindow="-120" yWindow="-120" windowWidth="20730" windowHeight="11160"/>
  </bookViews>
  <sheets>
    <sheet name="VDFA" sheetId="1" r:id="rId1"/>
    <sheet name="VDFB" sheetId="6" r:id="rId2"/>
  </sheets>
  <definedNames>
    <definedName name="_xlnm.Print_Area" localSheetId="0">VDFA!$A$1:$K$47</definedName>
    <definedName name="_xlnm.Print_Area" localSheetId="1">VDFB!$A$1:$K$35</definedName>
    <definedName name="CIQWBGuid" hidden="1">"80f2eb11-a69f-4789-a224-c3bac53b2011"</definedName>
    <definedName name="Print_Area" localSheetId="0">VDFA!$A$1:$K$46</definedName>
    <definedName name="Print_Area" localSheetId="1">VDFB!$A$1:$K$34</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6" l="1"/>
  <c r="Q17" i="6" s="1"/>
  <c r="H17" i="6"/>
  <c r="G17" i="6"/>
  <c r="Q20" i="1"/>
  <c r="Q19" i="1"/>
  <c r="Q18" i="1"/>
  <c r="Q17" i="1"/>
  <c r="H18" i="1"/>
  <c r="H17" i="1"/>
  <c r="C16" i="1"/>
  <c r="J18" i="1" l="1"/>
  <c r="J19" i="1" s="1"/>
  <c r="J20" i="1" s="1"/>
  <c r="J21" i="1" s="1"/>
  <c r="J22" i="1" s="1"/>
  <c r="J23" i="1" s="1"/>
  <c r="J24" i="1" s="1"/>
  <c r="J25" i="1" s="1"/>
  <c r="J26" i="1" s="1"/>
  <c r="J27" i="1" s="1"/>
  <c r="J17" i="1"/>
  <c r="E17" i="6"/>
  <c r="I6" i="6"/>
  <c r="C27" i="1"/>
  <c r="C26" i="1"/>
  <c r="C25" i="1"/>
  <c r="C24" i="1"/>
  <c r="C23" i="1"/>
  <c r="C21" i="1"/>
  <c r="C20" i="1"/>
  <c r="C19" i="1"/>
  <c r="C18" i="1"/>
  <c r="I6" i="1"/>
  <c r="G20" i="1" s="1"/>
  <c r="F7" i="6"/>
  <c r="F8" i="6"/>
  <c r="C16" i="6" s="1"/>
  <c r="E17" i="1"/>
  <c r="J16" i="6"/>
  <c r="J16" i="1"/>
  <c r="F18" i="6"/>
  <c r="Q11" i="6"/>
  <c r="E18" i="1"/>
  <c r="E19" i="1"/>
  <c r="E20" i="1"/>
  <c r="E21" i="1"/>
  <c r="E22" i="1"/>
  <c r="E23" i="1"/>
  <c r="E24" i="1"/>
  <c r="E25" i="1"/>
  <c r="E26" i="1"/>
  <c r="E27" i="1"/>
  <c r="F28" i="1"/>
  <c r="Q11" i="1"/>
  <c r="M17" i="6" l="1"/>
  <c r="I17" i="6"/>
  <c r="J17" i="6"/>
  <c r="C22" i="1"/>
  <c r="M27" i="1" s="1"/>
  <c r="D27" i="1" s="1"/>
  <c r="M20" i="1"/>
  <c r="M19" i="1"/>
  <c r="D19" i="1" s="1"/>
  <c r="M18" i="1"/>
  <c r="M17" i="1"/>
  <c r="N17" i="1" s="1"/>
  <c r="G27" i="1"/>
  <c r="G23" i="1"/>
  <c r="G26" i="1"/>
  <c r="G22" i="1"/>
  <c r="G18" i="1"/>
  <c r="G19" i="1"/>
  <c r="G21" i="1"/>
  <c r="G17" i="1"/>
  <c r="G25" i="1"/>
  <c r="G24" i="1"/>
  <c r="N17" i="6" l="1"/>
  <c r="O17" i="6" s="1"/>
  <c r="D20" i="1"/>
  <c r="N20" i="1"/>
  <c r="D18" i="1"/>
  <c r="N18" i="1"/>
  <c r="D17" i="1"/>
  <c r="D17" i="6"/>
  <c r="G18" i="6"/>
  <c r="M25" i="1"/>
  <c r="D25" i="1" s="1"/>
  <c r="M26" i="1"/>
  <c r="D26" i="1" s="1"/>
  <c r="M22" i="1"/>
  <c r="M21" i="1"/>
  <c r="M23" i="1"/>
  <c r="M24" i="1"/>
  <c r="G28" i="1"/>
  <c r="I17" i="1"/>
  <c r="D21" i="1" l="1"/>
  <c r="N21" i="1"/>
  <c r="D24" i="1"/>
  <c r="N24" i="1"/>
  <c r="D23" i="1"/>
  <c r="N23" i="1"/>
  <c r="D22" i="1"/>
  <c r="N22" i="1"/>
  <c r="I18" i="1"/>
  <c r="O17" i="1"/>
  <c r="O18" i="1" l="1"/>
  <c r="Q18" i="6"/>
  <c r="H19" i="1"/>
  <c r="I19" i="1" s="1"/>
  <c r="N19" i="1" s="1"/>
  <c r="O19" i="1" l="1"/>
  <c r="I18" i="6"/>
  <c r="H18" i="6"/>
  <c r="O18" i="6"/>
  <c r="N18" i="6"/>
  <c r="I9" i="6" s="1"/>
  <c r="Q16" i="6" s="1"/>
  <c r="I10" i="6" s="1"/>
  <c r="I11" i="6" s="1"/>
  <c r="J11" i="6" s="1"/>
  <c r="H20" i="1"/>
  <c r="I20" i="1" s="1"/>
  <c r="I13" i="6" l="1"/>
  <c r="O20" i="1"/>
  <c r="H21" i="1"/>
  <c r="I21" i="1" s="1"/>
  <c r="O21" i="1" s="1"/>
  <c r="Q21" i="1"/>
  <c r="Q22" i="1" l="1"/>
  <c r="H22" i="1"/>
  <c r="I22" i="1" s="1"/>
  <c r="O22" i="1" s="1"/>
  <c r="Q23" i="1" l="1"/>
  <c r="H23" i="1"/>
  <c r="I23" i="1" s="1"/>
  <c r="O23" i="1" s="1"/>
  <c r="Q24" i="1" l="1"/>
  <c r="H24" i="1"/>
  <c r="I24" i="1" s="1"/>
  <c r="O24" i="1" s="1"/>
  <c r="Q25" i="1" l="1"/>
  <c r="H25" i="1"/>
  <c r="I25" i="1" s="1"/>
  <c r="N25" i="1" s="1"/>
  <c r="O25" i="1" s="1"/>
  <c r="Q26" i="1" l="1"/>
  <c r="H26" i="1"/>
  <c r="I26" i="1" s="1"/>
  <c r="N26" i="1" s="1"/>
  <c r="O26" i="1" s="1"/>
  <c r="H27" i="1" l="1"/>
  <c r="Q27" i="1"/>
  <c r="Q28" i="1" l="1"/>
  <c r="I27" i="1"/>
  <c r="H28" i="1"/>
  <c r="N27" i="1" l="1"/>
  <c r="N28" i="1" s="1"/>
  <c r="I9" i="1" s="1"/>
  <c r="Q16" i="1" s="1"/>
  <c r="I10" i="1" s="1"/>
  <c r="I11" i="1" s="1"/>
  <c r="I28" i="1"/>
  <c r="O27" i="1" l="1"/>
  <c r="O28" i="1" s="1"/>
  <c r="I13" i="1" s="1"/>
  <c r="J11" i="1" l="1"/>
</calcChain>
</file>

<file path=xl/sharedStrings.xml><?xml version="1.0" encoding="utf-8"?>
<sst xmlns="http://schemas.openxmlformats.org/spreadsheetml/2006/main" count="70" uniqueCount="35">
  <si>
    <t>(*)</t>
  </si>
  <si>
    <t>Moneda</t>
  </si>
  <si>
    <t>Pesos</t>
  </si>
  <si>
    <t>Fecha</t>
  </si>
  <si>
    <t>% Amortiz.</t>
  </si>
  <si>
    <t>Amortización</t>
  </si>
  <si>
    <t>Interés</t>
  </si>
  <si>
    <t>Total Flujo</t>
  </si>
  <si>
    <t>Saldo de Capital</t>
  </si>
  <si>
    <t>Días</t>
  </si>
  <si>
    <t>Valor actual</t>
  </si>
  <si>
    <t>Duration</t>
  </si>
  <si>
    <t>Fecha de Liquidación</t>
  </si>
  <si>
    <t>Tasa BADLAR:</t>
  </si>
  <si>
    <t xml:space="preserve">La presente planilla de cálculo debe ser considerada por el interesado al sólo efecto ilustrativo y ejemplificativo. La misma ha sido elaborada bajo el supuesto de que la tasa Badlar se mantiene durante todo el período en el valor observado en la celda I7. Los resultados que esta arroje no serán vinculantes y pueden sufrir variaciones ante cambios en cualquiera de los supuestos de elaboración. A los efectos de la suscripción de los Valores Representativos de Deuda, el interesado deberá basarse en sus propios cálculos y evaluación de la información publicada en el Suplemento de Prospecto y en particular las consideraciones de riesgo para la inversión. Se aclara que el uso de la planilla de cálculo no es Obligatorio para el inversor, sino meramente orientativo, y que los resultados que esta arroje no seran vinculantes; por tal motivo los organizadores y colocadores no asumiran responsabilidad alguna con el motivo en cualquier error cometido en la realización de los cálculos o en su interpretación por parte del inversor.
</t>
  </si>
  <si>
    <t>AA (arg)</t>
  </si>
  <si>
    <t>Tasa Mínima</t>
  </si>
  <si>
    <t>Fecha de Devengamiento</t>
  </si>
  <si>
    <t>TIR Real:</t>
  </si>
  <si>
    <t>Precio:</t>
  </si>
  <si>
    <t>Duration (meses):</t>
  </si>
  <si>
    <t>Flujo Real</t>
  </si>
  <si>
    <t>Mín</t>
  </si>
  <si>
    <t>Máx</t>
  </si>
  <si>
    <t>Spread</t>
  </si>
  <si>
    <t>TNA Real:</t>
  </si>
  <si>
    <t>Valor Nominal</t>
  </si>
  <si>
    <t>Cupón</t>
  </si>
  <si>
    <t>Cupón (BADLAR + 200 bps)</t>
  </si>
  <si>
    <t>Mín. 45% - Máx. 58%</t>
  </si>
  <si>
    <t>BBB+ (arg)</t>
  </si>
  <si>
    <t>Calificación (Fix)</t>
  </si>
  <si>
    <t>Cupón (BADLAR + 100 bps)</t>
  </si>
  <si>
    <t>Calculadora FF Concepción Serie IV- VDFA</t>
  </si>
  <si>
    <t>Calculadora FF Concepción Serie IV- VDFB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</si>
</sst>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quot;$&quot;\ #,##0;&quot;$&quot;\ \-#,##0"/>
    <numFmt numFmtId="165" formatCode="&quot;$&quot;\ #,##0;[Red]&quot;$&quot;\ \-#,##0"/>
    <numFmt numFmtId="166" formatCode="_ * #,##0.00_ ;_ * \-#,##0.00_ ;_ * &quot;-&quot;??_ ;_ @_ "/>
    <numFmt numFmtId="167" formatCode="_-* #,##0.00\ _P_t_s_-;\-* #,##0.00\ _P_t_s_-;_-* &quot;-&quot;??\ _P_t_s_-;_-@_-"/>
    <numFmt numFmtId="168" formatCode="_-* #,##0\ _P_t_s_-;\-* #,##0\ _P_t_s_-;_-* &quot;-&quot;??\ _P_t_s_-;_-@_-"/>
    <numFmt numFmtId="169" formatCode="_ * #,##0_ ;_ * \-#,##0_ ;_ * &quot;-&quot;??_ ;_ @_ "/>
    <numFmt numFmtId="170" formatCode="_-* #,##0.0\ _P_t_s_-;\-* #,##0.0\ _P_t_s_-;_-* &quot;-&quot;??\ _P_t_s_-;_-@_-"/>
    <numFmt numFmtId="171" formatCode="0.0%"/>
    <numFmt numFmtId="172" formatCode="0.0000%"/>
    <numFmt numFmtId="173" formatCode="&quot;Badlar +&quot;\ 0.00%"/>
    <numFmt numFmtId="174" formatCode="dd/mm/yyyy;@"/>
  </numFmts>
  <fonts count="16" x14ac:knownFonts="1">
    <font>
      <sz val="10"/>
      <color theme="1"/>
      <name val="Calibri"/>
      <family val="2"/>
    </font>
    <font>
      <sz val="10"/>
      <color theme="1"/>
      <name val="Calibri"/>
      <family val="2"/>
    </font>
    <font>
      <sz val="10"/>
      <name val="Calibri"/>
      <family val="2"/>
      <scheme val="minor"/>
    </font>
    <font>
      <b/>
      <u/>
      <sz val="11"/>
      <name val="Calibri"/>
      <family val="2"/>
      <scheme val="minor"/>
    </font>
    <font>
      <b/>
      <sz val="10"/>
      <name val="Calibri"/>
      <family val="2"/>
      <scheme val="minor"/>
    </font>
    <font>
      <sz val="8"/>
      <color rgb="FF13162A"/>
      <name val="Calibri"/>
      <family val="2"/>
      <scheme val="minor"/>
    </font>
    <font>
      <u/>
      <sz val="12"/>
      <name val="Calibri"/>
      <family val="2"/>
      <scheme val="minor"/>
    </font>
    <font>
      <sz val="10"/>
      <color theme="0"/>
      <name val="Calibri"/>
      <family val="2"/>
      <scheme val="minor"/>
    </font>
    <font>
      <b/>
      <sz val="10"/>
      <color rgb="FF002060"/>
      <name val="Calibri"/>
      <family val="2"/>
      <scheme val="minor"/>
    </font>
    <font>
      <sz val="12"/>
      <color rgb="FFF9FBFC"/>
      <name val="Calibri"/>
      <family val="2"/>
      <scheme val="minor"/>
    </font>
    <font>
      <sz val="8"/>
      <name val="Calibri"/>
      <family val="2"/>
      <scheme val="minor"/>
    </font>
    <font>
      <sz val="10"/>
      <color theme="1"/>
      <name val="Calibri"/>
      <family val="2"/>
      <scheme val="minor"/>
    </font>
    <font>
      <b/>
      <sz val="10"/>
      <color rgb="FF0000FF"/>
      <name val="Calibri"/>
      <family val="2"/>
      <scheme val="minor"/>
    </font>
    <font>
      <b/>
      <sz val="10"/>
      <color theme="0"/>
      <name val="Calibri"/>
      <family val="2"/>
      <scheme val="minor"/>
    </font>
    <font>
      <b/>
      <u/>
      <sz val="14"/>
      <name val="Calibri"/>
      <family val="2"/>
      <scheme val="minor"/>
    </font>
    <font>
      <b/>
      <i/>
      <sz val="10.5"/>
      <name val="Calibri"/>
      <family val="2"/>
      <scheme val="minor"/>
    </font>
  </fonts>
  <fills count="10">
    <fill>
      <patternFill patternType="none"/>
    </fill>
    <fill>
      <patternFill patternType="gray125"/>
    </fill>
    <fill>
      <patternFill patternType="solid">
        <fgColor indexed="65"/>
        <bgColor indexed="8"/>
      </patternFill>
    </fill>
    <fill>
      <patternFill patternType="solid">
        <fgColor theme="3" tint="0.39997558519241921"/>
        <bgColor indexed="8"/>
      </patternFill>
    </fill>
    <fill>
      <patternFill patternType="solid">
        <fgColor theme="3" tint="0.39997558519241921"/>
        <bgColor indexed="64"/>
      </patternFill>
    </fill>
    <fill>
      <patternFill patternType="solid">
        <fgColor theme="0"/>
        <bgColor indexed="8"/>
      </patternFill>
    </fill>
    <fill>
      <patternFill patternType="solid">
        <fgColor rgb="FFF9FBFC"/>
        <bgColor indexed="8"/>
      </patternFill>
    </fill>
    <fill>
      <patternFill patternType="solid">
        <fgColor rgb="FFF9FBFC"/>
        <bgColor indexed="64"/>
      </patternFill>
    </fill>
    <fill>
      <patternFill patternType="solid">
        <fgColor rgb="FFCFDFE7"/>
        <bgColor indexed="8"/>
      </patternFill>
    </fill>
    <fill>
      <patternFill patternType="solid">
        <fgColor rgb="FF13162A"/>
        <bgColor indexed="8"/>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3">
    <xf numFmtId="0" fontId="0" fillId="0" borderId="0"/>
    <xf numFmtId="166" fontId="1" fillId="0" borderId="0" applyFont="0" applyFill="0" applyBorder="0" applyAlignment="0" applyProtection="0"/>
    <xf numFmtId="9" fontId="1" fillId="0" borderId="0" applyFont="0" applyFill="0" applyBorder="0" applyAlignment="0" applyProtection="0"/>
  </cellStyleXfs>
  <cellXfs count="106">
    <xf numFmtId="0" fontId="0" fillId="0" borderId="0" xfId="0"/>
    <xf numFmtId="0" fontId="9" fillId="9" borderId="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protection hidden="1"/>
    </xf>
    <xf numFmtId="17" fontId="10" fillId="6" borderId="0" xfId="0" applyNumberFormat="1" applyFont="1" applyFill="1" applyAlignment="1" applyProtection="1">
      <alignment vertical="center" wrapText="1"/>
      <protection hidden="1"/>
    </xf>
    <xf numFmtId="0" fontId="2" fillId="2" borderId="0" xfId="0" applyFont="1" applyFill="1" applyAlignment="1" applyProtection="1">
      <alignment horizontal="center" vertical="center"/>
      <protection hidden="1"/>
    </xf>
    <xf numFmtId="171" fontId="2" fillId="2" borderId="0" xfId="0" applyNumberFormat="1" applyFont="1" applyFill="1" applyAlignment="1" applyProtection="1">
      <alignment horizontal="center" vertical="center"/>
      <protection hidden="1"/>
    </xf>
    <xf numFmtId="171" fontId="2" fillId="2" borderId="0" xfId="2" applyNumberFormat="1" applyFont="1" applyFill="1" applyAlignment="1" applyProtection="1">
      <alignment horizontal="center" vertical="center"/>
      <protection hidden="1"/>
    </xf>
    <xf numFmtId="171" fontId="7" fillId="2" borderId="0" xfId="0" applyNumberFormat="1" applyFont="1" applyFill="1" applyAlignment="1" applyProtection="1">
      <alignment horizontal="center" vertical="center"/>
      <protection hidden="1"/>
    </xf>
    <xf numFmtId="0" fontId="2" fillId="2" borderId="0" xfId="0" applyFont="1" applyFill="1" applyAlignment="1" applyProtection="1">
      <alignment vertical="center"/>
      <protection hidden="1"/>
    </xf>
    <xf numFmtId="0" fontId="14" fillId="2" borderId="0" xfId="0" applyFont="1" applyFill="1" applyAlignment="1" applyProtection="1">
      <alignment vertical="center"/>
      <protection hidden="1"/>
    </xf>
    <xf numFmtId="0" fontId="6" fillId="2" borderId="0" xfId="0" applyFont="1" applyFill="1" applyAlignment="1" applyProtection="1">
      <alignment vertical="center"/>
      <protection hidden="1"/>
    </xf>
    <xf numFmtId="0" fontId="3" fillId="2" borderId="0" xfId="0" applyFont="1" applyFill="1" applyAlignment="1" applyProtection="1">
      <alignment vertical="center"/>
      <protection hidden="1"/>
    </xf>
    <xf numFmtId="0" fontId="4" fillId="0" borderId="0" xfId="0" applyFont="1" applyAlignment="1" applyProtection="1">
      <alignment vertical="center"/>
      <protection hidden="1"/>
    </xf>
    <xf numFmtId="0" fontId="2" fillId="0" borderId="0" xfId="0" applyFont="1" applyAlignment="1" applyProtection="1">
      <alignment vertical="center"/>
      <protection hidden="1"/>
    </xf>
    <xf numFmtId="0" fontId="7" fillId="5" borderId="1" xfId="0" applyFont="1" applyFill="1" applyBorder="1" applyAlignment="1" applyProtection="1">
      <alignment vertical="center"/>
      <protection hidden="1"/>
    </xf>
    <xf numFmtId="165" fontId="13" fillId="4" borderId="1" xfId="1" applyNumberFormat="1" applyFont="1" applyFill="1" applyBorder="1" applyAlignment="1" applyProtection="1">
      <alignment horizontal="center" vertical="center"/>
      <protection locked="0"/>
    </xf>
    <xf numFmtId="0" fontId="4" fillId="2" borderId="0" xfId="0" applyFont="1" applyFill="1" applyAlignment="1" applyProtection="1">
      <alignment vertical="center"/>
      <protection hidden="1"/>
    </xf>
    <xf numFmtId="3" fontId="2" fillId="2" borderId="0" xfId="0" applyNumberFormat="1" applyFont="1" applyFill="1" applyAlignment="1" applyProtection="1">
      <alignment vertical="center"/>
      <protection hidden="1"/>
    </xf>
    <xf numFmtId="0" fontId="2" fillId="6" borderId="3" xfId="0" applyFont="1" applyFill="1" applyBorder="1" applyAlignment="1" applyProtection="1">
      <alignment vertical="center"/>
      <protection hidden="1"/>
    </xf>
    <xf numFmtId="0" fontId="2" fillId="6" borderId="0" xfId="0" applyFont="1" applyFill="1" applyAlignment="1" applyProtection="1">
      <alignment vertical="center"/>
      <protection hidden="1"/>
    </xf>
    <xf numFmtId="0" fontId="2" fillId="6" borderId="4" xfId="0" applyFont="1" applyFill="1" applyBorder="1" applyAlignment="1" applyProtection="1">
      <alignment vertical="center"/>
      <protection hidden="1"/>
    </xf>
    <xf numFmtId="0" fontId="2" fillId="7" borderId="1" xfId="0" applyFont="1" applyFill="1" applyBorder="1" applyAlignment="1" applyProtection="1">
      <alignment horizontal="center" vertical="center"/>
      <protection hidden="1"/>
    </xf>
    <xf numFmtId="0" fontId="2" fillId="6" borderId="9" xfId="0" applyFont="1" applyFill="1" applyBorder="1" applyAlignment="1" applyProtection="1">
      <alignment vertical="center"/>
      <protection hidden="1"/>
    </xf>
    <xf numFmtId="10" fontId="13" fillId="3" borderId="1" xfId="2" applyNumberFormat="1" applyFont="1" applyFill="1" applyBorder="1" applyAlignment="1" applyProtection="1">
      <alignment horizontal="center" vertical="center"/>
      <protection locked="0"/>
    </xf>
    <xf numFmtId="164" fontId="2" fillId="6" borderId="4" xfId="1" applyNumberFormat="1" applyFont="1" applyFill="1" applyBorder="1" applyAlignment="1" applyProtection="1">
      <alignment horizontal="center" vertical="center"/>
      <protection hidden="1"/>
    </xf>
    <xf numFmtId="172" fontId="2" fillId="7" borderId="1" xfId="0" applyNumberFormat="1" applyFont="1" applyFill="1" applyBorder="1" applyAlignment="1" applyProtection="1">
      <alignment horizontal="center" vertical="center"/>
      <protection hidden="1"/>
    </xf>
    <xf numFmtId="10" fontId="12" fillId="2" borderId="0" xfId="0" applyNumberFormat="1" applyFont="1" applyFill="1" applyAlignment="1" applyProtection="1">
      <alignment horizontal="center" vertical="center"/>
      <protection hidden="1"/>
    </xf>
    <xf numFmtId="0" fontId="2" fillId="6" borderId="4" xfId="0" applyFont="1" applyFill="1" applyBorder="1" applyAlignment="1" applyProtection="1">
      <alignment horizontal="center" vertical="center"/>
      <protection hidden="1"/>
    </xf>
    <xf numFmtId="0" fontId="2" fillId="8" borderId="1" xfId="0" applyFont="1" applyFill="1" applyBorder="1" applyAlignment="1" applyProtection="1">
      <alignment horizontal="center" vertical="center"/>
      <protection hidden="1"/>
    </xf>
    <xf numFmtId="10" fontId="2" fillId="8" borderId="1" xfId="2" applyNumberFormat="1" applyFont="1" applyFill="1" applyBorder="1" applyAlignment="1" applyProtection="1">
      <alignment horizontal="center" vertical="center"/>
      <protection hidden="1"/>
    </xf>
    <xf numFmtId="10" fontId="4" fillId="2" borderId="0" xfId="0" applyNumberFormat="1" applyFont="1" applyFill="1" applyAlignment="1" applyProtection="1">
      <alignment horizontal="center" vertical="center"/>
      <protection hidden="1"/>
    </xf>
    <xf numFmtId="17" fontId="2" fillId="2" borderId="0" xfId="0" applyNumberFormat="1" applyFont="1" applyFill="1" applyAlignment="1" applyProtection="1">
      <alignment vertical="center"/>
      <protection hidden="1"/>
    </xf>
    <xf numFmtId="10" fontId="11" fillId="6" borderId="9" xfId="2" applyNumberFormat="1" applyFont="1" applyFill="1" applyBorder="1" applyAlignment="1" applyProtection="1">
      <alignment horizontal="center" vertical="center"/>
      <protection hidden="1"/>
    </xf>
    <xf numFmtId="0" fontId="2" fillId="6" borderId="7" xfId="0" applyFont="1" applyFill="1" applyBorder="1" applyAlignment="1" applyProtection="1">
      <alignment vertical="center"/>
      <protection hidden="1"/>
    </xf>
    <xf numFmtId="0" fontId="2" fillId="6" borderId="11" xfId="0" applyFont="1" applyFill="1" applyBorder="1" applyAlignment="1" applyProtection="1">
      <alignment vertical="center"/>
      <protection hidden="1"/>
    </xf>
    <xf numFmtId="0" fontId="2" fillId="6" borderId="8" xfId="0" applyFont="1" applyFill="1" applyBorder="1" applyAlignment="1" applyProtection="1">
      <alignment vertical="center"/>
      <protection hidden="1"/>
    </xf>
    <xf numFmtId="0" fontId="2" fillId="6" borderId="8" xfId="0" applyFont="1" applyFill="1" applyBorder="1" applyAlignment="1" applyProtection="1">
      <alignment horizontal="center" vertical="center"/>
      <protection hidden="1"/>
    </xf>
    <xf numFmtId="0" fontId="8" fillId="7" borderId="1" xfId="0" applyFont="1" applyFill="1" applyBorder="1" applyAlignment="1" applyProtection="1">
      <alignment horizontal="center" vertical="center"/>
      <protection hidden="1"/>
    </xf>
    <xf numFmtId="2" fontId="8" fillId="6" borderId="1" xfId="0" applyNumberFormat="1" applyFont="1" applyFill="1" applyBorder="1" applyAlignment="1" applyProtection="1">
      <alignment horizontal="center" vertical="center"/>
      <protection hidden="1"/>
    </xf>
    <xf numFmtId="14" fontId="2" fillId="2" borderId="0" xfId="0" applyNumberFormat="1" applyFont="1" applyFill="1" applyAlignment="1" applyProtection="1">
      <alignment vertical="center"/>
      <protection hidden="1"/>
    </xf>
    <xf numFmtId="0" fontId="4" fillId="2" borderId="0" xfId="0" applyFont="1" applyFill="1" applyAlignment="1" applyProtection="1">
      <alignment horizontal="center" vertical="center"/>
      <protection hidden="1"/>
    </xf>
    <xf numFmtId="14" fontId="2" fillId="6" borderId="2" xfId="0" applyNumberFormat="1" applyFont="1" applyFill="1" applyBorder="1" applyAlignment="1" applyProtection="1">
      <alignment horizontal="center" vertical="center"/>
      <protection hidden="1"/>
    </xf>
    <xf numFmtId="169" fontId="2" fillId="6" borderId="6" xfId="0" applyNumberFormat="1" applyFont="1" applyFill="1" applyBorder="1" applyAlignment="1" applyProtection="1">
      <alignment horizontal="center" vertical="center"/>
      <protection hidden="1"/>
    </xf>
    <xf numFmtId="0" fontId="2" fillId="6" borderId="2" xfId="0" applyFont="1" applyFill="1" applyBorder="1" applyAlignment="1" applyProtection="1">
      <alignment horizontal="center" vertical="center"/>
      <protection hidden="1"/>
    </xf>
    <xf numFmtId="168" fontId="2" fillId="6" borderId="2" xfId="1" applyNumberFormat="1" applyFont="1" applyFill="1" applyBorder="1" applyAlignment="1" applyProtection="1">
      <alignment horizontal="center" vertical="center"/>
      <protection hidden="1"/>
    </xf>
    <xf numFmtId="168" fontId="2" fillId="6" borderId="10" xfId="0" applyNumberFormat="1" applyFont="1" applyFill="1" applyBorder="1" applyAlignment="1" applyProtection="1">
      <alignment horizontal="center" vertical="center"/>
      <protection hidden="1"/>
    </xf>
    <xf numFmtId="167" fontId="2" fillId="2" borderId="0" xfId="0" applyNumberFormat="1" applyFont="1" applyFill="1" applyAlignment="1" applyProtection="1">
      <alignment horizontal="center" vertical="center"/>
      <protection hidden="1"/>
    </xf>
    <xf numFmtId="169" fontId="2" fillId="0" borderId="0" xfId="1" applyNumberFormat="1" applyFont="1" applyAlignment="1" applyProtection="1">
      <alignment vertical="center"/>
      <protection hidden="1"/>
    </xf>
    <xf numFmtId="0" fontId="7" fillId="2" borderId="0" xfId="0" applyFont="1" applyFill="1" applyAlignment="1" applyProtection="1">
      <alignment vertical="center"/>
      <protection hidden="1"/>
    </xf>
    <xf numFmtId="1" fontId="2" fillId="6" borderId="9" xfId="1" applyNumberFormat="1" applyFont="1" applyFill="1" applyBorder="1" applyAlignment="1" applyProtection="1">
      <alignment horizontal="center" vertical="center"/>
      <protection hidden="1"/>
    </xf>
    <xf numFmtId="10" fontId="2" fillId="7" borderId="9" xfId="2" applyNumberFormat="1" applyFont="1" applyFill="1" applyBorder="1" applyAlignment="1" applyProtection="1">
      <alignment horizontal="center" vertical="center"/>
      <protection hidden="1"/>
    </xf>
    <xf numFmtId="171" fontId="2" fillId="7" borderId="9" xfId="0" applyNumberFormat="1" applyFont="1" applyFill="1" applyBorder="1" applyAlignment="1" applyProtection="1">
      <alignment horizontal="center" vertical="center"/>
      <protection hidden="1"/>
    </xf>
    <xf numFmtId="168" fontId="2" fillId="7" borderId="9" xfId="1" applyNumberFormat="1" applyFont="1" applyFill="1" applyBorder="1" applyAlignment="1" applyProtection="1">
      <alignment horizontal="center" vertical="center"/>
      <protection hidden="1"/>
    </xf>
    <xf numFmtId="168" fontId="2" fillId="7" borderId="4" xfId="0" applyNumberFormat="1" applyFont="1" applyFill="1" applyBorder="1" applyAlignment="1" applyProtection="1">
      <alignment horizontal="center" vertical="center"/>
      <protection hidden="1"/>
    </xf>
    <xf numFmtId="170" fontId="2" fillId="2" borderId="0" xfId="1" applyNumberFormat="1" applyFont="1" applyFill="1" applyAlignment="1" applyProtection="1">
      <alignment vertical="center"/>
      <protection hidden="1"/>
    </xf>
    <xf numFmtId="166" fontId="2" fillId="2" borderId="0" xfId="1" applyFont="1" applyFill="1" applyAlignment="1" applyProtection="1">
      <alignment vertical="center"/>
      <protection hidden="1"/>
    </xf>
    <xf numFmtId="169" fontId="2" fillId="2" borderId="0" xfId="1" applyNumberFormat="1" applyFont="1" applyFill="1" applyAlignment="1" applyProtection="1">
      <alignment vertical="center"/>
      <protection hidden="1"/>
    </xf>
    <xf numFmtId="168" fontId="2" fillId="2" borderId="0" xfId="0" applyNumberFormat="1" applyFont="1" applyFill="1" applyAlignment="1" applyProtection="1">
      <alignment vertical="center"/>
      <protection hidden="1"/>
    </xf>
    <xf numFmtId="168" fontId="2" fillId="2" borderId="0" xfId="0" applyNumberFormat="1" applyFont="1" applyFill="1" applyAlignment="1" applyProtection="1">
      <alignment horizontal="right" vertical="center"/>
      <protection hidden="1"/>
    </xf>
    <xf numFmtId="171" fontId="4" fillId="6" borderId="1" xfId="2" applyNumberFormat="1" applyFont="1" applyFill="1" applyBorder="1" applyAlignment="1" applyProtection="1">
      <alignment horizontal="center" vertical="center"/>
      <protection hidden="1"/>
    </xf>
    <xf numFmtId="168" fontId="4" fillId="6" borderId="1" xfId="2" applyNumberFormat="1" applyFont="1" applyFill="1" applyBorder="1" applyAlignment="1" applyProtection="1">
      <alignment horizontal="center" vertical="center"/>
      <protection hidden="1"/>
    </xf>
    <xf numFmtId="168" fontId="4" fillId="2" borderId="1" xfId="1" applyNumberFormat="1" applyFont="1" applyFill="1" applyBorder="1" applyAlignment="1" applyProtection="1">
      <alignment horizontal="right" vertical="center"/>
      <protection hidden="1"/>
    </xf>
    <xf numFmtId="168" fontId="4" fillId="2" borderId="1" xfId="1" applyNumberFormat="1" applyFont="1" applyFill="1" applyBorder="1" applyAlignment="1" applyProtection="1">
      <alignment vertical="center"/>
      <protection hidden="1"/>
    </xf>
    <xf numFmtId="169" fontId="4" fillId="2" borderId="0" xfId="1" applyNumberFormat="1" applyFont="1" applyFill="1" applyAlignment="1" applyProtection="1">
      <alignment vertical="center"/>
      <protection hidden="1"/>
    </xf>
    <xf numFmtId="169" fontId="4" fillId="0" borderId="0" xfId="1" applyNumberFormat="1" applyFont="1" applyAlignment="1" applyProtection="1">
      <alignment vertical="center"/>
      <protection hidden="1"/>
    </xf>
    <xf numFmtId="166" fontId="2" fillId="2" borderId="0" xfId="1" applyFont="1" applyFill="1" applyAlignment="1" applyProtection="1">
      <alignment horizontal="right" vertical="center"/>
      <protection hidden="1"/>
    </xf>
    <xf numFmtId="17" fontId="5" fillId="0" borderId="0" xfId="0" applyNumberFormat="1" applyFont="1" applyAlignment="1" applyProtection="1">
      <alignment vertical="center" wrapText="1"/>
      <protection hidden="1"/>
    </xf>
    <xf numFmtId="0" fontId="4" fillId="2" borderId="0" xfId="0" applyFont="1" applyFill="1" applyAlignment="1" applyProtection="1">
      <alignment horizontal="center" vertical="center"/>
      <protection hidden="1"/>
    </xf>
    <xf numFmtId="171" fontId="4" fillId="6" borderId="5" xfId="2" applyNumberFormat="1" applyFont="1" applyFill="1" applyBorder="1" applyAlignment="1" applyProtection="1">
      <alignment horizontal="center" vertical="center"/>
      <protection hidden="1"/>
    </xf>
    <xf numFmtId="168" fontId="4" fillId="6" borderId="5" xfId="2" applyNumberFormat="1" applyFont="1" applyFill="1" applyBorder="1" applyAlignment="1" applyProtection="1">
      <alignment horizontal="center" vertical="center"/>
      <protection hidden="1"/>
    </xf>
    <xf numFmtId="1" fontId="2" fillId="6" borderId="5" xfId="1" applyNumberFormat="1" applyFont="1" applyFill="1" applyBorder="1" applyAlignment="1" applyProtection="1">
      <alignment horizontal="center" vertical="center"/>
      <protection hidden="1"/>
    </xf>
    <xf numFmtId="10" fontId="2" fillId="7" borderId="5" xfId="2" applyNumberFormat="1" applyFont="1" applyFill="1" applyBorder="1" applyAlignment="1" applyProtection="1">
      <alignment horizontal="center" vertical="center"/>
      <protection hidden="1"/>
    </xf>
    <xf numFmtId="171" fontId="2" fillId="7" borderId="5" xfId="0" applyNumberFormat="1" applyFont="1" applyFill="1" applyBorder="1" applyAlignment="1" applyProtection="1">
      <alignment horizontal="center" vertical="center"/>
      <protection hidden="1"/>
    </xf>
    <xf numFmtId="168" fontId="2" fillId="7" borderId="5" xfId="1" applyNumberFormat="1" applyFont="1" applyFill="1" applyBorder="1" applyAlignment="1" applyProtection="1">
      <alignment horizontal="center" vertical="center"/>
      <protection hidden="1"/>
    </xf>
    <xf numFmtId="168" fontId="2" fillId="7" borderId="8" xfId="0" applyNumberFormat="1" applyFont="1" applyFill="1" applyBorder="1" applyAlignment="1" applyProtection="1">
      <alignment horizontal="center" vertical="center"/>
      <protection hidden="1"/>
    </xf>
    <xf numFmtId="174" fontId="2" fillId="6" borderId="9" xfId="0" applyNumberFormat="1" applyFont="1" applyFill="1" applyBorder="1" applyAlignment="1">
      <alignment horizontal="center" vertical="center"/>
    </xf>
    <xf numFmtId="174" fontId="2" fillId="6" borderId="5" xfId="0" applyNumberFormat="1" applyFont="1" applyFill="1" applyBorder="1" applyAlignment="1">
      <alignment horizontal="center" vertical="center"/>
    </xf>
    <xf numFmtId="17" fontId="10" fillId="0" borderId="0" xfId="0" applyNumberFormat="1" applyFont="1" applyFill="1" applyBorder="1" applyAlignment="1" applyProtection="1">
      <alignment wrapText="1"/>
      <protection hidden="1"/>
    </xf>
    <xf numFmtId="0" fontId="2" fillId="0" borderId="0" xfId="0" applyFont="1" applyFill="1" applyAlignment="1" applyProtection="1">
      <alignment vertical="center"/>
      <protection hidden="1"/>
    </xf>
    <xf numFmtId="17" fontId="10" fillId="0" borderId="0" xfId="0" applyNumberFormat="1" applyFont="1" applyFill="1" applyAlignment="1" applyProtection="1">
      <alignment vertical="center" wrapText="1"/>
      <protection hidden="1"/>
    </xf>
    <xf numFmtId="168" fontId="2" fillId="0" borderId="3" xfId="0" applyNumberFormat="1" applyFont="1" applyFill="1" applyBorder="1" applyAlignment="1" applyProtection="1">
      <alignment horizontal="center" vertical="center"/>
      <protection hidden="1"/>
    </xf>
    <xf numFmtId="17" fontId="5" fillId="0" borderId="0" xfId="0" applyNumberFormat="1" applyFont="1" applyFill="1" applyAlignment="1" applyProtection="1">
      <alignment vertical="center" wrapText="1"/>
      <protection hidden="1"/>
    </xf>
    <xf numFmtId="168" fontId="2" fillId="0" borderId="6" xfId="0" applyNumberFormat="1" applyFont="1" applyFill="1" applyBorder="1" applyAlignment="1" applyProtection="1">
      <alignment horizontal="center" vertical="center"/>
      <protection hidden="1"/>
    </xf>
    <xf numFmtId="14" fontId="2" fillId="0" borderId="12" xfId="0" applyNumberFormat="1" applyFont="1" applyFill="1" applyBorder="1" applyAlignment="1" applyProtection="1">
      <alignment horizontal="center" vertical="center"/>
      <protection hidden="1"/>
    </xf>
    <xf numFmtId="1" fontId="2" fillId="0" borderId="12" xfId="1" applyNumberFormat="1" applyFont="1" applyFill="1" applyBorder="1" applyAlignment="1" applyProtection="1">
      <alignment horizontal="center" vertical="center"/>
      <protection hidden="1"/>
    </xf>
    <xf numFmtId="10" fontId="2" fillId="0" borderId="10" xfId="2" applyNumberFormat="1" applyFont="1" applyFill="1" applyBorder="1" applyAlignment="1" applyProtection="1">
      <alignment horizontal="center" vertical="center"/>
      <protection hidden="1"/>
    </xf>
    <xf numFmtId="169" fontId="2" fillId="2" borderId="0" xfId="1" applyNumberFormat="1" applyFont="1" applyFill="1" applyAlignment="1" applyProtection="1">
      <alignment horizontal="center" vertical="center"/>
      <protection hidden="1"/>
    </xf>
    <xf numFmtId="172" fontId="4" fillId="0" borderId="1" xfId="2" applyNumberFormat="1" applyFont="1" applyFill="1" applyBorder="1" applyAlignment="1" applyProtection="1">
      <alignment horizontal="center" vertical="center"/>
      <protection locked="0"/>
    </xf>
    <xf numFmtId="173" fontId="15" fillId="2" borderId="0" xfId="2" applyNumberFormat="1" applyFont="1" applyFill="1" applyAlignment="1" applyProtection="1">
      <alignment horizontal="center" vertical="center"/>
      <protection hidden="1"/>
    </xf>
    <xf numFmtId="174" fontId="2" fillId="7" borderId="4" xfId="0" applyNumberFormat="1" applyFont="1" applyFill="1" applyBorder="1" applyAlignment="1" applyProtection="1">
      <alignment horizontal="center" vertical="center"/>
      <protection hidden="1"/>
    </xf>
    <xf numFmtId="174" fontId="2" fillId="7" borderId="2" xfId="0" applyNumberFormat="1" applyFont="1" applyFill="1" applyBorder="1" applyAlignment="1" applyProtection="1">
      <alignment horizontal="center" vertical="center"/>
      <protection hidden="1"/>
    </xf>
    <xf numFmtId="17" fontId="2" fillId="6" borderId="3" xfId="0" applyNumberFormat="1" applyFont="1" applyFill="1" applyBorder="1" applyAlignment="1" applyProtection="1">
      <alignment vertical="center"/>
      <protection hidden="1"/>
    </xf>
    <xf numFmtId="17" fontId="2" fillId="6" borderId="0" xfId="0" applyNumberFormat="1" applyFont="1" applyFill="1" applyAlignment="1" applyProtection="1">
      <alignment vertical="center"/>
      <protection hidden="1"/>
    </xf>
    <xf numFmtId="174" fontId="2" fillId="0" borderId="4" xfId="0" applyNumberFormat="1" applyFont="1" applyFill="1" applyBorder="1" applyAlignment="1" applyProtection="1">
      <alignment horizontal="center" vertical="center"/>
      <protection hidden="1"/>
    </xf>
    <xf numFmtId="174" fontId="2" fillId="0" borderId="2" xfId="0" applyNumberFormat="1" applyFont="1" applyFill="1" applyBorder="1" applyAlignment="1" applyProtection="1">
      <alignment horizontal="center" vertical="center"/>
      <protection hidden="1"/>
    </xf>
    <xf numFmtId="0" fontId="4" fillId="2" borderId="0" xfId="0" applyFont="1" applyFill="1" applyAlignment="1" applyProtection="1">
      <alignment horizontal="center" vertical="center"/>
      <protection hidden="1"/>
    </xf>
    <xf numFmtId="17" fontId="10" fillId="6" borderId="6" xfId="0" applyNumberFormat="1" applyFont="1" applyFill="1" applyBorder="1" applyAlignment="1" applyProtection="1">
      <alignment horizontal="center" vertical="center" wrapText="1"/>
      <protection hidden="1"/>
    </xf>
    <xf numFmtId="17" fontId="10" fillId="6" borderId="12" xfId="0" applyNumberFormat="1" applyFont="1" applyFill="1" applyBorder="1" applyAlignment="1" applyProtection="1">
      <alignment horizontal="center" vertical="center" wrapText="1"/>
      <protection hidden="1"/>
    </xf>
    <xf numFmtId="17" fontId="10" fillId="6" borderId="10" xfId="0" applyNumberFormat="1" applyFont="1" applyFill="1" applyBorder="1" applyAlignment="1" applyProtection="1">
      <alignment horizontal="center" vertical="center" wrapText="1"/>
      <protection hidden="1"/>
    </xf>
    <xf numFmtId="17" fontId="10" fillId="6" borderId="3" xfId="0" applyNumberFormat="1" applyFont="1" applyFill="1" applyBorder="1" applyAlignment="1" applyProtection="1">
      <alignment horizontal="center" vertical="center" wrapText="1"/>
      <protection hidden="1"/>
    </xf>
    <xf numFmtId="17" fontId="10" fillId="6" borderId="0" xfId="0" applyNumberFormat="1" applyFont="1" applyFill="1" applyAlignment="1" applyProtection="1">
      <alignment horizontal="center" vertical="center" wrapText="1"/>
      <protection hidden="1"/>
    </xf>
    <xf numFmtId="17" fontId="10" fillId="6" borderId="4" xfId="0" applyNumberFormat="1" applyFont="1" applyFill="1" applyBorder="1" applyAlignment="1" applyProtection="1">
      <alignment horizontal="center" vertical="center" wrapText="1"/>
      <protection hidden="1"/>
    </xf>
    <xf numFmtId="17" fontId="10" fillId="6" borderId="7" xfId="0" applyNumberFormat="1" applyFont="1" applyFill="1" applyBorder="1" applyAlignment="1" applyProtection="1">
      <alignment horizontal="center" vertical="center" wrapText="1"/>
      <protection hidden="1"/>
    </xf>
    <xf numFmtId="17" fontId="10" fillId="6" borderId="11" xfId="0" applyNumberFormat="1" applyFont="1" applyFill="1" applyBorder="1" applyAlignment="1" applyProtection="1">
      <alignment horizontal="center" vertical="center" wrapText="1"/>
      <protection hidden="1"/>
    </xf>
    <xf numFmtId="17" fontId="10" fillId="6" borderId="8" xfId="0" applyNumberFormat="1" applyFont="1" applyFill="1" applyBorder="1" applyAlignment="1" applyProtection="1">
      <alignment horizontal="center" vertical="center" wrapText="1"/>
      <protection hidden="1"/>
    </xf>
    <xf numFmtId="17" fontId="10" fillId="0" borderId="0" xfId="0" applyNumberFormat="1" applyFont="1" applyFill="1" applyBorder="1" applyAlignment="1" applyProtection="1">
      <alignment horizontal="center" wrapText="1"/>
      <protection hidden="1"/>
    </xf>
  </cellXfs>
  <cellStyles count="3">
    <cellStyle name="Millares" xfId="1" builtinId="3"/>
    <cellStyle name="Normal" xfId="0" builtinId="0"/>
    <cellStyle name="Porcentaje" xfId="2" builtinId="5"/>
  </cellStyles>
  <dxfs count="1">
    <dxf>
      <font>
        <condense val="0"/>
        <extend val="0"/>
        <color indexed="9"/>
      </font>
    </dxf>
  </dxfs>
  <tableStyles count="0" defaultTableStyle="TableStyleMedium2" defaultPivotStyle="PivotStyleLight16"/>
  <colors>
    <mruColors>
      <color rgb="FFF9FBFC"/>
      <color rgb="FF13162A"/>
      <color rgb="FF0000FF"/>
      <color rgb="FFCFD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123265</xdr:colOff>
      <xdr:row>0</xdr:row>
      <xdr:rowOff>152400</xdr:rowOff>
    </xdr:from>
    <xdr:to>
      <xdr:col>1</xdr:col>
      <xdr:colOff>89647</xdr:colOff>
      <xdr:row>8</xdr:row>
      <xdr:rowOff>78441</xdr:rowOff>
    </xdr:to>
    <xdr:sp macro="" textlink="">
      <xdr:nvSpPr>
        <xdr:cNvPr id="7" name="6 CuadroTexto">
          <a:extLst>
            <a:ext uri="{FF2B5EF4-FFF2-40B4-BE49-F238E27FC236}">
              <a16:creationId xmlns:a16="http://schemas.microsoft.com/office/drawing/2014/main" id="{00000000-0008-0000-0000-000007000000}"/>
            </a:ext>
          </a:extLst>
        </xdr:cNvPr>
        <xdr:cNvSpPr txBox="1"/>
      </xdr:nvSpPr>
      <xdr:spPr>
        <a:xfrm>
          <a:off x="123265" y="152400"/>
          <a:ext cx="2353235" cy="1259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rPr>
            <a:t>Calculadora Fideicomiso Financiero</a:t>
          </a:r>
        </a:p>
      </xdr:txBody>
    </xdr:sp>
    <xdr:clientData/>
  </xdr:twoCellAnchor>
  <xdr:twoCellAnchor>
    <xdr:from>
      <xdr:col>0</xdr:col>
      <xdr:colOff>356067</xdr:colOff>
      <xdr:row>7</xdr:row>
      <xdr:rowOff>49306</xdr:rowOff>
    </xdr:from>
    <xdr:to>
      <xdr:col>0</xdr:col>
      <xdr:colOff>2242017</xdr:colOff>
      <xdr:row>20</xdr:row>
      <xdr:rowOff>22972</xdr:rowOff>
    </xdr:to>
    <xdr:sp macro="" textlink="">
      <xdr:nvSpPr>
        <xdr:cNvPr id="8" name="7 CuadroTexto">
          <a:extLst>
            <a:ext uri="{FF2B5EF4-FFF2-40B4-BE49-F238E27FC236}">
              <a16:creationId xmlns:a16="http://schemas.microsoft.com/office/drawing/2014/main" id="{00000000-0008-0000-0000-000008000000}"/>
            </a:ext>
          </a:extLst>
        </xdr:cNvPr>
        <xdr:cNvSpPr txBox="1"/>
      </xdr:nvSpPr>
      <xdr:spPr>
        <a:xfrm>
          <a:off x="356067" y="1225924"/>
          <a:ext cx="1885950" cy="2069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600">
              <a:solidFill>
                <a:srgbClr val="1482C5"/>
              </a:solidFill>
              <a:latin typeface="Helvetica65-Medium" panose="020B0600000000000000" pitchFamily="34" charset="0"/>
            </a:rPr>
            <a:t>F.F. Concepción</a:t>
          </a:r>
          <a:r>
            <a:rPr lang="es-ES" sz="1600" baseline="0">
              <a:solidFill>
                <a:srgbClr val="1482C5"/>
              </a:solidFill>
              <a:latin typeface="Helvetica65-Medium" panose="020B0600000000000000" pitchFamily="34" charset="0"/>
            </a:rPr>
            <a:t> IV </a:t>
          </a:r>
          <a:r>
            <a:rPr lang="es-ES" sz="1600">
              <a:solidFill>
                <a:srgbClr val="1482C5"/>
              </a:solidFill>
              <a:latin typeface="Helvetica65-Medium" panose="020B0600000000000000" pitchFamily="34" charset="0"/>
            </a:rPr>
            <a:t>- VDFA</a:t>
          </a:r>
        </a:p>
      </xdr:txBody>
    </xdr:sp>
    <xdr:clientData/>
  </xdr:twoCellAnchor>
  <xdr:twoCellAnchor>
    <xdr:from>
      <xdr:col>2</xdr:col>
      <xdr:colOff>0</xdr:colOff>
      <xdr:row>4</xdr:row>
      <xdr:rowOff>57150</xdr:rowOff>
    </xdr:from>
    <xdr:to>
      <xdr:col>6</xdr:col>
      <xdr:colOff>12721</xdr:colOff>
      <xdr:row>6</xdr:row>
      <xdr:rowOff>51523</xdr:rowOff>
    </xdr:to>
    <xdr:grpSp>
      <xdr:nvGrpSpPr>
        <xdr:cNvPr id="9" name="8 Grupo">
          <a:extLst>
            <a:ext uri="{FF2B5EF4-FFF2-40B4-BE49-F238E27FC236}">
              <a16:creationId xmlns:a16="http://schemas.microsoft.com/office/drawing/2014/main" id="{00000000-0008-0000-0000-000009000000}"/>
            </a:ext>
          </a:extLst>
        </xdr:cNvPr>
        <xdr:cNvGrpSpPr/>
      </xdr:nvGrpSpPr>
      <xdr:grpSpPr>
        <a:xfrm>
          <a:off x="3090333" y="776817"/>
          <a:ext cx="3399388" cy="311873"/>
          <a:chOff x="3105150" y="857250"/>
          <a:chExt cx="2860696" cy="318223"/>
        </a:xfrm>
      </xdr:grpSpPr>
      <xdr:pic>
        <xdr:nvPicPr>
          <xdr:cNvPr id="10" name="9 Imagen">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8813" b="1"/>
          <a:stretch/>
        </xdr:blipFill>
        <xdr:spPr>
          <a:xfrm>
            <a:off x="3105150" y="885825"/>
            <a:ext cx="2860696" cy="289648"/>
          </a:xfrm>
          <a:prstGeom prst="rect">
            <a:avLst/>
          </a:prstGeom>
        </xdr:spPr>
      </xdr:pic>
      <xdr:sp macro="" textlink="">
        <xdr:nvSpPr>
          <xdr:cNvPr id="11" name="10 CuadroTexto">
            <a:extLst>
              <a:ext uri="{FF2B5EF4-FFF2-40B4-BE49-F238E27FC236}">
                <a16:creationId xmlns:a16="http://schemas.microsoft.com/office/drawing/2014/main" id="{00000000-0008-0000-0000-00000B000000}"/>
              </a:ext>
            </a:extLst>
          </xdr:cNvPr>
          <xdr:cNvSpPr txBox="1"/>
        </xdr:nvSpPr>
        <xdr:spPr>
          <a:xfrm>
            <a:off x="3533775" y="857250"/>
            <a:ext cx="21050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200" b="0" u="none">
                <a:solidFill>
                  <a:schemeClr val="bg1"/>
                </a:solidFill>
                <a:latin typeface="Myriad Pro" pitchFamily="34" charset="0"/>
              </a:rPr>
              <a:t>Condiciones de Emisión</a:t>
            </a:r>
          </a:p>
        </xdr:txBody>
      </xdr:sp>
    </xdr:grpSp>
    <xdr:clientData/>
  </xdr:twoCellAnchor>
  <xdr:twoCellAnchor>
    <xdr:from>
      <xdr:col>7</xdr:col>
      <xdr:colOff>0</xdr:colOff>
      <xdr:row>4</xdr:row>
      <xdr:rowOff>88901</xdr:rowOff>
    </xdr:from>
    <xdr:to>
      <xdr:col>8</xdr:col>
      <xdr:colOff>30617</xdr:colOff>
      <xdr:row>6</xdr:row>
      <xdr:rowOff>57151</xdr:rowOff>
    </xdr:to>
    <xdr:grpSp>
      <xdr:nvGrpSpPr>
        <xdr:cNvPr id="13" name="Monto a Invertir">
          <a:extLst>
            <a:ext uri="{FF2B5EF4-FFF2-40B4-BE49-F238E27FC236}">
              <a16:creationId xmlns:a16="http://schemas.microsoft.com/office/drawing/2014/main" id="{00000000-0008-0000-0000-00000D000000}"/>
            </a:ext>
          </a:extLst>
        </xdr:cNvPr>
        <xdr:cNvGrpSpPr/>
      </xdr:nvGrpSpPr>
      <xdr:grpSpPr>
        <a:xfrm>
          <a:off x="7588250" y="808568"/>
          <a:ext cx="1205367" cy="285750"/>
          <a:chOff x="6929437" y="564885"/>
          <a:chExt cx="1421267" cy="295275"/>
        </a:xfrm>
      </xdr:grpSpPr>
      <xdr:pic>
        <xdr:nvPicPr>
          <xdr:cNvPr id="14" name="13 Imagen">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71" b="11796"/>
          <a:stretch/>
        </xdr:blipFill>
        <xdr:spPr>
          <a:xfrm flipV="1">
            <a:off x="6929437" y="641670"/>
            <a:ext cx="1421267" cy="177478"/>
          </a:xfrm>
          <a:prstGeom prst="rect">
            <a:avLst/>
          </a:prstGeom>
        </xdr:spPr>
      </xdr:pic>
      <xdr:sp macro="" textlink="">
        <xdr:nvSpPr>
          <xdr:cNvPr id="15" name="14 CuadroTexto">
            <a:extLst>
              <a:ext uri="{FF2B5EF4-FFF2-40B4-BE49-F238E27FC236}">
                <a16:creationId xmlns:a16="http://schemas.microsoft.com/office/drawing/2014/main" id="{00000000-0008-0000-0000-00000F000000}"/>
              </a:ext>
            </a:extLst>
          </xdr:cNvPr>
          <xdr:cNvSpPr txBox="1"/>
        </xdr:nvSpPr>
        <xdr:spPr>
          <a:xfrm>
            <a:off x="6986588" y="564885"/>
            <a:ext cx="124061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b="0">
                <a:solidFill>
                  <a:schemeClr val="bg1"/>
                </a:solidFill>
                <a:latin typeface="Myriad Pro" pitchFamily="34" charset="0"/>
              </a:rPr>
              <a:t>Monto a invertir:</a:t>
            </a:r>
          </a:p>
        </xdr:txBody>
      </xdr:sp>
    </xdr:grpSp>
    <xdr:clientData/>
  </xdr:twoCellAnchor>
  <xdr:twoCellAnchor>
    <xdr:from>
      <xdr:col>7</xdr:col>
      <xdr:colOff>0</xdr:colOff>
      <xdr:row>6</xdr:row>
      <xdr:rowOff>95250</xdr:rowOff>
    </xdr:from>
    <xdr:to>
      <xdr:col>8</xdr:col>
      <xdr:colOff>30617</xdr:colOff>
      <xdr:row>8</xdr:row>
      <xdr:rowOff>60325</xdr:rowOff>
    </xdr:to>
    <xdr:grpSp>
      <xdr:nvGrpSpPr>
        <xdr:cNvPr id="16" name="15 Grupo">
          <a:extLst>
            <a:ext uri="{FF2B5EF4-FFF2-40B4-BE49-F238E27FC236}">
              <a16:creationId xmlns:a16="http://schemas.microsoft.com/office/drawing/2014/main" id="{00000000-0008-0000-0000-000010000000}"/>
            </a:ext>
          </a:extLst>
        </xdr:cNvPr>
        <xdr:cNvGrpSpPr/>
      </xdr:nvGrpSpPr>
      <xdr:grpSpPr>
        <a:xfrm>
          <a:off x="7588250" y="1132417"/>
          <a:ext cx="1205367" cy="282575"/>
          <a:chOff x="6934200" y="912725"/>
          <a:chExt cx="1421267" cy="301625"/>
        </a:xfrm>
      </xdr:grpSpPr>
      <xdr:pic>
        <xdr:nvPicPr>
          <xdr:cNvPr id="17" name="16 Imagen">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69" b="10791"/>
          <a:stretch/>
        </xdr:blipFill>
        <xdr:spPr>
          <a:xfrm flipV="1">
            <a:off x="6934200" y="984932"/>
            <a:ext cx="1421267" cy="182673"/>
          </a:xfrm>
          <a:prstGeom prst="rect">
            <a:avLst/>
          </a:prstGeom>
        </xdr:spPr>
      </xdr:pic>
      <xdr:sp macro="" textlink="">
        <xdr:nvSpPr>
          <xdr:cNvPr id="18" name="17 CuadroTexto">
            <a:extLst>
              <a:ext uri="{FF2B5EF4-FFF2-40B4-BE49-F238E27FC236}">
                <a16:creationId xmlns:a16="http://schemas.microsoft.com/office/drawing/2014/main" id="{00000000-0008-0000-0000-000012000000}"/>
              </a:ext>
            </a:extLst>
          </xdr:cNvPr>
          <xdr:cNvSpPr txBox="1"/>
        </xdr:nvSpPr>
        <xdr:spPr>
          <a:xfrm>
            <a:off x="6957846" y="912725"/>
            <a:ext cx="1352551"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solidFill>
                  <a:schemeClr val="bg1"/>
                </a:solidFill>
                <a:latin typeface="Myriad Pro" pitchFamily="34" charset="0"/>
              </a:rPr>
              <a:t>TIR a Licitar:</a:t>
            </a:r>
          </a:p>
        </xdr:txBody>
      </xdr:sp>
    </xdr:grpSp>
    <xdr:clientData/>
  </xdr:twoCellAnchor>
  <xdr:twoCellAnchor>
    <xdr:from>
      <xdr:col>0</xdr:col>
      <xdr:colOff>380158</xdr:colOff>
      <xdr:row>12</xdr:row>
      <xdr:rowOff>119902</xdr:rowOff>
    </xdr:from>
    <xdr:to>
      <xdr:col>0</xdr:col>
      <xdr:colOff>2285158</xdr:colOff>
      <xdr:row>24</xdr:row>
      <xdr:rowOff>1119</xdr:rowOff>
    </xdr:to>
    <xdr:grpSp>
      <xdr:nvGrpSpPr>
        <xdr:cNvPr id="20" name="19 Grupo">
          <a:extLst>
            <a:ext uri="{FF2B5EF4-FFF2-40B4-BE49-F238E27FC236}">
              <a16:creationId xmlns:a16="http://schemas.microsoft.com/office/drawing/2014/main" id="{00000000-0008-0000-0000-000014000000}"/>
            </a:ext>
          </a:extLst>
        </xdr:cNvPr>
        <xdr:cNvGrpSpPr/>
      </xdr:nvGrpSpPr>
      <xdr:grpSpPr>
        <a:xfrm>
          <a:off x="380158" y="2130735"/>
          <a:ext cx="1905000" cy="1881467"/>
          <a:chOff x="152400" y="1971675"/>
          <a:chExt cx="1905000" cy="1163003"/>
        </a:xfrm>
      </xdr:grpSpPr>
      <xdr:cxnSp macro="">
        <xdr:nvCxnSpPr>
          <xdr:cNvPr id="12" name="11 Conector recto">
            <a:extLst>
              <a:ext uri="{FF2B5EF4-FFF2-40B4-BE49-F238E27FC236}">
                <a16:creationId xmlns:a16="http://schemas.microsoft.com/office/drawing/2014/main" id="{00000000-0008-0000-0000-00000C000000}"/>
              </a:ext>
            </a:extLst>
          </xdr:cNvPr>
          <xdr:cNvCxnSpPr/>
        </xdr:nvCxnSpPr>
        <xdr:spPr>
          <a:xfrm flipH="1">
            <a:off x="161925" y="1971675"/>
            <a:ext cx="185737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9" name="18 CuadroTexto">
            <a:extLst>
              <a:ext uri="{FF2B5EF4-FFF2-40B4-BE49-F238E27FC236}">
                <a16:creationId xmlns:a16="http://schemas.microsoft.com/office/drawing/2014/main" id="{00000000-0008-0000-0000-000013000000}"/>
              </a:ext>
            </a:extLst>
          </xdr:cNvPr>
          <xdr:cNvSpPr txBox="1"/>
        </xdr:nvSpPr>
        <xdr:spPr>
          <a:xfrm>
            <a:off x="152400" y="2065973"/>
            <a:ext cx="1905000" cy="1068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1050" b="1">
                <a:latin typeface="Myriad Pro" pitchFamily="34" charset="0"/>
              </a:rPr>
              <a:t>(*) Instrucciones</a:t>
            </a:r>
          </a:p>
          <a:p>
            <a:pPr algn="l"/>
            <a:endParaRPr lang="es-ES" sz="1000" b="1">
              <a:latin typeface="Myriad Pro" pitchFamily="34" charset="0"/>
            </a:endParaRPr>
          </a:p>
          <a:p>
            <a:r>
              <a:rPr lang="es-ES" sz="900">
                <a:latin typeface="Myriad Pro" pitchFamily="34" charset="0"/>
              </a:rPr>
              <a:t>Ingrese en la celda I6 la cantidad de títulos a suscribir y en la celda I8 la TIR a Licitar.</a:t>
            </a:r>
            <a:r>
              <a:rPr lang="es-ES" sz="900" baseline="0">
                <a:latin typeface="Myriad Pro" pitchFamily="34" charset="0"/>
              </a:rPr>
              <a:t> En la celda I7 podrá colocar la tasa Badlar para evaluar la TIR Real obtenida.</a:t>
            </a:r>
            <a:endParaRPr lang="es-ES" sz="900">
              <a:latin typeface="Myriad Pro" pitchFamily="34" charset="0"/>
            </a:endParaRPr>
          </a:p>
        </xdr:txBody>
      </xdr:sp>
      <xdr:cxnSp macro="">
        <xdr:nvCxnSpPr>
          <xdr:cNvPr id="22" name="21 Conector recto">
            <a:extLst>
              <a:ext uri="{FF2B5EF4-FFF2-40B4-BE49-F238E27FC236}">
                <a16:creationId xmlns:a16="http://schemas.microsoft.com/office/drawing/2014/main" id="{00000000-0008-0000-0000-000016000000}"/>
              </a:ext>
            </a:extLst>
          </xdr:cNvPr>
          <xdr:cNvCxnSpPr/>
        </xdr:nvCxnSpPr>
        <xdr:spPr>
          <a:xfrm flipH="1">
            <a:off x="161925" y="2905992"/>
            <a:ext cx="185737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123265</xdr:colOff>
      <xdr:row>0</xdr:row>
      <xdr:rowOff>152400</xdr:rowOff>
    </xdr:from>
    <xdr:to>
      <xdr:col>1</xdr:col>
      <xdr:colOff>89647</xdr:colOff>
      <xdr:row>8</xdr:row>
      <xdr:rowOff>78441</xdr:rowOff>
    </xdr:to>
    <xdr:sp macro="" textlink="">
      <xdr:nvSpPr>
        <xdr:cNvPr id="2" name="6 CuadroTexto">
          <a:extLst>
            <a:ext uri="{FF2B5EF4-FFF2-40B4-BE49-F238E27FC236}">
              <a16:creationId xmlns:a16="http://schemas.microsoft.com/office/drawing/2014/main" id="{295DBCA3-6384-46D0-B0D4-5B1DBF9B20DE}"/>
            </a:ext>
          </a:extLst>
        </xdr:cNvPr>
        <xdr:cNvSpPr txBox="1"/>
      </xdr:nvSpPr>
      <xdr:spPr>
        <a:xfrm>
          <a:off x="123265" y="152400"/>
          <a:ext cx="2347632" cy="1297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rPr>
            <a:t>Calculadora Fideicomiso Financiero</a:t>
          </a:r>
        </a:p>
      </xdr:txBody>
    </xdr:sp>
    <xdr:clientData/>
  </xdr:twoCellAnchor>
  <xdr:twoCellAnchor>
    <xdr:from>
      <xdr:col>0</xdr:col>
      <xdr:colOff>356067</xdr:colOff>
      <xdr:row>7</xdr:row>
      <xdr:rowOff>49306</xdr:rowOff>
    </xdr:from>
    <xdr:to>
      <xdr:col>0</xdr:col>
      <xdr:colOff>2242017</xdr:colOff>
      <xdr:row>17</xdr:row>
      <xdr:rowOff>0</xdr:rowOff>
    </xdr:to>
    <xdr:sp macro="" textlink="">
      <xdr:nvSpPr>
        <xdr:cNvPr id="3" name="7 CuadroTexto">
          <a:extLst>
            <a:ext uri="{FF2B5EF4-FFF2-40B4-BE49-F238E27FC236}">
              <a16:creationId xmlns:a16="http://schemas.microsoft.com/office/drawing/2014/main" id="{CFA412D4-D32C-4A06-9B0C-E19C2943229C}"/>
            </a:ext>
          </a:extLst>
        </xdr:cNvPr>
        <xdr:cNvSpPr txBox="1"/>
      </xdr:nvSpPr>
      <xdr:spPr>
        <a:xfrm>
          <a:off x="356067" y="1258981"/>
          <a:ext cx="1885950" cy="21263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0" i="0" u="none" strike="noStrike" kern="0" cap="none" spc="0" normalizeH="0" baseline="0" noProof="0">
              <a:ln>
                <a:noFill/>
              </a:ln>
              <a:solidFill>
                <a:srgbClr val="1482C5"/>
              </a:solidFill>
              <a:effectLst/>
              <a:uLnTx/>
              <a:uFillTx/>
              <a:latin typeface="Helvetica65-Medium" panose="020B0600000000000000" pitchFamily="34" charset="0"/>
              <a:ea typeface="+mn-ea"/>
              <a:cs typeface="+mn-cs"/>
            </a:rPr>
            <a:t>F.F. Concepción IV </a:t>
          </a:r>
          <a:r>
            <a:rPr lang="es-ES" sz="1600">
              <a:solidFill>
                <a:srgbClr val="1482C5"/>
              </a:solidFill>
              <a:latin typeface="Helvetica65-Medium" panose="020B0600000000000000" pitchFamily="34" charset="0"/>
            </a:rPr>
            <a:t>- VDFB</a:t>
          </a:r>
        </a:p>
      </xdr:txBody>
    </xdr:sp>
    <xdr:clientData/>
  </xdr:twoCellAnchor>
  <xdr:twoCellAnchor>
    <xdr:from>
      <xdr:col>2</xdr:col>
      <xdr:colOff>0</xdr:colOff>
      <xdr:row>4</xdr:row>
      <xdr:rowOff>57150</xdr:rowOff>
    </xdr:from>
    <xdr:to>
      <xdr:col>6</xdr:col>
      <xdr:colOff>12721</xdr:colOff>
      <xdr:row>6</xdr:row>
      <xdr:rowOff>51523</xdr:rowOff>
    </xdr:to>
    <xdr:grpSp>
      <xdr:nvGrpSpPr>
        <xdr:cNvPr id="4" name="8 Grupo">
          <a:extLst>
            <a:ext uri="{FF2B5EF4-FFF2-40B4-BE49-F238E27FC236}">
              <a16:creationId xmlns:a16="http://schemas.microsoft.com/office/drawing/2014/main" id="{7E356F23-E20A-41A9-A8CB-4CBF691CF6CD}"/>
            </a:ext>
          </a:extLst>
        </xdr:cNvPr>
        <xdr:cNvGrpSpPr/>
      </xdr:nvGrpSpPr>
      <xdr:grpSpPr>
        <a:xfrm>
          <a:off x="3090333" y="776817"/>
          <a:ext cx="3399388" cy="311873"/>
          <a:chOff x="3105150" y="857250"/>
          <a:chExt cx="2860696" cy="318223"/>
        </a:xfrm>
      </xdr:grpSpPr>
      <xdr:pic>
        <xdr:nvPicPr>
          <xdr:cNvPr id="5" name="9 Imagen">
            <a:extLst>
              <a:ext uri="{FF2B5EF4-FFF2-40B4-BE49-F238E27FC236}">
                <a16:creationId xmlns:a16="http://schemas.microsoft.com/office/drawing/2014/main" id="{F136326B-FC7C-44BC-ABA7-0D3CA5181DD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8813" b="1"/>
          <a:stretch/>
        </xdr:blipFill>
        <xdr:spPr>
          <a:xfrm>
            <a:off x="3105150" y="885825"/>
            <a:ext cx="2860696" cy="289648"/>
          </a:xfrm>
          <a:prstGeom prst="rect">
            <a:avLst/>
          </a:prstGeom>
        </xdr:spPr>
      </xdr:pic>
      <xdr:sp macro="" textlink="">
        <xdr:nvSpPr>
          <xdr:cNvPr id="6" name="10 CuadroTexto">
            <a:extLst>
              <a:ext uri="{FF2B5EF4-FFF2-40B4-BE49-F238E27FC236}">
                <a16:creationId xmlns:a16="http://schemas.microsoft.com/office/drawing/2014/main" id="{4C5BD1C4-DAF0-440E-9006-66530178876C}"/>
              </a:ext>
            </a:extLst>
          </xdr:cNvPr>
          <xdr:cNvSpPr txBox="1"/>
        </xdr:nvSpPr>
        <xdr:spPr>
          <a:xfrm>
            <a:off x="3533775" y="857250"/>
            <a:ext cx="21050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200" b="0" u="none">
                <a:solidFill>
                  <a:schemeClr val="bg1"/>
                </a:solidFill>
                <a:latin typeface="Myriad Pro" pitchFamily="34" charset="0"/>
              </a:rPr>
              <a:t>Condiciones de Emisión</a:t>
            </a:r>
          </a:p>
        </xdr:txBody>
      </xdr:sp>
    </xdr:grpSp>
    <xdr:clientData/>
  </xdr:twoCellAnchor>
  <xdr:twoCellAnchor>
    <xdr:from>
      <xdr:col>7</xdr:col>
      <xdr:colOff>0</xdr:colOff>
      <xdr:row>4</xdr:row>
      <xdr:rowOff>88901</xdr:rowOff>
    </xdr:from>
    <xdr:to>
      <xdr:col>8</xdr:col>
      <xdr:colOff>30617</xdr:colOff>
      <xdr:row>6</xdr:row>
      <xdr:rowOff>57151</xdr:rowOff>
    </xdr:to>
    <xdr:grpSp>
      <xdr:nvGrpSpPr>
        <xdr:cNvPr id="7" name="Monto a Invertir">
          <a:extLst>
            <a:ext uri="{FF2B5EF4-FFF2-40B4-BE49-F238E27FC236}">
              <a16:creationId xmlns:a16="http://schemas.microsoft.com/office/drawing/2014/main" id="{9F7F5ACB-10E1-4825-9F1E-57C9A30ADC08}"/>
            </a:ext>
          </a:extLst>
        </xdr:cNvPr>
        <xdr:cNvGrpSpPr/>
      </xdr:nvGrpSpPr>
      <xdr:grpSpPr>
        <a:xfrm>
          <a:off x="7588250" y="808568"/>
          <a:ext cx="1205367" cy="285750"/>
          <a:chOff x="6929437" y="564885"/>
          <a:chExt cx="1421267" cy="295275"/>
        </a:xfrm>
      </xdr:grpSpPr>
      <xdr:pic>
        <xdr:nvPicPr>
          <xdr:cNvPr id="8" name="13 Imagen">
            <a:extLst>
              <a:ext uri="{FF2B5EF4-FFF2-40B4-BE49-F238E27FC236}">
                <a16:creationId xmlns:a16="http://schemas.microsoft.com/office/drawing/2014/main" id="{DD0C2DBD-5307-4776-B201-3390770DD35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71" b="11796"/>
          <a:stretch/>
        </xdr:blipFill>
        <xdr:spPr>
          <a:xfrm flipV="1">
            <a:off x="6929437" y="641670"/>
            <a:ext cx="1421267" cy="177478"/>
          </a:xfrm>
          <a:prstGeom prst="rect">
            <a:avLst/>
          </a:prstGeom>
        </xdr:spPr>
      </xdr:pic>
      <xdr:sp macro="" textlink="">
        <xdr:nvSpPr>
          <xdr:cNvPr id="9" name="14 CuadroTexto">
            <a:extLst>
              <a:ext uri="{FF2B5EF4-FFF2-40B4-BE49-F238E27FC236}">
                <a16:creationId xmlns:a16="http://schemas.microsoft.com/office/drawing/2014/main" id="{7DEA4BE0-6C3B-4D08-B920-99BBDF68432A}"/>
              </a:ext>
            </a:extLst>
          </xdr:cNvPr>
          <xdr:cNvSpPr txBox="1"/>
        </xdr:nvSpPr>
        <xdr:spPr>
          <a:xfrm>
            <a:off x="6986588" y="564885"/>
            <a:ext cx="124061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b="0">
                <a:solidFill>
                  <a:schemeClr val="bg1"/>
                </a:solidFill>
                <a:latin typeface="Myriad Pro" pitchFamily="34" charset="0"/>
              </a:rPr>
              <a:t>Monto a invertir:</a:t>
            </a:r>
          </a:p>
        </xdr:txBody>
      </xdr:sp>
    </xdr:grpSp>
    <xdr:clientData/>
  </xdr:twoCellAnchor>
  <xdr:twoCellAnchor>
    <xdr:from>
      <xdr:col>7</xdr:col>
      <xdr:colOff>0</xdr:colOff>
      <xdr:row>6</xdr:row>
      <xdr:rowOff>95250</xdr:rowOff>
    </xdr:from>
    <xdr:to>
      <xdr:col>8</xdr:col>
      <xdr:colOff>30617</xdr:colOff>
      <xdr:row>8</xdr:row>
      <xdr:rowOff>60325</xdr:rowOff>
    </xdr:to>
    <xdr:grpSp>
      <xdr:nvGrpSpPr>
        <xdr:cNvPr id="10" name="15 Grupo">
          <a:extLst>
            <a:ext uri="{FF2B5EF4-FFF2-40B4-BE49-F238E27FC236}">
              <a16:creationId xmlns:a16="http://schemas.microsoft.com/office/drawing/2014/main" id="{BE8E1C05-6C53-4372-BC50-50F581540130}"/>
            </a:ext>
          </a:extLst>
        </xdr:cNvPr>
        <xdr:cNvGrpSpPr/>
      </xdr:nvGrpSpPr>
      <xdr:grpSpPr>
        <a:xfrm>
          <a:off x="7588250" y="1132417"/>
          <a:ext cx="1205367" cy="282575"/>
          <a:chOff x="6934200" y="912725"/>
          <a:chExt cx="1421267" cy="301625"/>
        </a:xfrm>
      </xdr:grpSpPr>
      <xdr:pic>
        <xdr:nvPicPr>
          <xdr:cNvPr id="11" name="16 Imagen">
            <a:extLst>
              <a:ext uri="{FF2B5EF4-FFF2-40B4-BE49-F238E27FC236}">
                <a16:creationId xmlns:a16="http://schemas.microsoft.com/office/drawing/2014/main" id="{8CC39475-80BA-44ED-A9EA-B2DA7D55ADC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592" t="-4669" b="10791"/>
          <a:stretch/>
        </xdr:blipFill>
        <xdr:spPr>
          <a:xfrm flipV="1">
            <a:off x="6934200" y="984932"/>
            <a:ext cx="1421267" cy="182673"/>
          </a:xfrm>
          <a:prstGeom prst="rect">
            <a:avLst/>
          </a:prstGeom>
        </xdr:spPr>
      </xdr:pic>
      <xdr:sp macro="" textlink="">
        <xdr:nvSpPr>
          <xdr:cNvPr id="12" name="17 CuadroTexto">
            <a:extLst>
              <a:ext uri="{FF2B5EF4-FFF2-40B4-BE49-F238E27FC236}">
                <a16:creationId xmlns:a16="http://schemas.microsoft.com/office/drawing/2014/main" id="{C86BCBAF-4996-462C-A7F6-6D9E4DBD42F4}"/>
              </a:ext>
            </a:extLst>
          </xdr:cNvPr>
          <xdr:cNvSpPr txBox="1"/>
        </xdr:nvSpPr>
        <xdr:spPr>
          <a:xfrm>
            <a:off x="6957846" y="912725"/>
            <a:ext cx="1352551"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solidFill>
                  <a:schemeClr val="bg1"/>
                </a:solidFill>
                <a:latin typeface="Myriad Pro" pitchFamily="34" charset="0"/>
              </a:rPr>
              <a:t>TIR a Licitar:</a:t>
            </a:r>
          </a:p>
        </xdr:txBody>
      </xdr:sp>
    </xdr:grpSp>
    <xdr:clientData/>
  </xdr:twoCellAnchor>
  <xdr:twoCellAnchor>
    <xdr:from>
      <xdr:col>0</xdr:col>
      <xdr:colOff>380158</xdr:colOff>
      <xdr:row>12</xdr:row>
      <xdr:rowOff>119902</xdr:rowOff>
    </xdr:from>
    <xdr:to>
      <xdr:col>0</xdr:col>
      <xdr:colOff>2285158</xdr:colOff>
      <xdr:row>22</xdr:row>
      <xdr:rowOff>0</xdr:rowOff>
    </xdr:to>
    <xdr:grpSp>
      <xdr:nvGrpSpPr>
        <xdr:cNvPr id="13" name="19 Grupo">
          <a:extLst>
            <a:ext uri="{FF2B5EF4-FFF2-40B4-BE49-F238E27FC236}">
              <a16:creationId xmlns:a16="http://schemas.microsoft.com/office/drawing/2014/main" id="{5B5D04D4-382E-4368-A2E1-C7B1F7816159}"/>
            </a:ext>
          </a:extLst>
        </xdr:cNvPr>
        <xdr:cNvGrpSpPr/>
      </xdr:nvGrpSpPr>
      <xdr:grpSpPr>
        <a:xfrm>
          <a:off x="380158" y="2130735"/>
          <a:ext cx="1905000" cy="1531098"/>
          <a:chOff x="152400" y="1971675"/>
          <a:chExt cx="1905000" cy="1180453"/>
        </a:xfrm>
      </xdr:grpSpPr>
      <xdr:cxnSp macro="">
        <xdr:nvCxnSpPr>
          <xdr:cNvPr id="14" name="11 Conector recto">
            <a:extLst>
              <a:ext uri="{FF2B5EF4-FFF2-40B4-BE49-F238E27FC236}">
                <a16:creationId xmlns:a16="http://schemas.microsoft.com/office/drawing/2014/main" id="{C58F49A8-E95A-4A65-A52D-7556949C63E6}"/>
              </a:ext>
            </a:extLst>
          </xdr:cNvPr>
          <xdr:cNvCxnSpPr/>
        </xdr:nvCxnSpPr>
        <xdr:spPr>
          <a:xfrm flipH="1">
            <a:off x="156322" y="1971675"/>
            <a:ext cx="185737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5" name="18 CuadroTexto">
            <a:extLst>
              <a:ext uri="{FF2B5EF4-FFF2-40B4-BE49-F238E27FC236}">
                <a16:creationId xmlns:a16="http://schemas.microsoft.com/office/drawing/2014/main" id="{8056E1B0-8B16-4614-80E6-809A37F9E0BC}"/>
              </a:ext>
            </a:extLst>
          </xdr:cNvPr>
          <xdr:cNvSpPr txBox="1"/>
        </xdr:nvSpPr>
        <xdr:spPr>
          <a:xfrm>
            <a:off x="152400" y="2083423"/>
            <a:ext cx="1905000" cy="1068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1050" b="1">
                <a:latin typeface="Myriad Pro" pitchFamily="34" charset="0"/>
              </a:rPr>
              <a:t>(*) Instrucciones</a:t>
            </a:r>
          </a:p>
          <a:p>
            <a:pPr algn="l"/>
            <a:endParaRPr lang="es-ES" sz="1000" b="1">
              <a:latin typeface="Myriad Pro" pitchFamily="34" charset="0"/>
            </a:endParaRPr>
          </a:p>
          <a:p>
            <a:r>
              <a:rPr lang="es-ES" sz="900">
                <a:latin typeface="Myriad Pro" pitchFamily="34" charset="0"/>
              </a:rPr>
              <a:t>Ingrese en la celda I6 la cantidad de títulos a suscribir y en la celda I8 la TIR a Licitar.</a:t>
            </a:r>
            <a:r>
              <a:rPr lang="es-ES" sz="900" baseline="0">
                <a:latin typeface="Myriad Pro" pitchFamily="34" charset="0"/>
              </a:rPr>
              <a:t> En la celda I7 podrá colocar la tasa Badlar para evaluar la TIR Real obtenida.</a:t>
            </a:r>
            <a:endParaRPr lang="es-ES" sz="900">
              <a:latin typeface="Myriad Pro" pitchFamily="34" charset="0"/>
            </a:endParaRPr>
          </a:p>
        </xdr:txBody>
      </xdr:sp>
      <xdr:cxnSp macro="">
        <xdr:nvCxnSpPr>
          <xdr:cNvPr id="16" name="21 Conector recto">
            <a:extLst>
              <a:ext uri="{FF2B5EF4-FFF2-40B4-BE49-F238E27FC236}">
                <a16:creationId xmlns:a16="http://schemas.microsoft.com/office/drawing/2014/main" id="{F3FF6700-EF04-42D4-9FEF-998F05B73C82}"/>
              </a:ext>
            </a:extLst>
          </xdr:cNvPr>
          <xdr:cNvCxnSpPr/>
        </xdr:nvCxnSpPr>
        <xdr:spPr>
          <a:xfrm flipH="1">
            <a:off x="156322" y="3132836"/>
            <a:ext cx="185737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9"/>
  <sheetViews>
    <sheetView showGridLines="0" tabSelected="1" zoomScale="90" zoomScaleNormal="90" zoomScalePageLayoutView="50" workbookViewId="0">
      <selection activeCell="L9" sqref="L9"/>
    </sheetView>
  </sheetViews>
  <sheetFormatPr baseColWidth="10" defaultRowHeight="12.75" outlineLevelCol="1" x14ac:dyDescent="0.2"/>
  <cols>
    <col min="1" max="1" width="35.7109375" style="8" customWidth="1"/>
    <col min="2" max="2" width="10.5703125" style="8" bestFit="1" customWidth="1"/>
    <col min="3" max="3" width="12.5703125" style="31" bestFit="1" customWidth="1"/>
    <col min="4" max="4" width="8.42578125" style="31" customWidth="1"/>
    <col min="5" max="5" width="11.7109375" style="31" customWidth="1"/>
    <col min="6" max="6" width="18.140625" style="8" customWidth="1"/>
    <col min="7" max="7" width="16.7109375" style="8" customWidth="1"/>
    <col min="8" max="8" width="17.5703125" style="8" bestFit="1" customWidth="1"/>
    <col min="9" max="10" width="16.7109375" style="8" customWidth="1"/>
    <col min="11" max="11" width="1.85546875" style="8" customWidth="1"/>
    <col min="12" max="12" width="5.5703125" style="8" customWidth="1"/>
    <col min="13" max="13" width="10.28515625" style="8" hidden="1" customWidth="1" outlineLevel="1"/>
    <col min="14" max="15" width="17.42578125" style="8" hidden="1" customWidth="1" outlineLevel="1"/>
    <col min="16" max="16" width="11.42578125" style="8" hidden="1" customWidth="1" outlineLevel="1"/>
    <col min="17" max="17" width="17.42578125" style="8" hidden="1" customWidth="1" outlineLevel="1"/>
    <col min="18" max="18" width="13.42578125" style="8" bestFit="1" customWidth="1" collapsed="1"/>
    <col min="19" max="19" width="11.42578125" style="4" customWidth="1"/>
    <col min="20" max="20" width="11.42578125" style="4"/>
    <col min="21" max="256" width="11.42578125" style="8"/>
    <col min="257" max="257" width="6.42578125" style="8" customWidth="1"/>
    <col min="258" max="258" width="2" style="8" bestFit="1" customWidth="1"/>
    <col min="259" max="259" width="10.140625" style="8" bestFit="1" customWidth="1"/>
    <col min="260" max="260" width="13" style="8" customWidth="1"/>
    <col min="261" max="261" width="19.140625" style="8" bestFit="1" customWidth="1"/>
    <col min="262" max="262" width="14.5703125" style="8" customWidth="1"/>
    <col min="263" max="263" width="20.85546875" style="8" customWidth="1"/>
    <col min="264" max="264" width="16.85546875" style="8" customWidth="1"/>
    <col min="265" max="265" width="17.42578125" style="8" bestFit="1" customWidth="1"/>
    <col min="266" max="266" width="1.85546875" style="8" customWidth="1"/>
    <col min="267" max="272" width="0" style="8" hidden="1" customWidth="1"/>
    <col min="273" max="512" width="11.42578125" style="8"/>
    <col min="513" max="513" width="6.42578125" style="8" customWidth="1"/>
    <col min="514" max="514" width="2" style="8" bestFit="1" customWidth="1"/>
    <col min="515" max="515" width="10.140625" style="8" bestFit="1" customWidth="1"/>
    <col min="516" max="516" width="13" style="8" customWidth="1"/>
    <col min="517" max="517" width="19.140625" style="8" bestFit="1" customWidth="1"/>
    <col min="518" max="518" width="14.5703125" style="8" customWidth="1"/>
    <col min="519" max="519" width="20.85546875" style="8" customWidth="1"/>
    <col min="520" max="520" width="16.85546875" style="8" customWidth="1"/>
    <col min="521" max="521" width="17.42578125" style="8" bestFit="1" customWidth="1"/>
    <col min="522" max="522" width="1.85546875" style="8" customWidth="1"/>
    <col min="523" max="528" width="0" style="8" hidden="1" customWidth="1"/>
    <col min="529" max="768" width="11.42578125" style="8"/>
    <col min="769" max="769" width="6.42578125" style="8" customWidth="1"/>
    <col min="770" max="770" width="2" style="8" bestFit="1" customWidth="1"/>
    <col min="771" max="771" width="10.140625" style="8" bestFit="1" customWidth="1"/>
    <col min="772" max="772" width="13" style="8" customWidth="1"/>
    <col min="773" max="773" width="19.140625" style="8" bestFit="1" customWidth="1"/>
    <col min="774" max="774" width="14.5703125" style="8" customWidth="1"/>
    <col min="775" max="775" width="20.85546875" style="8" customWidth="1"/>
    <col min="776" max="776" width="16.85546875" style="8" customWidth="1"/>
    <col min="777" max="777" width="17.42578125" style="8" bestFit="1" customWidth="1"/>
    <col min="778" max="778" width="1.85546875" style="8" customWidth="1"/>
    <col min="779" max="784" width="0" style="8" hidden="1" customWidth="1"/>
    <col min="785" max="1024" width="11.42578125" style="8"/>
    <col min="1025" max="1025" width="6.42578125" style="8" customWidth="1"/>
    <col min="1026" max="1026" width="2" style="8" bestFit="1" customWidth="1"/>
    <col min="1027" max="1027" width="10.140625" style="8" bestFit="1" customWidth="1"/>
    <col min="1028" max="1028" width="13" style="8" customWidth="1"/>
    <col min="1029" max="1029" width="19.140625" style="8" bestFit="1" customWidth="1"/>
    <col min="1030" max="1030" width="14.5703125" style="8" customWidth="1"/>
    <col min="1031" max="1031" width="20.85546875" style="8" customWidth="1"/>
    <col min="1032" max="1032" width="16.85546875" style="8" customWidth="1"/>
    <col min="1033" max="1033" width="17.42578125" style="8" bestFit="1" customWidth="1"/>
    <col min="1034" max="1034" width="1.85546875" style="8" customWidth="1"/>
    <col min="1035" max="1040" width="0" style="8" hidden="1" customWidth="1"/>
    <col min="1041" max="1280" width="11.42578125" style="8"/>
    <col min="1281" max="1281" width="6.42578125" style="8" customWidth="1"/>
    <col min="1282" max="1282" width="2" style="8" bestFit="1" customWidth="1"/>
    <col min="1283" max="1283" width="10.140625" style="8" bestFit="1" customWidth="1"/>
    <col min="1284" max="1284" width="13" style="8" customWidth="1"/>
    <col min="1285" max="1285" width="19.140625" style="8" bestFit="1" customWidth="1"/>
    <col min="1286" max="1286" width="14.5703125" style="8" customWidth="1"/>
    <col min="1287" max="1287" width="20.85546875" style="8" customWidth="1"/>
    <col min="1288" max="1288" width="16.85546875" style="8" customWidth="1"/>
    <col min="1289" max="1289" width="17.42578125" style="8" bestFit="1" customWidth="1"/>
    <col min="1290" max="1290" width="1.85546875" style="8" customWidth="1"/>
    <col min="1291" max="1296" width="0" style="8" hidden="1" customWidth="1"/>
    <col min="1297" max="1536" width="11.42578125" style="8"/>
    <col min="1537" max="1537" width="6.42578125" style="8" customWidth="1"/>
    <col min="1538" max="1538" width="2" style="8" bestFit="1" customWidth="1"/>
    <col min="1539" max="1539" width="10.140625" style="8" bestFit="1" customWidth="1"/>
    <col min="1540" max="1540" width="13" style="8" customWidth="1"/>
    <col min="1541" max="1541" width="19.140625" style="8" bestFit="1" customWidth="1"/>
    <col min="1542" max="1542" width="14.5703125" style="8" customWidth="1"/>
    <col min="1543" max="1543" width="20.85546875" style="8" customWidth="1"/>
    <col min="1544" max="1544" width="16.85546875" style="8" customWidth="1"/>
    <col min="1545" max="1545" width="17.42578125" style="8" bestFit="1" customWidth="1"/>
    <col min="1546" max="1546" width="1.85546875" style="8" customWidth="1"/>
    <col min="1547" max="1552" width="0" style="8" hidden="1" customWidth="1"/>
    <col min="1553" max="1792" width="11.42578125" style="8"/>
    <col min="1793" max="1793" width="6.42578125" style="8" customWidth="1"/>
    <col min="1794" max="1794" width="2" style="8" bestFit="1" customWidth="1"/>
    <col min="1795" max="1795" width="10.140625" style="8" bestFit="1" customWidth="1"/>
    <col min="1796" max="1796" width="13" style="8" customWidth="1"/>
    <col min="1797" max="1797" width="19.140625" style="8" bestFit="1" customWidth="1"/>
    <col min="1798" max="1798" width="14.5703125" style="8" customWidth="1"/>
    <col min="1799" max="1799" width="20.85546875" style="8" customWidth="1"/>
    <col min="1800" max="1800" width="16.85546875" style="8" customWidth="1"/>
    <col min="1801" max="1801" width="17.42578125" style="8" bestFit="1" customWidth="1"/>
    <col min="1802" max="1802" width="1.85546875" style="8" customWidth="1"/>
    <col min="1803" max="1808" width="0" style="8" hidden="1" customWidth="1"/>
    <col min="1809" max="2048" width="11.42578125" style="8"/>
    <col min="2049" max="2049" width="6.42578125" style="8" customWidth="1"/>
    <col min="2050" max="2050" width="2" style="8" bestFit="1" customWidth="1"/>
    <col min="2051" max="2051" width="10.140625" style="8" bestFit="1" customWidth="1"/>
    <col min="2052" max="2052" width="13" style="8" customWidth="1"/>
    <col min="2053" max="2053" width="19.140625" style="8" bestFit="1" customWidth="1"/>
    <col min="2054" max="2054" width="14.5703125" style="8" customWidth="1"/>
    <col min="2055" max="2055" width="20.85546875" style="8" customWidth="1"/>
    <col min="2056" max="2056" width="16.85546875" style="8" customWidth="1"/>
    <col min="2057" max="2057" width="17.42578125" style="8" bestFit="1" customWidth="1"/>
    <col min="2058" max="2058" width="1.85546875" style="8" customWidth="1"/>
    <col min="2059" max="2064" width="0" style="8" hidden="1" customWidth="1"/>
    <col min="2065" max="2304" width="11.42578125" style="8"/>
    <col min="2305" max="2305" width="6.42578125" style="8" customWidth="1"/>
    <col min="2306" max="2306" width="2" style="8" bestFit="1" customWidth="1"/>
    <col min="2307" max="2307" width="10.140625" style="8" bestFit="1" customWidth="1"/>
    <col min="2308" max="2308" width="13" style="8" customWidth="1"/>
    <col min="2309" max="2309" width="19.140625" style="8" bestFit="1" customWidth="1"/>
    <col min="2310" max="2310" width="14.5703125" style="8" customWidth="1"/>
    <col min="2311" max="2311" width="20.85546875" style="8" customWidth="1"/>
    <col min="2312" max="2312" width="16.85546875" style="8" customWidth="1"/>
    <col min="2313" max="2313" width="17.42578125" style="8" bestFit="1" customWidth="1"/>
    <col min="2314" max="2314" width="1.85546875" style="8" customWidth="1"/>
    <col min="2315" max="2320" width="0" style="8" hidden="1" customWidth="1"/>
    <col min="2321" max="2560" width="11.42578125" style="8"/>
    <col min="2561" max="2561" width="6.42578125" style="8" customWidth="1"/>
    <col min="2562" max="2562" width="2" style="8" bestFit="1" customWidth="1"/>
    <col min="2563" max="2563" width="10.140625" style="8" bestFit="1" customWidth="1"/>
    <col min="2564" max="2564" width="13" style="8" customWidth="1"/>
    <col min="2565" max="2565" width="19.140625" style="8" bestFit="1" customWidth="1"/>
    <col min="2566" max="2566" width="14.5703125" style="8" customWidth="1"/>
    <col min="2567" max="2567" width="20.85546875" style="8" customWidth="1"/>
    <col min="2568" max="2568" width="16.85546875" style="8" customWidth="1"/>
    <col min="2569" max="2569" width="17.42578125" style="8" bestFit="1" customWidth="1"/>
    <col min="2570" max="2570" width="1.85546875" style="8" customWidth="1"/>
    <col min="2571" max="2576" width="0" style="8" hidden="1" customWidth="1"/>
    <col min="2577" max="2816" width="11.42578125" style="8"/>
    <col min="2817" max="2817" width="6.42578125" style="8" customWidth="1"/>
    <col min="2818" max="2818" width="2" style="8" bestFit="1" customWidth="1"/>
    <col min="2819" max="2819" width="10.140625" style="8" bestFit="1" customWidth="1"/>
    <col min="2820" max="2820" width="13" style="8" customWidth="1"/>
    <col min="2821" max="2821" width="19.140625" style="8" bestFit="1" customWidth="1"/>
    <col min="2822" max="2822" width="14.5703125" style="8" customWidth="1"/>
    <col min="2823" max="2823" width="20.85546875" style="8" customWidth="1"/>
    <col min="2824" max="2824" width="16.85546875" style="8" customWidth="1"/>
    <col min="2825" max="2825" width="17.42578125" style="8" bestFit="1" customWidth="1"/>
    <col min="2826" max="2826" width="1.85546875" style="8" customWidth="1"/>
    <col min="2827" max="2832" width="0" style="8" hidden="1" customWidth="1"/>
    <col min="2833" max="3072" width="11.42578125" style="8"/>
    <col min="3073" max="3073" width="6.42578125" style="8" customWidth="1"/>
    <col min="3074" max="3074" width="2" style="8" bestFit="1" customWidth="1"/>
    <col min="3075" max="3075" width="10.140625" style="8" bestFit="1" customWidth="1"/>
    <col min="3076" max="3076" width="13" style="8" customWidth="1"/>
    <col min="3077" max="3077" width="19.140625" style="8" bestFit="1" customWidth="1"/>
    <col min="3078" max="3078" width="14.5703125" style="8" customWidth="1"/>
    <col min="3079" max="3079" width="20.85546875" style="8" customWidth="1"/>
    <col min="3080" max="3080" width="16.85546875" style="8" customWidth="1"/>
    <col min="3081" max="3081" width="17.42578125" style="8" bestFit="1" customWidth="1"/>
    <col min="3082" max="3082" width="1.85546875" style="8" customWidth="1"/>
    <col min="3083" max="3088" width="0" style="8" hidden="1" customWidth="1"/>
    <col min="3089" max="3328" width="11.42578125" style="8"/>
    <col min="3329" max="3329" width="6.42578125" style="8" customWidth="1"/>
    <col min="3330" max="3330" width="2" style="8" bestFit="1" customWidth="1"/>
    <col min="3331" max="3331" width="10.140625" style="8" bestFit="1" customWidth="1"/>
    <col min="3332" max="3332" width="13" style="8" customWidth="1"/>
    <col min="3333" max="3333" width="19.140625" style="8" bestFit="1" customWidth="1"/>
    <col min="3334" max="3334" width="14.5703125" style="8" customWidth="1"/>
    <col min="3335" max="3335" width="20.85546875" style="8" customWidth="1"/>
    <col min="3336" max="3336" width="16.85546875" style="8" customWidth="1"/>
    <col min="3337" max="3337" width="17.42578125" style="8" bestFit="1" customWidth="1"/>
    <col min="3338" max="3338" width="1.85546875" style="8" customWidth="1"/>
    <col min="3339" max="3344" width="0" style="8" hidden="1" customWidth="1"/>
    <col min="3345" max="3584" width="11.42578125" style="8"/>
    <col min="3585" max="3585" width="6.42578125" style="8" customWidth="1"/>
    <col min="3586" max="3586" width="2" style="8" bestFit="1" customWidth="1"/>
    <col min="3587" max="3587" width="10.140625" style="8" bestFit="1" customWidth="1"/>
    <col min="3588" max="3588" width="13" style="8" customWidth="1"/>
    <col min="3589" max="3589" width="19.140625" style="8" bestFit="1" customWidth="1"/>
    <col min="3590" max="3590" width="14.5703125" style="8" customWidth="1"/>
    <col min="3591" max="3591" width="20.85546875" style="8" customWidth="1"/>
    <col min="3592" max="3592" width="16.85546875" style="8" customWidth="1"/>
    <col min="3593" max="3593" width="17.42578125" style="8" bestFit="1" customWidth="1"/>
    <col min="3594" max="3594" width="1.85546875" style="8" customWidth="1"/>
    <col min="3595" max="3600" width="0" style="8" hidden="1" customWidth="1"/>
    <col min="3601" max="3840" width="11.42578125" style="8"/>
    <col min="3841" max="3841" width="6.42578125" style="8" customWidth="1"/>
    <col min="3842" max="3842" width="2" style="8" bestFit="1" customWidth="1"/>
    <col min="3843" max="3843" width="10.140625" style="8" bestFit="1" customWidth="1"/>
    <col min="3844" max="3844" width="13" style="8" customWidth="1"/>
    <col min="3845" max="3845" width="19.140625" style="8" bestFit="1" customWidth="1"/>
    <col min="3846" max="3846" width="14.5703125" style="8" customWidth="1"/>
    <col min="3847" max="3847" width="20.85546875" style="8" customWidth="1"/>
    <col min="3848" max="3848" width="16.85546875" style="8" customWidth="1"/>
    <col min="3849" max="3849" width="17.42578125" style="8" bestFit="1" customWidth="1"/>
    <col min="3850" max="3850" width="1.85546875" style="8" customWidth="1"/>
    <col min="3851" max="3856" width="0" style="8" hidden="1" customWidth="1"/>
    <col min="3857" max="4096" width="11.42578125" style="8"/>
    <col min="4097" max="4097" width="6.42578125" style="8" customWidth="1"/>
    <col min="4098" max="4098" width="2" style="8" bestFit="1" customWidth="1"/>
    <col min="4099" max="4099" width="10.140625" style="8" bestFit="1" customWidth="1"/>
    <col min="4100" max="4100" width="13" style="8" customWidth="1"/>
    <col min="4101" max="4101" width="19.140625" style="8" bestFit="1" customWidth="1"/>
    <col min="4102" max="4102" width="14.5703125" style="8" customWidth="1"/>
    <col min="4103" max="4103" width="20.85546875" style="8" customWidth="1"/>
    <col min="4104" max="4104" width="16.85546875" style="8" customWidth="1"/>
    <col min="4105" max="4105" width="17.42578125" style="8" bestFit="1" customWidth="1"/>
    <col min="4106" max="4106" width="1.85546875" style="8" customWidth="1"/>
    <col min="4107" max="4112" width="0" style="8" hidden="1" customWidth="1"/>
    <col min="4113" max="4352" width="11.42578125" style="8"/>
    <col min="4353" max="4353" width="6.42578125" style="8" customWidth="1"/>
    <col min="4354" max="4354" width="2" style="8" bestFit="1" customWidth="1"/>
    <col min="4355" max="4355" width="10.140625" style="8" bestFit="1" customWidth="1"/>
    <col min="4356" max="4356" width="13" style="8" customWidth="1"/>
    <col min="4357" max="4357" width="19.140625" style="8" bestFit="1" customWidth="1"/>
    <col min="4358" max="4358" width="14.5703125" style="8" customWidth="1"/>
    <col min="4359" max="4359" width="20.85546875" style="8" customWidth="1"/>
    <col min="4360" max="4360" width="16.85546875" style="8" customWidth="1"/>
    <col min="4361" max="4361" width="17.42578125" style="8" bestFit="1" customWidth="1"/>
    <col min="4362" max="4362" width="1.85546875" style="8" customWidth="1"/>
    <col min="4363" max="4368" width="0" style="8" hidden="1" customWidth="1"/>
    <col min="4369" max="4608" width="11.42578125" style="8"/>
    <col min="4609" max="4609" width="6.42578125" style="8" customWidth="1"/>
    <col min="4610" max="4610" width="2" style="8" bestFit="1" customWidth="1"/>
    <col min="4611" max="4611" width="10.140625" style="8" bestFit="1" customWidth="1"/>
    <col min="4612" max="4612" width="13" style="8" customWidth="1"/>
    <col min="4613" max="4613" width="19.140625" style="8" bestFit="1" customWidth="1"/>
    <col min="4614" max="4614" width="14.5703125" style="8" customWidth="1"/>
    <col min="4615" max="4615" width="20.85546875" style="8" customWidth="1"/>
    <col min="4616" max="4616" width="16.85546875" style="8" customWidth="1"/>
    <col min="4617" max="4617" width="17.42578125" style="8" bestFit="1" customWidth="1"/>
    <col min="4618" max="4618" width="1.85546875" style="8" customWidth="1"/>
    <col min="4619" max="4624" width="0" style="8" hidden="1" customWidth="1"/>
    <col min="4625" max="4864" width="11.42578125" style="8"/>
    <col min="4865" max="4865" width="6.42578125" style="8" customWidth="1"/>
    <col min="4866" max="4866" width="2" style="8" bestFit="1" customWidth="1"/>
    <col min="4867" max="4867" width="10.140625" style="8" bestFit="1" customWidth="1"/>
    <col min="4868" max="4868" width="13" style="8" customWidth="1"/>
    <col min="4869" max="4869" width="19.140625" style="8" bestFit="1" customWidth="1"/>
    <col min="4870" max="4870" width="14.5703125" style="8" customWidth="1"/>
    <col min="4871" max="4871" width="20.85546875" style="8" customWidth="1"/>
    <col min="4872" max="4872" width="16.85546875" style="8" customWidth="1"/>
    <col min="4873" max="4873" width="17.42578125" style="8" bestFit="1" customWidth="1"/>
    <col min="4874" max="4874" width="1.85546875" style="8" customWidth="1"/>
    <col min="4875" max="4880" width="0" style="8" hidden="1" customWidth="1"/>
    <col min="4881" max="5120" width="11.42578125" style="8"/>
    <col min="5121" max="5121" width="6.42578125" style="8" customWidth="1"/>
    <col min="5122" max="5122" width="2" style="8" bestFit="1" customWidth="1"/>
    <col min="5123" max="5123" width="10.140625" style="8" bestFit="1" customWidth="1"/>
    <col min="5124" max="5124" width="13" style="8" customWidth="1"/>
    <col min="5125" max="5125" width="19.140625" style="8" bestFit="1" customWidth="1"/>
    <col min="5126" max="5126" width="14.5703125" style="8" customWidth="1"/>
    <col min="5127" max="5127" width="20.85546875" style="8" customWidth="1"/>
    <col min="5128" max="5128" width="16.85546875" style="8" customWidth="1"/>
    <col min="5129" max="5129" width="17.42578125" style="8" bestFit="1" customWidth="1"/>
    <col min="5130" max="5130" width="1.85546875" style="8" customWidth="1"/>
    <col min="5131" max="5136" width="0" style="8" hidden="1" customWidth="1"/>
    <col min="5137" max="5376" width="11.42578125" style="8"/>
    <col min="5377" max="5377" width="6.42578125" style="8" customWidth="1"/>
    <col min="5378" max="5378" width="2" style="8" bestFit="1" customWidth="1"/>
    <col min="5379" max="5379" width="10.140625" style="8" bestFit="1" customWidth="1"/>
    <col min="5380" max="5380" width="13" style="8" customWidth="1"/>
    <col min="5381" max="5381" width="19.140625" style="8" bestFit="1" customWidth="1"/>
    <col min="5382" max="5382" width="14.5703125" style="8" customWidth="1"/>
    <col min="5383" max="5383" width="20.85546875" style="8" customWidth="1"/>
    <col min="5384" max="5384" width="16.85546875" style="8" customWidth="1"/>
    <col min="5385" max="5385" width="17.42578125" style="8" bestFit="1" customWidth="1"/>
    <col min="5386" max="5386" width="1.85546875" style="8" customWidth="1"/>
    <col min="5387" max="5392" width="0" style="8" hidden="1" customWidth="1"/>
    <col min="5393" max="5632" width="11.42578125" style="8"/>
    <col min="5633" max="5633" width="6.42578125" style="8" customWidth="1"/>
    <col min="5634" max="5634" width="2" style="8" bestFit="1" customWidth="1"/>
    <col min="5635" max="5635" width="10.140625" style="8" bestFit="1" customWidth="1"/>
    <col min="5636" max="5636" width="13" style="8" customWidth="1"/>
    <col min="5637" max="5637" width="19.140625" style="8" bestFit="1" customWidth="1"/>
    <col min="5638" max="5638" width="14.5703125" style="8" customWidth="1"/>
    <col min="5639" max="5639" width="20.85546875" style="8" customWidth="1"/>
    <col min="5640" max="5640" width="16.85546875" style="8" customWidth="1"/>
    <col min="5641" max="5641" width="17.42578125" style="8" bestFit="1" customWidth="1"/>
    <col min="5642" max="5642" width="1.85546875" style="8" customWidth="1"/>
    <col min="5643" max="5648" width="0" style="8" hidden="1" customWidth="1"/>
    <col min="5649" max="5888" width="11.42578125" style="8"/>
    <col min="5889" max="5889" width="6.42578125" style="8" customWidth="1"/>
    <col min="5890" max="5890" width="2" style="8" bestFit="1" customWidth="1"/>
    <col min="5891" max="5891" width="10.140625" style="8" bestFit="1" customWidth="1"/>
    <col min="5892" max="5892" width="13" style="8" customWidth="1"/>
    <col min="5893" max="5893" width="19.140625" style="8" bestFit="1" customWidth="1"/>
    <col min="5894" max="5894" width="14.5703125" style="8" customWidth="1"/>
    <col min="5895" max="5895" width="20.85546875" style="8" customWidth="1"/>
    <col min="5896" max="5896" width="16.85546875" style="8" customWidth="1"/>
    <col min="5897" max="5897" width="17.42578125" style="8" bestFit="1" customWidth="1"/>
    <col min="5898" max="5898" width="1.85546875" style="8" customWidth="1"/>
    <col min="5899" max="5904" width="0" style="8" hidden="1" customWidth="1"/>
    <col min="5905" max="6144" width="11.42578125" style="8"/>
    <col min="6145" max="6145" width="6.42578125" style="8" customWidth="1"/>
    <col min="6146" max="6146" width="2" style="8" bestFit="1" customWidth="1"/>
    <col min="6147" max="6147" width="10.140625" style="8" bestFit="1" customWidth="1"/>
    <col min="6148" max="6148" width="13" style="8" customWidth="1"/>
    <col min="6149" max="6149" width="19.140625" style="8" bestFit="1" customWidth="1"/>
    <col min="6150" max="6150" width="14.5703125" style="8" customWidth="1"/>
    <col min="6151" max="6151" width="20.85546875" style="8" customWidth="1"/>
    <col min="6152" max="6152" width="16.85546875" style="8" customWidth="1"/>
    <col min="6153" max="6153" width="17.42578125" style="8" bestFit="1" customWidth="1"/>
    <col min="6154" max="6154" width="1.85546875" style="8" customWidth="1"/>
    <col min="6155" max="6160" width="0" style="8" hidden="1" customWidth="1"/>
    <col min="6161" max="6400" width="11.42578125" style="8"/>
    <col min="6401" max="6401" width="6.42578125" style="8" customWidth="1"/>
    <col min="6402" max="6402" width="2" style="8" bestFit="1" customWidth="1"/>
    <col min="6403" max="6403" width="10.140625" style="8" bestFit="1" customWidth="1"/>
    <col min="6404" max="6404" width="13" style="8" customWidth="1"/>
    <col min="6405" max="6405" width="19.140625" style="8" bestFit="1" customWidth="1"/>
    <col min="6406" max="6406" width="14.5703125" style="8" customWidth="1"/>
    <col min="6407" max="6407" width="20.85546875" style="8" customWidth="1"/>
    <col min="6408" max="6408" width="16.85546875" style="8" customWidth="1"/>
    <col min="6409" max="6409" width="17.42578125" style="8" bestFit="1" customWidth="1"/>
    <col min="6410" max="6410" width="1.85546875" style="8" customWidth="1"/>
    <col min="6411" max="6416" width="0" style="8" hidden="1" customWidth="1"/>
    <col min="6417" max="6656" width="11.42578125" style="8"/>
    <col min="6657" max="6657" width="6.42578125" style="8" customWidth="1"/>
    <col min="6658" max="6658" width="2" style="8" bestFit="1" customWidth="1"/>
    <col min="6659" max="6659" width="10.140625" style="8" bestFit="1" customWidth="1"/>
    <col min="6660" max="6660" width="13" style="8" customWidth="1"/>
    <col min="6661" max="6661" width="19.140625" style="8" bestFit="1" customWidth="1"/>
    <col min="6662" max="6662" width="14.5703125" style="8" customWidth="1"/>
    <col min="6663" max="6663" width="20.85546875" style="8" customWidth="1"/>
    <col min="6664" max="6664" width="16.85546875" style="8" customWidth="1"/>
    <col min="6665" max="6665" width="17.42578125" style="8" bestFit="1" customWidth="1"/>
    <col min="6666" max="6666" width="1.85546875" style="8" customWidth="1"/>
    <col min="6667" max="6672" width="0" style="8" hidden="1" customWidth="1"/>
    <col min="6673" max="6912" width="11.42578125" style="8"/>
    <col min="6913" max="6913" width="6.42578125" style="8" customWidth="1"/>
    <col min="6914" max="6914" width="2" style="8" bestFit="1" customWidth="1"/>
    <col min="6915" max="6915" width="10.140625" style="8" bestFit="1" customWidth="1"/>
    <col min="6916" max="6916" width="13" style="8" customWidth="1"/>
    <col min="6917" max="6917" width="19.140625" style="8" bestFit="1" customWidth="1"/>
    <col min="6918" max="6918" width="14.5703125" style="8" customWidth="1"/>
    <col min="6919" max="6919" width="20.85546875" style="8" customWidth="1"/>
    <col min="6920" max="6920" width="16.85546875" style="8" customWidth="1"/>
    <col min="6921" max="6921" width="17.42578125" style="8" bestFit="1" customWidth="1"/>
    <col min="6922" max="6922" width="1.85546875" style="8" customWidth="1"/>
    <col min="6923" max="6928" width="0" style="8" hidden="1" customWidth="1"/>
    <col min="6929" max="7168" width="11.42578125" style="8"/>
    <col min="7169" max="7169" width="6.42578125" style="8" customWidth="1"/>
    <col min="7170" max="7170" width="2" style="8" bestFit="1" customWidth="1"/>
    <col min="7171" max="7171" width="10.140625" style="8" bestFit="1" customWidth="1"/>
    <col min="7172" max="7172" width="13" style="8" customWidth="1"/>
    <col min="7173" max="7173" width="19.140625" style="8" bestFit="1" customWidth="1"/>
    <col min="7174" max="7174" width="14.5703125" style="8" customWidth="1"/>
    <col min="7175" max="7175" width="20.85546875" style="8" customWidth="1"/>
    <col min="7176" max="7176" width="16.85546875" style="8" customWidth="1"/>
    <col min="7177" max="7177" width="17.42578125" style="8" bestFit="1" customWidth="1"/>
    <col min="7178" max="7178" width="1.85546875" style="8" customWidth="1"/>
    <col min="7179" max="7184" width="0" style="8" hidden="1" customWidth="1"/>
    <col min="7185" max="7424" width="11.42578125" style="8"/>
    <col min="7425" max="7425" width="6.42578125" style="8" customWidth="1"/>
    <col min="7426" max="7426" width="2" style="8" bestFit="1" customWidth="1"/>
    <col min="7427" max="7427" width="10.140625" style="8" bestFit="1" customWidth="1"/>
    <col min="7428" max="7428" width="13" style="8" customWidth="1"/>
    <col min="7429" max="7429" width="19.140625" style="8" bestFit="1" customWidth="1"/>
    <col min="7430" max="7430" width="14.5703125" style="8" customWidth="1"/>
    <col min="7431" max="7431" width="20.85546875" style="8" customWidth="1"/>
    <col min="7432" max="7432" width="16.85546875" style="8" customWidth="1"/>
    <col min="7433" max="7433" width="17.42578125" style="8" bestFit="1" customWidth="1"/>
    <col min="7434" max="7434" width="1.85546875" style="8" customWidth="1"/>
    <col min="7435" max="7440" width="0" style="8" hidden="1" customWidth="1"/>
    <col min="7441" max="7680" width="11.42578125" style="8"/>
    <col min="7681" max="7681" width="6.42578125" style="8" customWidth="1"/>
    <col min="7682" max="7682" width="2" style="8" bestFit="1" customWidth="1"/>
    <col min="7683" max="7683" width="10.140625" style="8" bestFit="1" customWidth="1"/>
    <col min="7684" max="7684" width="13" style="8" customWidth="1"/>
    <col min="7685" max="7685" width="19.140625" style="8" bestFit="1" customWidth="1"/>
    <col min="7686" max="7686" width="14.5703125" style="8" customWidth="1"/>
    <col min="7687" max="7687" width="20.85546875" style="8" customWidth="1"/>
    <col min="7688" max="7688" width="16.85546875" style="8" customWidth="1"/>
    <col min="7689" max="7689" width="17.42578125" style="8" bestFit="1" customWidth="1"/>
    <col min="7690" max="7690" width="1.85546875" style="8" customWidth="1"/>
    <col min="7691" max="7696" width="0" style="8" hidden="1" customWidth="1"/>
    <col min="7697" max="7936" width="11.42578125" style="8"/>
    <col min="7937" max="7937" width="6.42578125" style="8" customWidth="1"/>
    <col min="7938" max="7938" width="2" style="8" bestFit="1" customWidth="1"/>
    <col min="7939" max="7939" width="10.140625" style="8" bestFit="1" customWidth="1"/>
    <col min="7940" max="7940" width="13" style="8" customWidth="1"/>
    <col min="7941" max="7941" width="19.140625" style="8" bestFit="1" customWidth="1"/>
    <col min="7942" max="7942" width="14.5703125" style="8" customWidth="1"/>
    <col min="7943" max="7943" width="20.85546875" style="8" customWidth="1"/>
    <col min="7944" max="7944" width="16.85546875" style="8" customWidth="1"/>
    <col min="7945" max="7945" width="17.42578125" style="8" bestFit="1" customWidth="1"/>
    <col min="7946" max="7946" width="1.85546875" style="8" customWidth="1"/>
    <col min="7947" max="7952" width="0" style="8" hidden="1" customWidth="1"/>
    <col min="7953" max="8192" width="11.42578125" style="8"/>
    <col min="8193" max="8193" width="6.42578125" style="8" customWidth="1"/>
    <col min="8194" max="8194" width="2" style="8" bestFit="1" customWidth="1"/>
    <col min="8195" max="8195" width="10.140625" style="8" bestFit="1" customWidth="1"/>
    <col min="8196" max="8196" width="13" style="8" customWidth="1"/>
    <col min="8197" max="8197" width="19.140625" style="8" bestFit="1" customWidth="1"/>
    <col min="8198" max="8198" width="14.5703125" style="8" customWidth="1"/>
    <col min="8199" max="8199" width="20.85546875" style="8" customWidth="1"/>
    <col min="8200" max="8200" width="16.85546875" style="8" customWidth="1"/>
    <col min="8201" max="8201" width="17.42578125" style="8" bestFit="1" customWidth="1"/>
    <col min="8202" max="8202" width="1.85546875" style="8" customWidth="1"/>
    <col min="8203" max="8208" width="0" style="8" hidden="1" customWidth="1"/>
    <col min="8209" max="8448" width="11.42578125" style="8"/>
    <col min="8449" max="8449" width="6.42578125" style="8" customWidth="1"/>
    <col min="8450" max="8450" width="2" style="8" bestFit="1" customWidth="1"/>
    <col min="8451" max="8451" width="10.140625" style="8" bestFit="1" customWidth="1"/>
    <col min="8452" max="8452" width="13" style="8" customWidth="1"/>
    <col min="8453" max="8453" width="19.140625" style="8" bestFit="1" customWidth="1"/>
    <col min="8454" max="8454" width="14.5703125" style="8" customWidth="1"/>
    <col min="8455" max="8455" width="20.85546875" style="8" customWidth="1"/>
    <col min="8456" max="8456" width="16.85546875" style="8" customWidth="1"/>
    <col min="8457" max="8457" width="17.42578125" style="8" bestFit="1" customWidth="1"/>
    <col min="8458" max="8458" width="1.85546875" style="8" customWidth="1"/>
    <col min="8459" max="8464" width="0" style="8" hidden="1" customWidth="1"/>
    <col min="8465" max="8704" width="11.42578125" style="8"/>
    <col min="8705" max="8705" width="6.42578125" style="8" customWidth="1"/>
    <col min="8706" max="8706" width="2" style="8" bestFit="1" customWidth="1"/>
    <col min="8707" max="8707" width="10.140625" style="8" bestFit="1" customWidth="1"/>
    <col min="8708" max="8708" width="13" style="8" customWidth="1"/>
    <col min="8709" max="8709" width="19.140625" style="8" bestFit="1" customWidth="1"/>
    <col min="8710" max="8710" width="14.5703125" style="8" customWidth="1"/>
    <col min="8711" max="8711" width="20.85546875" style="8" customWidth="1"/>
    <col min="8712" max="8712" width="16.85546875" style="8" customWidth="1"/>
    <col min="8713" max="8713" width="17.42578125" style="8" bestFit="1" customWidth="1"/>
    <col min="8714" max="8714" width="1.85546875" style="8" customWidth="1"/>
    <col min="8715" max="8720" width="0" style="8" hidden="1" customWidth="1"/>
    <col min="8721" max="8960" width="11.42578125" style="8"/>
    <col min="8961" max="8961" width="6.42578125" style="8" customWidth="1"/>
    <col min="8962" max="8962" width="2" style="8" bestFit="1" customWidth="1"/>
    <col min="8963" max="8963" width="10.140625" style="8" bestFit="1" customWidth="1"/>
    <col min="8964" max="8964" width="13" style="8" customWidth="1"/>
    <col min="8965" max="8965" width="19.140625" style="8" bestFit="1" customWidth="1"/>
    <col min="8966" max="8966" width="14.5703125" style="8" customWidth="1"/>
    <col min="8967" max="8967" width="20.85546875" style="8" customWidth="1"/>
    <col min="8968" max="8968" width="16.85546875" style="8" customWidth="1"/>
    <col min="8969" max="8969" width="17.42578125" style="8" bestFit="1" customWidth="1"/>
    <col min="8970" max="8970" width="1.85546875" style="8" customWidth="1"/>
    <col min="8971" max="8976" width="0" style="8" hidden="1" customWidth="1"/>
    <col min="8977" max="9216" width="11.42578125" style="8"/>
    <col min="9217" max="9217" width="6.42578125" style="8" customWidth="1"/>
    <col min="9218" max="9218" width="2" style="8" bestFit="1" customWidth="1"/>
    <col min="9219" max="9219" width="10.140625" style="8" bestFit="1" customWidth="1"/>
    <col min="9220" max="9220" width="13" style="8" customWidth="1"/>
    <col min="9221" max="9221" width="19.140625" style="8" bestFit="1" customWidth="1"/>
    <col min="9222" max="9222" width="14.5703125" style="8" customWidth="1"/>
    <col min="9223" max="9223" width="20.85546875" style="8" customWidth="1"/>
    <col min="9224" max="9224" width="16.85546875" style="8" customWidth="1"/>
    <col min="9225" max="9225" width="17.42578125" style="8" bestFit="1" customWidth="1"/>
    <col min="9226" max="9226" width="1.85546875" style="8" customWidth="1"/>
    <col min="9227" max="9232" width="0" style="8" hidden="1" customWidth="1"/>
    <col min="9233" max="9472" width="11.42578125" style="8"/>
    <col min="9473" max="9473" width="6.42578125" style="8" customWidth="1"/>
    <col min="9474" max="9474" width="2" style="8" bestFit="1" customWidth="1"/>
    <col min="9475" max="9475" width="10.140625" style="8" bestFit="1" customWidth="1"/>
    <col min="9476" max="9476" width="13" style="8" customWidth="1"/>
    <col min="9477" max="9477" width="19.140625" style="8" bestFit="1" customWidth="1"/>
    <col min="9478" max="9478" width="14.5703125" style="8" customWidth="1"/>
    <col min="9479" max="9479" width="20.85546875" style="8" customWidth="1"/>
    <col min="9480" max="9480" width="16.85546875" style="8" customWidth="1"/>
    <col min="9481" max="9481" width="17.42578125" style="8" bestFit="1" customWidth="1"/>
    <col min="9482" max="9482" width="1.85546875" style="8" customWidth="1"/>
    <col min="9483" max="9488" width="0" style="8" hidden="1" customWidth="1"/>
    <col min="9489" max="9728" width="11.42578125" style="8"/>
    <col min="9729" max="9729" width="6.42578125" style="8" customWidth="1"/>
    <col min="9730" max="9730" width="2" style="8" bestFit="1" customWidth="1"/>
    <col min="9731" max="9731" width="10.140625" style="8" bestFit="1" customWidth="1"/>
    <col min="9732" max="9732" width="13" style="8" customWidth="1"/>
    <col min="9733" max="9733" width="19.140625" style="8" bestFit="1" customWidth="1"/>
    <col min="9734" max="9734" width="14.5703125" style="8" customWidth="1"/>
    <col min="9735" max="9735" width="20.85546875" style="8" customWidth="1"/>
    <col min="9736" max="9736" width="16.85546875" style="8" customWidth="1"/>
    <col min="9737" max="9737" width="17.42578125" style="8" bestFit="1" customWidth="1"/>
    <col min="9738" max="9738" width="1.85546875" style="8" customWidth="1"/>
    <col min="9739" max="9744" width="0" style="8" hidden="1" customWidth="1"/>
    <col min="9745" max="9984" width="11.42578125" style="8"/>
    <col min="9985" max="9985" width="6.42578125" style="8" customWidth="1"/>
    <col min="9986" max="9986" width="2" style="8" bestFit="1" customWidth="1"/>
    <col min="9987" max="9987" width="10.140625" style="8" bestFit="1" customWidth="1"/>
    <col min="9988" max="9988" width="13" style="8" customWidth="1"/>
    <col min="9989" max="9989" width="19.140625" style="8" bestFit="1" customWidth="1"/>
    <col min="9990" max="9990" width="14.5703125" style="8" customWidth="1"/>
    <col min="9991" max="9991" width="20.85546875" style="8" customWidth="1"/>
    <col min="9992" max="9992" width="16.85546875" style="8" customWidth="1"/>
    <col min="9993" max="9993" width="17.42578125" style="8" bestFit="1" customWidth="1"/>
    <col min="9994" max="9994" width="1.85546875" style="8" customWidth="1"/>
    <col min="9995" max="10000" width="0" style="8" hidden="1" customWidth="1"/>
    <col min="10001" max="10240" width="11.42578125" style="8"/>
    <col min="10241" max="10241" width="6.42578125" style="8" customWidth="1"/>
    <col min="10242" max="10242" width="2" style="8" bestFit="1" customWidth="1"/>
    <col min="10243" max="10243" width="10.140625" style="8" bestFit="1" customWidth="1"/>
    <col min="10244" max="10244" width="13" style="8" customWidth="1"/>
    <col min="10245" max="10245" width="19.140625" style="8" bestFit="1" customWidth="1"/>
    <col min="10246" max="10246" width="14.5703125" style="8" customWidth="1"/>
    <col min="10247" max="10247" width="20.85546875" style="8" customWidth="1"/>
    <col min="10248" max="10248" width="16.85546875" style="8" customWidth="1"/>
    <col min="10249" max="10249" width="17.42578125" style="8" bestFit="1" customWidth="1"/>
    <col min="10250" max="10250" width="1.85546875" style="8" customWidth="1"/>
    <col min="10251" max="10256" width="0" style="8" hidden="1" customWidth="1"/>
    <col min="10257" max="10496" width="11.42578125" style="8"/>
    <col min="10497" max="10497" width="6.42578125" style="8" customWidth="1"/>
    <col min="10498" max="10498" width="2" style="8" bestFit="1" customWidth="1"/>
    <col min="10499" max="10499" width="10.140625" style="8" bestFit="1" customWidth="1"/>
    <col min="10500" max="10500" width="13" style="8" customWidth="1"/>
    <col min="10501" max="10501" width="19.140625" style="8" bestFit="1" customWidth="1"/>
    <col min="10502" max="10502" width="14.5703125" style="8" customWidth="1"/>
    <col min="10503" max="10503" width="20.85546875" style="8" customWidth="1"/>
    <col min="10504" max="10504" width="16.85546875" style="8" customWidth="1"/>
    <col min="10505" max="10505" width="17.42578125" style="8" bestFit="1" customWidth="1"/>
    <col min="10506" max="10506" width="1.85546875" style="8" customWidth="1"/>
    <col min="10507" max="10512" width="0" style="8" hidden="1" customWidth="1"/>
    <col min="10513" max="10752" width="11.42578125" style="8"/>
    <col min="10753" max="10753" width="6.42578125" style="8" customWidth="1"/>
    <col min="10754" max="10754" width="2" style="8" bestFit="1" customWidth="1"/>
    <col min="10755" max="10755" width="10.140625" style="8" bestFit="1" customWidth="1"/>
    <col min="10756" max="10756" width="13" style="8" customWidth="1"/>
    <col min="10757" max="10757" width="19.140625" style="8" bestFit="1" customWidth="1"/>
    <col min="10758" max="10758" width="14.5703125" style="8" customWidth="1"/>
    <col min="10759" max="10759" width="20.85546875" style="8" customWidth="1"/>
    <col min="10760" max="10760" width="16.85546875" style="8" customWidth="1"/>
    <col min="10761" max="10761" width="17.42578125" style="8" bestFit="1" customWidth="1"/>
    <col min="10762" max="10762" width="1.85546875" style="8" customWidth="1"/>
    <col min="10763" max="10768" width="0" style="8" hidden="1" customWidth="1"/>
    <col min="10769" max="11008" width="11.42578125" style="8"/>
    <col min="11009" max="11009" width="6.42578125" style="8" customWidth="1"/>
    <col min="11010" max="11010" width="2" style="8" bestFit="1" customWidth="1"/>
    <col min="11011" max="11011" width="10.140625" style="8" bestFit="1" customWidth="1"/>
    <col min="11012" max="11012" width="13" style="8" customWidth="1"/>
    <col min="11013" max="11013" width="19.140625" style="8" bestFit="1" customWidth="1"/>
    <col min="11014" max="11014" width="14.5703125" style="8" customWidth="1"/>
    <col min="11015" max="11015" width="20.85546875" style="8" customWidth="1"/>
    <col min="11016" max="11016" width="16.85546875" style="8" customWidth="1"/>
    <col min="11017" max="11017" width="17.42578125" style="8" bestFit="1" customWidth="1"/>
    <col min="11018" max="11018" width="1.85546875" style="8" customWidth="1"/>
    <col min="11019" max="11024" width="0" style="8" hidden="1" customWidth="1"/>
    <col min="11025" max="11264" width="11.42578125" style="8"/>
    <col min="11265" max="11265" width="6.42578125" style="8" customWidth="1"/>
    <col min="11266" max="11266" width="2" style="8" bestFit="1" customWidth="1"/>
    <col min="11267" max="11267" width="10.140625" style="8" bestFit="1" customWidth="1"/>
    <col min="11268" max="11268" width="13" style="8" customWidth="1"/>
    <col min="11269" max="11269" width="19.140625" style="8" bestFit="1" customWidth="1"/>
    <col min="11270" max="11270" width="14.5703125" style="8" customWidth="1"/>
    <col min="11271" max="11271" width="20.85546875" style="8" customWidth="1"/>
    <col min="11272" max="11272" width="16.85546875" style="8" customWidth="1"/>
    <col min="11273" max="11273" width="17.42578125" style="8" bestFit="1" customWidth="1"/>
    <col min="11274" max="11274" width="1.85546875" style="8" customWidth="1"/>
    <col min="11275" max="11280" width="0" style="8" hidden="1" customWidth="1"/>
    <col min="11281" max="11520" width="11.42578125" style="8"/>
    <col min="11521" max="11521" width="6.42578125" style="8" customWidth="1"/>
    <col min="11522" max="11522" width="2" style="8" bestFit="1" customWidth="1"/>
    <col min="11523" max="11523" width="10.140625" style="8" bestFit="1" customWidth="1"/>
    <col min="11524" max="11524" width="13" style="8" customWidth="1"/>
    <col min="11525" max="11525" width="19.140625" style="8" bestFit="1" customWidth="1"/>
    <col min="11526" max="11526" width="14.5703125" style="8" customWidth="1"/>
    <col min="11527" max="11527" width="20.85546875" style="8" customWidth="1"/>
    <col min="11528" max="11528" width="16.85546875" style="8" customWidth="1"/>
    <col min="11529" max="11529" width="17.42578125" style="8" bestFit="1" customWidth="1"/>
    <col min="11530" max="11530" width="1.85546875" style="8" customWidth="1"/>
    <col min="11531" max="11536" width="0" style="8" hidden="1" customWidth="1"/>
    <col min="11537" max="11776" width="11.42578125" style="8"/>
    <col min="11777" max="11777" width="6.42578125" style="8" customWidth="1"/>
    <col min="11778" max="11778" width="2" style="8" bestFit="1" customWidth="1"/>
    <col min="11779" max="11779" width="10.140625" style="8" bestFit="1" customWidth="1"/>
    <col min="11780" max="11780" width="13" style="8" customWidth="1"/>
    <col min="11781" max="11781" width="19.140625" style="8" bestFit="1" customWidth="1"/>
    <col min="11782" max="11782" width="14.5703125" style="8" customWidth="1"/>
    <col min="11783" max="11783" width="20.85546875" style="8" customWidth="1"/>
    <col min="11784" max="11784" width="16.85546875" style="8" customWidth="1"/>
    <col min="11785" max="11785" width="17.42578125" style="8" bestFit="1" customWidth="1"/>
    <col min="11786" max="11786" width="1.85546875" style="8" customWidth="1"/>
    <col min="11787" max="11792" width="0" style="8" hidden="1" customWidth="1"/>
    <col min="11793" max="12032" width="11.42578125" style="8"/>
    <col min="12033" max="12033" width="6.42578125" style="8" customWidth="1"/>
    <col min="12034" max="12034" width="2" style="8" bestFit="1" customWidth="1"/>
    <col min="12035" max="12035" width="10.140625" style="8" bestFit="1" customWidth="1"/>
    <col min="12036" max="12036" width="13" style="8" customWidth="1"/>
    <col min="12037" max="12037" width="19.140625" style="8" bestFit="1" customWidth="1"/>
    <col min="12038" max="12038" width="14.5703125" style="8" customWidth="1"/>
    <col min="12039" max="12039" width="20.85546875" style="8" customWidth="1"/>
    <col min="12040" max="12040" width="16.85546875" style="8" customWidth="1"/>
    <col min="12041" max="12041" width="17.42578125" style="8" bestFit="1" customWidth="1"/>
    <col min="12042" max="12042" width="1.85546875" style="8" customWidth="1"/>
    <col min="12043" max="12048" width="0" style="8" hidden="1" customWidth="1"/>
    <col min="12049" max="12288" width="11.42578125" style="8"/>
    <col min="12289" max="12289" width="6.42578125" style="8" customWidth="1"/>
    <col min="12290" max="12290" width="2" style="8" bestFit="1" customWidth="1"/>
    <col min="12291" max="12291" width="10.140625" style="8" bestFit="1" customWidth="1"/>
    <col min="12292" max="12292" width="13" style="8" customWidth="1"/>
    <col min="12293" max="12293" width="19.140625" style="8" bestFit="1" customWidth="1"/>
    <col min="12294" max="12294" width="14.5703125" style="8" customWidth="1"/>
    <col min="12295" max="12295" width="20.85546875" style="8" customWidth="1"/>
    <col min="12296" max="12296" width="16.85546875" style="8" customWidth="1"/>
    <col min="12297" max="12297" width="17.42578125" style="8" bestFit="1" customWidth="1"/>
    <col min="12298" max="12298" width="1.85546875" style="8" customWidth="1"/>
    <col min="12299" max="12304" width="0" style="8" hidden="1" customWidth="1"/>
    <col min="12305" max="12544" width="11.42578125" style="8"/>
    <col min="12545" max="12545" width="6.42578125" style="8" customWidth="1"/>
    <col min="12546" max="12546" width="2" style="8" bestFit="1" customWidth="1"/>
    <col min="12547" max="12547" width="10.140625" style="8" bestFit="1" customWidth="1"/>
    <col min="12548" max="12548" width="13" style="8" customWidth="1"/>
    <col min="12549" max="12549" width="19.140625" style="8" bestFit="1" customWidth="1"/>
    <col min="12550" max="12550" width="14.5703125" style="8" customWidth="1"/>
    <col min="12551" max="12551" width="20.85546875" style="8" customWidth="1"/>
    <col min="12552" max="12552" width="16.85546875" style="8" customWidth="1"/>
    <col min="12553" max="12553" width="17.42578125" style="8" bestFit="1" customWidth="1"/>
    <col min="12554" max="12554" width="1.85546875" style="8" customWidth="1"/>
    <col min="12555" max="12560" width="0" style="8" hidden="1" customWidth="1"/>
    <col min="12561" max="12800" width="11.42578125" style="8"/>
    <col min="12801" max="12801" width="6.42578125" style="8" customWidth="1"/>
    <col min="12802" max="12802" width="2" style="8" bestFit="1" customWidth="1"/>
    <col min="12803" max="12803" width="10.140625" style="8" bestFit="1" customWidth="1"/>
    <col min="12804" max="12804" width="13" style="8" customWidth="1"/>
    <col min="12805" max="12805" width="19.140625" style="8" bestFit="1" customWidth="1"/>
    <col min="12806" max="12806" width="14.5703125" style="8" customWidth="1"/>
    <col min="12807" max="12807" width="20.85546875" style="8" customWidth="1"/>
    <col min="12808" max="12808" width="16.85546875" style="8" customWidth="1"/>
    <col min="12809" max="12809" width="17.42578125" style="8" bestFit="1" customWidth="1"/>
    <col min="12810" max="12810" width="1.85546875" style="8" customWidth="1"/>
    <col min="12811" max="12816" width="0" style="8" hidden="1" customWidth="1"/>
    <col min="12817" max="13056" width="11.42578125" style="8"/>
    <col min="13057" max="13057" width="6.42578125" style="8" customWidth="1"/>
    <col min="13058" max="13058" width="2" style="8" bestFit="1" customWidth="1"/>
    <col min="13059" max="13059" width="10.140625" style="8" bestFit="1" customWidth="1"/>
    <col min="13060" max="13060" width="13" style="8" customWidth="1"/>
    <col min="13061" max="13061" width="19.140625" style="8" bestFit="1" customWidth="1"/>
    <col min="13062" max="13062" width="14.5703125" style="8" customWidth="1"/>
    <col min="13063" max="13063" width="20.85546875" style="8" customWidth="1"/>
    <col min="13064" max="13064" width="16.85546875" style="8" customWidth="1"/>
    <col min="13065" max="13065" width="17.42578125" style="8" bestFit="1" customWidth="1"/>
    <col min="13066" max="13066" width="1.85546875" style="8" customWidth="1"/>
    <col min="13067" max="13072" width="0" style="8" hidden="1" customWidth="1"/>
    <col min="13073" max="13312" width="11.42578125" style="8"/>
    <col min="13313" max="13313" width="6.42578125" style="8" customWidth="1"/>
    <col min="13314" max="13314" width="2" style="8" bestFit="1" customWidth="1"/>
    <col min="13315" max="13315" width="10.140625" style="8" bestFit="1" customWidth="1"/>
    <col min="13316" max="13316" width="13" style="8" customWidth="1"/>
    <col min="13317" max="13317" width="19.140625" style="8" bestFit="1" customWidth="1"/>
    <col min="13318" max="13318" width="14.5703125" style="8" customWidth="1"/>
    <col min="13319" max="13319" width="20.85546875" style="8" customWidth="1"/>
    <col min="13320" max="13320" width="16.85546875" style="8" customWidth="1"/>
    <col min="13321" max="13321" width="17.42578125" style="8" bestFit="1" customWidth="1"/>
    <col min="13322" max="13322" width="1.85546875" style="8" customWidth="1"/>
    <col min="13323" max="13328" width="0" style="8" hidden="1" customWidth="1"/>
    <col min="13329" max="13568" width="11.42578125" style="8"/>
    <col min="13569" max="13569" width="6.42578125" style="8" customWidth="1"/>
    <col min="13570" max="13570" width="2" style="8" bestFit="1" customWidth="1"/>
    <col min="13571" max="13571" width="10.140625" style="8" bestFit="1" customWidth="1"/>
    <col min="13572" max="13572" width="13" style="8" customWidth="1"/>
    <col min="13573" max="13573" width="19.140625" style="8" bestFit="1" customWidth="1"/>
    <col min="13574" max="13574" width="14.5703125" style="8" customWidth="1"/>
    <col min="13575" max="13575" width="20.85546875" style="8" customWidth="1"/>
    <col min="13576" max="13576" width="16.85546875" style="8" customWidth="1"/>
    <col min="13577" max="13577" width="17.42578125" style="8" bestFit="1" customWidth="1"/>
    <col min="13578" max="13578" width="1.85546875" style="8" customWidth="1"/>
    <col min="13579" max="13584" width="0" style="8" hidden="1" customWidth="1"/>
    <col min="13585" max="13824" width="11.42578125" style="8"/>
    <col min="13825" max="13825" width="6.42578125" style="8" customWidth="1"/>
    <col min="13826" max="13826" width="2" style="8" bestFit="1" customWidth="1"/>
    <col min="13827" max="13827" width="10.140625" style="8" bestFit="1" customWidth="1"/>
    <col min="13828" max="13828" width="13" style="8" customWidth="1"/>
    <col min="13829" max="13829" width="19.140625" style="8" bestFit="1" customWidth="1"/>
    <col min="13830" max="13830" width="14.5703125" style="8" customWidth="1"/>
    <col min="13831" max="13831" width="20.85546875" style="8" customWidth="1"/>
    <col min="13832" max="13832" width="16.85546875" style="8" customWidth="1"/>
    <col min="13833" max="13833" width="17.42578125" style="8" bestFit="1" customWidth="1"/>
    <col min="13834" max="13834" width="1.85546875" style="8" customWidth="1"/>
    <col min="13835" max="13840" width="0" style="8" hidden="1" customWidth="1"/>
    <col min="13841" max="14080" width="11.42578125" style="8"/>
    <col min="14081" max="14081" width="6.42578125" style="8" customWidth="1"/>
    <col min="14082" max="14082" width="2" style="8" bestFit="1" customWidth="1"/>
    <col min="14083" max="14083" width="10.140625" style="8" bestFit="1" customWidth="1"/>
    <col min="14084" max="14084" width="13" style="8" customWidth="1"/>
    <col min="14085" max="14085" width="19.140625" style="8" bestFit="1" customWidth="1"/>
    <col min="14086" max="14086" width="14.5703125" style="8" customWidth="1"/>
    <col min="14087" max="14087" width="20.85546875" style="8" customWidth="1"/>
    <col min="14088" max="14088" width="16.85546875" style="8" customWidth="1"/>
    <col min="14089" max="14089" width="17.42578125" style="8" bestFit="1" customWidth="1"/>
    <col min="14090" max="14090" width="1.85546875" style="8" customWidth="1"/>
    <col min="14091" max="14096" width="0" style="8" hidden="1" customWidth="1"/>
    <col min="14097" max="14336" width="11.42578125" style="8"/>
    <col min="14337" max="14337" width="6.42578125" style="8" customWidth="1"/>
    <col min="14338" max="14338" width="2" style="8" bestFit="1" customWidth="1"/>
    <col min="14339" max="14339" width="10.140625" style="8" bestFit="1" customWidth="1"/>
    <col min="14340" max="14340" width="13" style="8" customWidth="1"/>
    <col min="14341" max="14341" width="19.140625" style="8" bestFit="1" customWidth="1"/>
    <col min="14342" max="14342" width="14.5703125" style="8" customWidth="1"/>
    <col min="14343" max="14343" width="20.85546875" style="8" customWidth="1"/>
    <col min="14344" max="14344" width="16.85546875" style="8" customWidth="1"/>
    <col min="14345" max="14345" width="17.42578125" style="8" bestFit="1" customWidth="1"/>
    <col min="14346" max="14346" width="1.85546875" style="8" customWidth="1"/>
    <col min="14347" max="14352" width="0" style="8" hidden="1" customWidth="1"/>
    <col min="14353" max="14592" width="11.42578125" style="8"/>
    <col min="14593" max="14593" width="6.42578125" style="8" customWidth="1"/>
    <col min="14594" max="14594" width="2" style="8" bestFit="1" customWidth="1"/>
    <col min="14595" max="14595" width="10.140625" style="8" bestFit="1" customWidth="1"/>
    <col min="14596" max="14596" width="13" style="8" customWidth="1"/>
    <col min="14597" max="14597" width="19.140625" style="8" bestFit="1" customWidth="1"/>
    <col min="14598" max="14598" width="14.5703125" style="8" customWidth="1"/>
    <col min="14599" max="14599" width="20.85546875" style="8" customWidth="1"/>
    <col min="14600" max="14600" width="16.85546875" style="8" customWidth="1"/>
    <col min="14601" max="14601" width="17.42578125" style="8" bestFit="1" customWidth="1"/>
    <col min="14602" max="14602" width="1.85546875" style="8" customWidth="1"/>
    <col min="14603" max="14608" width="0" style="8" hidden="1" customWidth="1"/>
    <col min="14609" max="14848" width="11.42578125" style="8"/>
    <col min="14849" max="14849" width="6.42578125" style="8" customWidth="1"/>
    <col min="14850" max="14850" width="2" style="8" bestFit="1" customWidth="1"/>
    <col min="14851" max="14851" width="10.140625" style="8" bestFit="1" customWidth="1"/>
    <col min="14852" max="14852" width="13" style="8" customWidth="1"/>
    <col min="14853" max="14853" width="19.140625" style="8" bestFit="1" customWidth="1"/>
    <col min="14854" max="14854" width="14.5703125" style="8" customWidth="1"/>
    <col min="14855" max="14855" width="20.85546875" style="8" customWidth="1"/>
    <col min="14856" max="14856" width="16.85546875" style="8" customWidth="1"/>
    <col min="14857" max="14857" width="17.42578125" style="8" bestFit="1" customWidth="1"/>
    <col min="14858" max="14858" width="1.85546875" style="8" customWidth="1"/>
    <col min="14859" max="14864" width="0" style="8" hidden="1" customWidth="1"/>
    <col min="14865" max="15104" width="11.42578125" style="8"/>
    <col min="15105" max="15105" width="6.42578125" style="8" customWidth="1"/>
    <col min="15106" max="15106" width="2" style="8" bestFit="1" customWidth="1"/>
    <col min="15107" max="15107" width="10.140625" style="8" bestFit="1" customWidth="1"/>
    <col min="15108" max="15108" width="13" style="8" customWidth="1"/>
    <col min="15109" max="15109" width="19.140625" style="8" bestFit="1" customWidth="1"/>
    <col min="15110" max="15110" width="14.5703125" style="8" customWidth="1"/>
    <col min="15111" max="15111" width="20.85546875" style="8" customWidth="1"/>
    <col min="15112" max="15112" width="16.85546875" style="8" customWidth="1"/>
    <col min="15113" max="15113" width="17.42578125" style="8" bestFit="1" customWidth="1"/>
    <col min="15114" max="15114" width="1.85546875" style="8" customWidth="1"/>
    <col min="15115" max="15120" width="0" style="8" hidden="1" customWidth="1"/>
    <col min="15121" max="15360" width="11.42578125" style="8"/>
    <col min="15361" max="15361" width="6.42578125" style="8" customWidth="1"/>
    <col min="15362" max="15362" width="2" style="8" bestFit="1" customWidth="1"/>
    <col min="15363" max="15363" width="10.140625" style="8" bestFit="1" customWidth="1"/>
    <col min="15364" max="15364" width="13" style="8" customWidth="1"/>
    <col min="15365" max="15365" width="19.140625" style="8" bestFit="1" customWidth="1"/>
    <col min="15366" max="15366" width="14.5703125" style="8" customWidth="1"/>
    <col min="15367" max="15367" width="20.85546875" style="8" customWidth="1"/>
    <col min="15368" max="15368" width="16.85546875" style="8" customWidth="1"/>
    <col min="15369" max="15369" width="17.42578125" style="8" bestFit="1" customWidth="1"/>
    <col min="15370" max="15370" width="1.85546875" style="8" customWidth="1"/>
    <col min="15371" max="15376" width="0" style="8" hidden="1" customWidth="1"/>
    <col min="15377" max="15616" width="11.42578125" style="8"/>
    <col min="15617" max="15617" width="6.42578125" style="8" customWidth="1"/>
    <col min="15618" max="15618" width="2" style="8" bestFit="1" customWidth="1"/>
    <col min="15619" max="15619" width="10.140625" style="8" bestFit="1" customWidth="1"/>
    <col min="15620" max="15620" width="13" style="8" customWidth="1"/>
    <col min="15621" max="15621" width="19.140625" style="8" bestFit="1" customWidth="1"/>
    <col min="15622" max="15622" width="14.5703125" style="8" customWidth="1"/>
    <col min="15623" max="15623" width="20.85546875" style="8" customWidth="1"/>
    <col min="15624" max="15624" width="16.85546875" style="8" customWidth="1"/>
    <col min="15625" max="15625" width="17.42578125" style="8" bestFit="1" customWidth="1"/>
    <col min="15626" max="15626" width="1.85546875" style="8" customWidth="1"/>
    <col min="15627" max="15632" width="0" style="8" hidden="1" customWidth="1"/>
    <col min="15633" max="15872" width="11.42578125" style="8"/>
    <col min="15873" max="15873" width="6.42578125" style="8" customWidth="1"/>
    <col min="15874" max="15874" width="2" style="8" bestFit="1" customWidth="1"/>
    <col min="15875" max="15875" width="10.140625" style="8" bestFit="1" customWidth="1"/>
    <col min="15876" max="15876" width="13" style="8" customWidth="1"/>
    <col min="15877" max="15877" width="19.140625" style="8" bestFit="1" customWidth="1"/>
    <col min="15878" max="15878" width="14.5703125" style="8" customWidth="1"/>
    <col min="15879" max="15879" width="20.85546875" style="8" customWidth="1"/>
    <col min="15880" max="15880" width="16.85546875" style="8" customWidth="1"/>
    <col min="15881" max="15881" width="17.42578125" style="8" bestFit="1" customWidth="1"/>
    <col min="15882" max="15882" width="1.85546875" style="8" customWidth="1"/>
    <col min="15883" max="15888" width="0" style="8" hidden="1" customWidth="1"/>
    <col min="15889" max="16128" width="11.42578125" style="8"/>
    <col min="16129" max="16129" width="6.42578125" style="8" customWidth="1"/>
    <col min="16130" max="16130" width="2" style="8" bestFit="1" customWidth="1"/>
    <col min="16131" max="16131" width="10.140625" style="8" bestFit="1" customWidth="1"/>
    <col min="16132" max="16132" width="13" style="8" customWidth="1"/>
    <col min="16133" max="16133" width="19.140625" style="8" bestFit="1" customWidth="1"/>
    <col min="16134" max="16134" width="14.5703125" style="8" customWidth="1"/>
    <col min="16135" max="16135" width="20.85546875" style="8" customWidth="1"/>
    <col min="16136" max="16136" width="16.85546875" style="8" customWidth="1"/>
    <col min="16137" max="16137" width="17.42578125" style="8" bestFit="1" customWidth="1"/>
    <col min="16138" max="16138" width="1.85546875" style="8" customWidth="1"/>
    <col min="16139" max="16144" width="0" style="8" hidden="1" customWidth="1"/>
    <col min="16145" max="16384" width="11.42578125" style="8"/>
  </cols>
  <sheetData>
    <row r="1" spans="3:23" x14ac:dyDescent="0.2">
      <c r="C1" s="8"/>
      <c r="D1" s="8"/>
      <c r="E1" s="8"/>
      <c r="R1" s="4"/>
    </row>
    <row r="2" spans="3:23" x14ac:dyDescent="0.2">
      <c r="C2" s="8"/>
      <c r="D2" s="8"/>
      <c r="E2" s="8"/>
      <c r="R2" s="4"/>
      <c r="S2" s="7"/>
    </row>
    <row r="3" spans="3:23" ht="18.75" x14ac:dyDescent="0.2">
      <c r="C3" s="9" t="s">
        <v>33</v>
      </c>
      <c r="D3" s="10"/>
      <c r="E3" s="11"/>
      <c r="F3" s="11"/>
      <c r="G3" s="11"/>
      <c r="H3" s="11"/>
      <c r="I3" s="11"/>
      <c r="J3" s="11"/>
      <c r="K3" s="11"/>
      <c r="M3" s="12"/>
      <c r="N3" s="12"/>
      <c r="O3" s="12"/>
      <c r="P3" s="12"/>
      <c r="Q3" s="12"/>
      <c r="R3" s="6"/>
      <c r="S3" s="6"/>
    </row>
    <row r="4" spans="3:23" x14ac:dyDescent="0.2">
      <c r="C4" s="8"/>
      <c r="D4" s="8"/>
      <c r="E4" s="8"/>
      <c r="M4" s="12"/>
      <c r="N4" s="12"/>
      <c r="O4" s="12"/>
      <c r="P4" s="12"/>
      <c r="Q4" s="12"/>
      <c r="R4" s="86"/>
      <c r="S4" s="6"/>
    </row>
    <row r="5" spans="3:23" x14ac:dyDescent="0.2">
      <c r="C5" s="8"/>
      <c r="D5" s="8"/>
      <c r="E5" s="8"/>
      <c r="M5" s="13"/>
      <c r="N5" s="13"/>
      <c r="O5" s="13"/>
      <c r="P5" s="13"/>
      <c r="Q5" s="13"/>
      <c r="R5" s="86"/>
      <c r="S5" s="17"/>
      <c r="T5" s="17"/>
      <c r="U5" s="17"/>
      <c r="V5" s="17"/>
    </row>
    <row r="6" spans="3:23" x14ac:dyDescent="0.2">
      <c r="C6" s="95"/>
      <c r="D6" s="95"/>
      <c r="E6" s="95"/>
      <c r="F6" s="95"/>
      <c r="H6" s="14"/>
      <c r="I6" s="15">
        <f>+F9</f>
        <v>150739953</v>
      </c>
      <c r="J6" s="16" t="s">
        <v>0</v>
      </c>
      <c r="R6" s="5"/>
      <c r="S6" s="17"/>
      <c r="T6" s="17"/>
      <c r="U6" s="17"/>
      <c r="V6" s="17"/>
      <c r="W6" s="17"/>
    </row>
    <row r="7" spans="3:23" x14ac:dyDescent="0.2">
      <c r="C7" s="18" t="s">
        <v>17</v>
      </c>
      <c r="D7" s="19"/>
      <c r="E7" s="20"/>
      <c r="F7" s="89">
        <v>44742</v>
      </c>
      <c r="H7" s="21" t="s">
        <v>13</v>
      </c>
      <c r="I7" s="87">
        <v>0.51</v>
      </c>
      <c r="J7" s="16" t="s">
        <v>0</v>
      </c>
      <c r="R7" s="5"/>
      <c r="S7" s="17"/>
      <c r="T7" s="17"/>
      <c r="U7" s="17"/>
      <c r="V7" s="17"/>
      <c r="W7" s="17"/>
    </row>
    <row r="8" spans="3:23" x14ac:dyDescent="0.2">
      <c r="C8" s="22" t="s">
        <v>12</v>
      </c>
      <c r="D8" s="18"/>
      <c r="E8" s="20"/>
      <c r="F8" s="93">
        <v>44757</v>
      </c>
      <c r="H8" s="14"/>
      <c r="I8" s="23">
        <v>0.57499999999999996</v>
      </c>
      <c r="J8" s="16" t="s">
        <v>0</v>
      </c>
      <c r="Q8" s="4" t="s">
        <v>24</v>
      </c>
      <c r="R8" s="5"/>
      <c r="S8" s="17"/>
      <c r="T8" s="17"/>
      <c r="U8" s="17"/>
      <c r="V8" s="17"/>
      <c r="W8" s="17"/>
    </row>
    <row r="9" spans="3:23" x14ac:dyDescent="0.2">
      <c r="C9" s="18" t="s">
        <v>26</v>
      </c>
      <c r="D9" s="19"/>
      <c r="E9" s="20"/>
      <c r="F9" s="24">
        <v>150739953</v>
      </c>
      <c r="H9" s="21" t="s">
        <v>19</v>
      </c>
      <c r="I9" s="25">
        <f>+N28/I6</f>
        <v>1.013216263563071</v>
      </c>
      <c r="Q9" s="26">
        <v>0.01</v>
      </c>
      <c r="R9" s="5"/>
      <c r="S9" s="17"/>
      <c r="T9" s="17"/>
      <c r="U9" s="17"/>
      <c r="V9" s="17"/>
      <c r="W9" s="17"/>
    </row>
    <row r="10" spans="3:23" x14ac:dyDescent="0.2">
      <c r="C10" s="18" t="s">
        <v>1</v>
      </c>
      <c r="D10" s="19"/>
      <c r="E10" s="20"/>
      <c r="F10" s="27" t="s">
        <v>2</v>
      </c>
      <c r="H10" s="28" t="s">
        <v>18</v>
      </c>
      <c r="I10" s="29">
        <f>+XIRR(Q16:Q27,C16:C27)</f>
        <v>0.69687811136245736</v>
      </c>
      <c r="Q10" s="4" t="s">
        <v>22</v>
      </c>
      <c r="R10" s="5"/>
      <c r="S10" s="17"/>
      <c r="T10" s="17"/>
      <c r="U10" s="17"/>
      <c r="V10" s="17"/>
      <c r="W10" s="17"/>
    </row>
    <row r="11" spans="3:23" ht="14.25" x14ac:dyDescent="0.2">
      <c r="C11" s="18" t="s">
        <v>32</v>
      </c>
      <c r="D11" s="19"/>
      <c r="E11" s="20"/>
      <c r="F11" s="27" t="s">
        <v>29</v>
      </c>
      <c r="H11" s="28" t="s">
        <v>25</v>
      </c>
      <c r="I11" s="29">
        <f>((1+I10)^(1/12)-1)*12</f>
        <v>0.54061398672400074</v>
      </c>
      <c r="J11" s="88" t="str">
        <f>IF(ROUND((I11-I7),4)&gt;=0,"Badlar +"&amp;TEXT(ROUND((I11-I7),4)," 0,00%"),"Badlar "&amp;TEXT(ROUND((I11-I7),4)," 0,00%"))</f>
        <v>Badlar + 3,06%</v>
      </c>
      <c r="Q11" s="30">
        <f>+$F$12</f>
        <v>0.45</v>
      </c>
      <c r="R11" s="5"/>
      <c r="S11" s="17"/>
      <c r="T11" s="17"/>
      <c r="U11" s="17"/>
      <c r="V11" s="17"/>
      <c r="W11" s="17"/>
    </row>
    <row r="12" spans="3:23" x14ac:dyDescent="0.2">
      <c r="C12" s="91" t="s">
        <v>16</v>
      </c>
      <c r="D12" s="92"/>
      <c r="E12" s="92"/>
      <c r="F12" s="32">
        <v>0.45</v>
      </c>
      <c r="G12" s="16"/>
      <c r="Q12" s="4" t="s">
        <v>23</v>
      </c>
      <c r="R12" s="5"/>
      <c r="S12" s="17"/>
      <c r="T12" s="17"/>
      <c r="U12" s="17"/>
      <c r="V12" s="17"/>
      <c r="W12" s="17"/>
    </row>
    <row r="13" spans="3:23" x14ac:dyDescent="0.2">
      <c r="C13" s="33" t="s">
        <v>31</v>
      </c>
      <c r="D13" s="34"/>
      <c r="E13" s="35"/>
      <c r="F13" s="36" t="s">
        <v>15</v>
      </c>
      <c r="H13" s="37" t="s">
        <v>20</v>
      </c>
      <c r="I13" s="38">
        <f>+O28/N28/365*12</f>
        <v>4.8230072087756293</v>
      </c>
      <c r="Q13" s="26">
        <v>0.57999999999999996</v>
      </c>
      <c r="R13" s="5"/>
      <c r="S13" s="17"/>
      <c r="T13" s="17"/>
      <c r="U13" s="17"/>
      <c r="V13" s="17"/>
      <c r="W13" s="17"/>
    </row>
    <row r="14" spans="3:23" x14ac:dyDescent="0.2">
      <c r="C14" s="8"/>
      <c r="D14" s="8"/>
      <c r="E14" s="8"/>
      <c r="S14" s="17"/>
      <c r="T14" s="17"/>
      <c r="U14" s="17"/>
      <c r="V14" s="17"/>
      <c r="W14" s="17"/>
    </row>
    <row r="15" spans="3:23" ht="15.75" x14ac:dyDescent="0.2">
      <c r="C15" s="1" t="s">
        <v>3</v>
      </c>
      <c r="D15" s="1" t="s">
        <v>9</v>
      </c>
      <c r="E15" s="1" t="s">
        <v>27</v>
      </c>
      <c r="F15" s="1" t="s">
        <v>4</v>
      </c>
      <c r="G15" s="1" t="s">
        <v>5</v>
      </c>
      <c r="H15" s="1" t="s">
        <v>6</v>
      </c>
      <c r="I15" s="1" t="s">
        <v>7</v>
      </c>
      <c r="J15" s="1" t="s">
        <v>8</v>
      </c>
      <c r="K15" s="40"/>
      <c r="L15" s="4"/>
      <c r="M15" s="2" t="s">
        <v>9</v>
      </c>
      <c r="N15" s="2" t="s">
        <v>10</v>
      </c>
      <c r="O15" s="2" t="s">
        <v>11</v>
      </c>
      <c r="Q15" s="2" t="s">
        <v>21</v>
      </c>
      <c r="S15" s="17"/>
      <c r="T15" s="17"/>
      <c r="U15" s="17"/>
      <c r="V15" s="17"/>
    </row>
    <row r="16" spans="3:23" x14ac:dyDescent="0.2">
      <c r="C16" s="94">
        <f>+F8</f>
        <v>44757</v>
      </c>
      <c r="D16" s="42"/>
      <c r="E16" s="41"/>
      <c r="F16" s="43"/>
      <c r="G16" s="43"/>
      <c r="H16" s="43"/>
      <c r="I16" s="44"/>
      <c r="J16" s="45">
        <f>+$F$9</f>
        <v>150739953</v>
      </c>
      <c r="K16" s="46"/>
      <c r="Q16" s="47">
        <f>+-(I6*I9)</f>
        <v>-152732171.94833294</v>
      </c>
      <c r="S16" s="17"/>
      <c r="T16" s="17"/>
      <c r="U16" s="17"/>
      <c r="V16" s="17"/>
    </row>
    <row r="17" spans="2:22" x14ac:dyDescent="0.2">
      <c r="B17" s="48">
        <v>1</v>
      </c>
      <c r="C17" s="75">
        <v>44771</v>
      </c>
      <c r="D17" s="49">
        <f t="shared" ref="D17:D26" si="0">+M17</f>
        <v>14</v>
      </c>
      <c r="E17" s="50">
        <f>+$F$12</f>
        <v>0.45</v>
      </c>
      <c r="F17" s="51">
        <v>9.0909090909090912E-2</v>
      </c>
      <c r="G17" s="52">
        <f t="shared" ref="G17:G25" si="1">+$I$6*F17</f>
        <v>13703632.090909092</v>
      </c>
      <c r="H17" s="52">
        <f>ROUND(J16*E17/365*(C17-F7),0)</f>
        <v>5389470</v>
      </c>
      <c r="I17" s="52">
        <f t="shared" ref="I17:I26" si="2">+G17+H17</f>
        <v>19093102.090909094</v>
      </c>
      <c r="J17" s="53">
        <f>+IF(J16-G17&gt;0.01,J16-G17,0)</f>
        <v>137036320.90909091</v>
      </c>
      <c r="K17" s="46"/>
      <c r="M17" s="54">
        <f>+C17-$C$16</f>
        <v>14</v>
      </c>
      <c r="N17" s="55">
        <f>+I17/((1+$I$8)^(M17/365))</f>
        <v>18763314.98368508</v>
      </c>
      <c r="O17" s="56">
        <f t="shared" ref="O17:O21" si="3">+M17*N17</f>
        <v>262686409.77159113</v>
      </c>
      <c r="Q17" s="47">
        <f>J16*MAX(MIN($I$7+$Q$9,$Q$13),$Q$11)*(C17-F7)/365+G17</f>
        <v>19931463.573758408</v>
      </c>
      <c r="R17" s="57"/>
      <c r="S17" s="17"/>
      <c r="T17" s="17"/>
      <c r="U17" s="17"/>
      <c r="V17" s="17"/>
    </row>
    <row r="18" spans="2:22" x14ac:dyDescent="0.2">
      <c r="B18" s="48">
        <v>2</v>
      </c>
      <c r="C18" s="75">
        <f>+EDATE(C17,1)</f>
        <v>44802</v>
      </c>
      <c r="D18" s="49">
        <f t="shared" si="0"/>
        <v>45</v>
      </c>
      <c r="E18" s="50">
        <f>+$F$12</f>
        <v>0.45</v>
      </c>
      <c r="F18" s="51">
        <v>9.0909090909090912E-2</v>
      </c>
      <c r="G18" s="52">
        <f t="shared" si="1"/>
        <v>13703632.090909092</v>
      </c>
      <c r="H18" s="52">
        <f>ROUND(J17*E18/365*(C18-C17),0)</f>
        <v>5237416</v>
      </c>
      <c r="I18" s="52">
        <f t="shared" si="2"/>
        <v>18941048.090909094</v>
      </c>
      <c r="J18" s="53">
        <f t="shared" ref="J18:J27" si="4">+IF(J17-G18&gt;0.01,J17-G18,0)</f>
        <v>123332688.81818181</v>
      </c>
      <c r="K18" s="58"/>
      <c r="M18" s="54">
        <f t="shared" ref="M18:M26" si="5">+C18-$C$16</f>
        <v>45</v>
      </c>
      <c r="N18" s="55">
        <f>+I18/((1+$I$8)^(M18/365))</f>
        <v>17909429.269674774</v>
      </c>
      <c r="O18" s="56">
        <f t="shared" si="3"/>
        <v>805924317.13536489</v>
      </c>
      <c r="Q18" s="47">
        <f>J17*MAX(MIN($I$7+$Q$9,$Q$13),$Q$11)*(C18-C17)/365+G18</f>
        <v>19755756.729414694</v>
      </c>
      <c r="R18" s="57"/>
      <c r="S18" s="17"/>
      <c r="T18" s="17"/>
      <c r="U18" s="17"/>
      <c r="V18" s="17"/>
    </row>
    <row r="19" spans="2:22" x14ac:dyDescent="0.2">
      <c r="B19" s="48">
        <v>3</v>
      </c>
      <c r="C19" s="75">
        <f t="shared" ref="C19:C22" si="6">+EDATE(C18,1)</f>
        <v>44833</v>
      </c>
      <c r="D19" s="49">
        <f t="shared" si="0"/>
        <v>76</v>
      </c>
      <c r="E19" s="50">
        <f>+$F$12</f>
        <v>0.45</v>
      </c>
      <c r="F19" s="51">
        <v>9.0909090909090912E-2</v>
      </c>
      <c r="G19" s="52">
        <f t="shared" si="1"/>
        <v>13703632.090909092</v>
      </c>
      <c r="H19" s="52">
        <f t="shared" ref="H19:H26" si="7">ROUND(J18*E19/365*(C19-C18),0)</f>
        <v>4713674</v>
      </c>
      <c r="I19" s="52">
        <f t="shared" si="2"/>
        <v>18417306.090909094</v>
      </c>
      <c r="J19" s="53">
        <f t="shared" si="4"/>
        <v>109629056.72727272</v>
      </c>
      <c r="M19" s="54">
        <f t="shared" si="5"/>
        <v>76</v>
      </c>
      <c r="N19" s="55">
        <f t="shared" ref="N19:N26" si="8">+I19/((1+$I$8)^(M19/365))</f>
        <v>16755157.336438034</v>
      </c>
      <c r="O19" s="56">
        <f t="shared" si="3"/>
        <v>1273391957.5692906</v>
      </c>
      <c r="Q19" s="47">
        <f>J18*MAX(MIN($I$7+$Q$9,$Q$13),$Q$11)*(C19-C18)/365+G19</f>
        <v>19150544.265564136</v>
      </c>
      <c r="R19" s="57"/>
      <c r="S19" s="17"/>
      <c r="T19" s="17"/>
      <c r="U19" s="17"/>
      <c r="V19" s="17"/>
    </row>
    <row r="20" spans="2:22" ht="13.5" customHeight="1" x14ac:dyDescent="0.2">
      <c r="B20" s="48">
        <v>4</v>
      </c>
      <c r="C20" s="75">
        <f>+EDATE(C19,1)+2</f>
        <v>44865</v>
      </c>
      <c r="D20" s="49">
        <f t="shared" si="0"/>
        <v>108</v>
      </c>
      <c r="E20" s="50">
        <f>+$F$12</f>
        <v>0.45</v>
      </c>
      <c r="F20" s="51">
        <v>9.0909090909090912E-2</v>
      </c>
      <c r="G20" s="52">
        <f t="shared" si="1"/>
        <v>13703632.090909092</v>
      </c>
      <c r="H20" s="52">
        <f t="shared" si="7"/>
        <v>4325092</v>
      </c>
      <c r="I20" s="52">
        <f t="shared" si="2"/>
        <v>18028724.090909094</v>
      </c>
      <c r="J20" s="53">
        <f t="shared" si="4"/>
        <v>95925424.636363626</v>
      </c>
      <c r="M20" s="54">
        <f t="shared" si="5"/>
        <v>108</v>
      </c>
      <c r="N20" s="55">
        <f>+I20/((1+$I$8)^(M20/365))</f>
        <v>15761282.998043045</v>
      </c>
      <c r="O20" s="56">
        <f t="shared" si="3"/>
        <v>1702218563.7886488</v>
      </c>
      <c r="Q20" s="47">
        <f>J19*MAX(MIN($I$7+$Q$9,$Q$13),$Q$11)*(C20-C19)/365+G20</f>
        <v>18701515.66335243</v>
      </c>
    </row>
    <row r="21" spans="2:22" ht="13.5" customHeight="1" x14ac:dyDescent="0.2">
      <c r="B21" s="48">
        <v>5</v>
      </c>
      <c r="C21" s="75">
        <f>+EDATE(C20,1)-1</f>
        <v>44894</v>
      </c>
      <c r="D21" s="49">
        <f t="shared" si="0"/>
        <v>137</v>
      </c>
      <c r="E21" s="50">
        <f>+$F$12</f>
        <v>0.45</v>
      </c>
      <c r="F21" s="51">
        <v>9.0909090909090912E-2</v>
      </c>
      <c r="G21" s="52">
        <f t="shared" si="1"/>
        <v>13703632.090909092</v>
      </c>
      <c r="H21" s="52">
        <f t="shared" si="7"/>
        <v>3429662</v>
      </c>
      <c r="I21" s="52">
        <f t="shared" si="2"/>
        <v>17133294.090909094</v>
      </c>
      <c r="J21" s="53">
        <f t="shared" si="4"/>
        <v>82221792.545454532</v>
      </c>
      <c r="M21" s="54">
        <f t="shared" si="5"/>
        <v>137</v>
      </c>
      <c r="N21" s="55">
        <f>+I21/((1+$I$8)^(M21/365))</f>
        <v>14447513.149955181</v>
      </c>
      <c r="O21" s="56">
        <f t="shared" si="3"/>
        <v>1979309301.54386</v>
      </c>
      <c r="Q21" s="47">
        <f t="shared" ref="Q21:Q27" si="9">J20*MAX(MIN($I$7+$Q$9,$Q$13),$Q$11)*(C21-C20)/365+G21</f>
        <v>17666797.579995017</v>
      </c>
    </row>
    <row r="22" spans="2:22" ht="13.5" customHeight="1" x14ac:dyDescent="0.2">
      <c r="B22" s="48">
        <v>6</v>
      </c>
      <c r="C22" s="75">
        <f t="shared" si="6"/>
        <v>44924</v>
      </c>
      <c r="D22" s="49">
        <f t="shared" si="0"/>
        <v>167</v>
      </c>
      <c r="E22" s="50">
        <f t="shared" ref="E22:E27" si="10">+$F$12</f>
        <v>0.45</v>
      </c>
      <c r="F22" s="51">
        <v>9.0909090909090912E-2</v>
      </c>
      <c r="G22" s="52">
        <f t="shared" si="1"/>
        <v>13703632.090909092</v>
      </c>
      <c r="H22" s="52">
        <f t="shared" si="7"/>
        <v>3041080</v>
      </c>
      <c r="I22" s="52">
        <f t="shared" si="2"/>
        <v>16744712.090909092</v>
      </c>
      <c r="J22" s="53">
        <f t="shared" si="4"/>
        <v>68518160.454545438</v>
      </c>
      <c r="M22" s="54">
        <f t="shared" si="5"/>
        <v>167</v>
      </c>
      <c r="N22" s="55">
        <f>+I22/((1+$I$8)^(M22/365))</f>
        <v>13602385.320949495</v>
      </c>
      <c r="O22" s="56">
        <f>+M22*N22</f>
        <v>2271598348.5985656</v>
      </c>
      <c r="Q22" s="47">
        <f t="shared" si="9"/>
        <v>17217768.977783315</v>
      </c>
    </row>
    <row r="23" spans="2:22" ht="13.5" customHeight="1" x14ac:dyDescent="0.2">
      <c r="B23" s="48">
        <v>7</v>
      </c>
      <c r="C23" s="75">
        <f>+EDATE(C22,1)+1</f>
        <v>44956</v>
      </c>
      <c r="D23" s="49">
        <f t="shared" si="0"/>
        <v>199</v>
      </c>
      <c r="E23" s="50">
        <f t="shared" si="10"/>
        <v>0.45</v>
      </c>
      <c r="F23" s="51">
        <v>9.0909090909090912E-2</v>
      </c>
      <c r="G23" s="52">
        <f t="shared" si="1"/>
        <v>13703632.090909092</v>
      </c>
      <c r="H23" s="52">
        <f t="shared" si="7"/>
        <v>2703182</v>
      </c>
      <c r="I23" s="52">
        <f t="shared" si="2"/>
        <v>16406814.090909092</v>
      </c>
      <c r="J23" s="53">
        <f t="shared" si="4"/>
        <v>54814528.363636345</v>
      </c>
      <c r="M23" s="54">
        <f t="shared" si="5"/>
        <v>199</v>
      </c>
      <c r="N23" s="55">
        <f>+I23/((1+$I$8)^(M23/365))</f>
        <v>12807542.796817619</v>
      </c>
      <c r="O23" s="56">
        <f t="shared" ref="O23" si="11">+M23*N23</f>
        <v>2548701016.5667062</v>
      </c>
      <c r="Q23" s="47">
        <f t="shared" si="9"/>
        <v>16827309.323686175</v>
      </c>
    </row>
    <row r="24" spans="2:22" ht="13.5" customHeight="1" x14ac:dyDescent="0.2">
      <c r="B24" s="48">
        <v>8</v>
      </c>
      <c r="C24" s="75">
        <f>+EDATE(C23,1)+1</f>
        <v>44986</v>
      </c>
      <c r="D24" s="49">
        <f t="shared" si="0"/>
        <v>229</v>
      </c>
      <c r="E24" s="50">
        <f t="shared" si="10"/>
        <v>0.45</v>
      </c>
      <c r="F24" s="51">
        <v>9.0909090909090912E-2</v>
      </c>
      <c r="G24" s="52">
        <f t="shared" si="1"/>
        <v>13703632.090909092</v>
      </c>
      <c r="H24" s="52">
        <f t="shared" si="7"/>
        <v>2027387</v>
      </c>
      <c r="I24" s="52">
        <f t="shared" si="2"/>
        <v>15731019.090909092</v>
      </c>
      <c r="J24" s="53">
        <f t="shared" si="4"/>
        <v>41110896.272727251</v>
      </c>
      <c r="M24" s="54">
        <f t="shared" si="5"/>
        <v>229</v>
      </c>
      <c r="N24" s="55">
        <f>+I24/((1+$I$8)^(M24/365))</f>
        <v>11829968.179029569</v>
      </c>
      <c r="O24" s="56">
        <f>+M24*N24</f>
        <v>2709062712.9977713</v>
      </c>
      <c r="Q24" s="47">
        <f t="shared" si="9"/>
        <v>16046390.015491905</v>
      </c>
    </row>
    <row r="25" spans="2:22" ht="13.5" customHeight="1" x14ac:dyDescent="0.2">
      <c r="B25" s="48">
        <v>9</v>
      </c>
      <c r="C25" s="75">
        <f>+EDATE(C24,1)-3</f>
        <v>45014</v>
      </c>
      <c r="D25" s="49">
        <f t="shared" si="0"/>
        <v>257</v>
      </c>
      <c r="E25" s="50">
        <f t="shared" si="10"/>
        <v>0.45</v>
      </c>
      <c r="F25" s="51">
        <v>9.0909090909090912E-2</v>
      </c>
      <c r="G25" s="52">
        <f t="shared" si="1"/>
        <v>13703632.090909092</v>
      </c>
      <c r="H25" s="52">
        <f t="shared" si="7"/>
        <v>1419171</v>
      </c>
      <c r="I25" s="52">
        <f t="shared" si="2"/>
        <v>15122803.090909092</v>
      </c>
      <c r="J25" s="53">
        <f t="shared" si="4"/>
        <v>27407264.181818157</v>
      </c>
      <c r="M25" s="54">
        <f t="shared" si="5"/>
        <v>257</v>
      </c>
      <c r="N25" s="55">
        <f t="shared" si="8"/>
        <v>10983105.73703404</v>
      </c>
      <c r="O25" s="56">
        <f>+M25*N25</f>
        <v>2822658174.417748</v>
      </c>
      <c r="Q25" s="47">
        <f t="shared" si="9"/>
        <v>15343562.63811706</v>
      </c>
    </row>
    <row r="26" spans="2:22" ht="13.5" customHeight="1" x14ac:dyDescent="0.2">
      <c r="B26" s="48">
        <v>10</v>
      </c>
      <c r="C26" s="75">
        <f>+EDATE(C25,1)+2</f>
        <v>45047</v>
      </c>
      <c r="D26" s="49">
        <f t="shared" si="0"/>
        <v>290</v>
      </c>
      <c r="E26" s="50">
        <f t="shared" si="10"/>
        <v>0.45</v>
      </c>
      <c r="F26" s="51">
        <v>9.0909090909090912E-2</v>
      </c>
      <c r="G26" s="52">
        <f>+$I$6*F26</f>
        <v>13703632.090909092</v>
      </c>
      <c r="H26" s="52">
        <f t="shared" si="7"/>
        <v>1115063</v>
      </c>
      <c r="I26" s="52">
        <f t="shared" si="2"/>
        <v>14818695.090909092</v>
      </c>
      <c r="J26" s="53">
        <f t="shared" si="4"/>
        <v>13703632.090909066</v>
      </c>
      <c r="M26" s="54">
        <f t="shared" si="5"/>
        <v>290</v>
      </c>
      <c r="N26" s="55">
        <f t="shared" si="8"/>
        <v>10329195.680459894</v>
      </c>
      <c r="O26" s="56">
        <f>+M26*N26</f>
        <v>2995466747.3333693</v>
      </c>
      <c r="Q26" s="47">
        <f t="shared" si="9"/>
        <v>14992148.949429639</v>
      </c>
    </row>
    <row r="27" spans="2:22" ht="13.5" customHeight="1" x14ac:dyDescent="0.2">
      <c r="B27" s="48"/>
      <c r="C27" s="75">
        <f>+EDATE(C26,1)-3</f>
        <v>45075</v>
      </c>
      <c r="D27" s="49">
        <f t="shared" ref="D27" si="12">+M27</f>
        <v>318</v>
      </c>
      <c r="E27" s="50">
        <f t="shared" si="10"/>
        <v>0.45</v>
      </c>
      <c r="F27" s="51">
        <v>9.0909090909090912E-2</v>
      </c>
      <c r="G27" s="52">
        <f>+$I$6*F27</f>
        <v>13703632.090909092</v>
      </c>
      <c r="H27" s="52">
        <f t="shared" ref="H27" si="13">ROUND(J26*E27/365*(C27-C26),0)</f>
        <v>473057</v>
      </c>
      <c r="I27" s="52">
        <f t="shared" ref="I27" si="14">+G27+H27</f>
        <v>14176689.090909092</v>
      </c>
      <c r="J27" s="53">
        <f t="shared" si="4"/>
        <v>0</v>
      </c>
      <c r="M27" s="54">
        <f>+C27-$C$16</f>
        <v>318</v>
      </c>
      <c r="N27" s="55">
        <f>+I27/((1+$I$8)^(M27/365))</f>
        <v>9543276.4962462112</v>
      </c>
      <c r="O27" s="56">
        <f>+M27*N27</f>
        <v>3034761925.8062954</v>
      </c>
      <c r="Q27" s="47">
        <f t="shared" si="9"/>
        <v>14250275.606645081</v>
      </c>
    </row>
    <row r="28" spans="2:22" ht="13.5" customHeight="1" x14ac:dyDescent="0.2">
      <c r="C28" s="83"/>
      <c r="D28" s="84"/>
      <c r="E28" s="85"/>
      <c r="F28" s="59">
        <f>+SUM(F17:F27)</f>
        <v>1.0000000000000002</v>
      </c>
      <c r="G28" s="60">
        <f t="shared" ref="G28:I28" si="15">+SUM(G17:G27)</f>
        <v>150739953</v>
      </c>
      <c r="H28" s="60">
        <f t="shared" si="15"/>
        <v>33874254</v>
      </c>
      <c r="I28" s="60">
        <f t="shared" si="15"/>
        <v>184614207.00000003</v>
      </c>
      <c r="J28" s="82"/>
      <c r="M28" s="54"/>
      <c r="N28" s="61">
        <f>+SUM(N17:N27)</f>
        <v>152732171.94833294</v>
      </c>
      <c r="O28" s="62">
        <f>+SUM(O17:O27)</f>
        <v>22405779475.529213</v>
      </c>
      <c r="Q28" s="62">
        <f>+SUM(Q17:Q27)</f>
        <v>189883533.32323787</v>
      </c>
    </row>
    <row r="29" spans="2:22" ht="13.5" customHeight="1" x14ac:dyDescent="0.2">
      <c r="C29" s="54"/>
      <c r="D29" s="54"/>
      <c r="E29" s="54"/>
      <c r="F29" s="54"/>
      <c r="G29" s="54"/>
      <c r="H29" s="54"/>
      <c r="I29" s="54"/>
      <c r="J29" s="54"/>
      <c r="M29" s="54"/>
      <c r="N29" s="63"/>
      <c r="O29" s="63"/>
      <c r="Q29" s="63"/>
    </row>
    <row r="30" spans="2:22" ht="13.5" customHeight="1" x14ac:dyDescent="0.2">
      <c r="C30" s="96" t="s">
        <v>14</v>
      </c>
      <c r="D30" s="97"/>
      <c r="E30" s="97"/>
      <c r="F30" s="97"/>
      <c r="G30" s="97"/>
      <c r="H30" s="97"/>
      <c r="I30" s="97"/>
      <c r="J30" s="98"/>
      <c r="M30" s="54"/>
      <c r="N30" s="63"/>
      <c r="O30" s="63"/>
      <c r="Q30" s="63"/>
    </row>
    <row r="31" spans="2:22" ht="13.5" customHeight="1" x14ac:dyDescent="0.2">
      <c r="C31" s="99"/>
      <c r="D31" s="100"/>
      <c r="E31" s="100"/>
      <c r="F31" s="100"/>
      <c r="G31" s="100"/>
      <c r="H31" s="100"/>
      <c r="I31" s="100"/>
      <c r="J31" s="101"/>
      <c r="M31" s="54"/>
      <c r="N31" s="63"/>
      <c r="O31" s="63"/>
      <c r="Q31" s="63"/>
    </row>
    <row r="32" spans="2:22" x14ac:dyDescent="0.2">
      <c r="C32" s="99"/>
      <c r="D32" s="100"/>
      <c r="E32" s="100"/>
      <c r="F32" s="100"/>
      <c r="G32" s="100"/>
      <c r="H32" s="100"/>
      <c r="I32" s="100"/>
      <c r="J32" s="101"/>
      <c r="M32" s="54"/>
      <c r="N32" s="63"/>
      <c r="O32" s="64"/>
      <c r="Q32" s="64"/>
    </row>
    <row r="33" spans="3:17" x14ac:dyDescent="0.2">
      <c r="C33" s="99"/>
      <c r="D33" s="100"/>
      <c r="E33" s="100"/>
      <c r="F33" s="100"/>
      <c r="G33" s="100"/>
      <c r="H33" s="100"/>
      <c r="I33" s="100"/>
      <c r="J33" s="101"/>
      <c r="M33" s="54"/>
      <c r="N33" s="63"/>
      <c r="O33" s="64"/>
      <c r="Q33" s="64"/>
    </row>
    <row r="34" spans="3:17" x14ac:dyDescent="0.2">
      <c r="C34" s="99"/>
      <c r="D34" s="100"/>
      <c r="E34" s="100"/>
      <c r="F34" s="100"/>
      <c r="G34" s="100"/>
      <c r="H34" s="100"/>
      <c r="I34" s="100"/>
      <c r="J34" s="101"/>
      <c r="M34" s="54"/>
      <c r="N34" s="63"/>
      <c r="O34" s="64"/>
      <c r="Q34" s="64"/>
    </row>
    <row r="35" spans="3:17" x14ac:dyDescent="0.2">
      <c r="C35" s="99"/>
      <c r="D35" s="100"/>
      <c r="E35" s="100"/>
      <c r="F35" s="100"/>
      <c r="G35" s="100"/>
      <c r="H35" s="100"/>
      <c r="I35" s="100"/>
      <c r="J35" s="101"/>
    </row>
    <row r="36" spans="3:17" ht="18" customHeight="1" x14ac:dyDescent="0.2">
      <c r="C36" s="102"/>
      <c r="D36" s="103"/>
      <c r="E36" s="103"/>
      <c r="F36" s="103"/>
      <c r="G36" s="103"/>
      <c r="H36" s="103"/>
      <c r="I36" s="103"/>
      <c r="J36" s="104"/>
    </row>
    <row r="37" spans="3:17" ht="12.75" customHeight="1" x14ac:dyDescent="0.2">
      <c r="C37" s="8"/>
      <c r="D37" s="8"/>
      <c r="E37" s="8"/>
      <c r="G37" s="39"/>
      <c r="I37" s="57"/>
    </row>
    <row r="38" spans="3:17" ht="12.75" customHeight="1" x14ac:dyDescent="0.2">
      <c r="G38" s="65"/>
      <c r="I38" s="55"/>
    </row>
    <row r="39" spans="3:17" ht="12.75" customHeight="1" x14ac:dyDescent="0.2">
      <c r="C39" s="79"/>
      <c r="D39" s="79"/>
      <c r="E39" s="79"/>
      <c r="F39" s="79"/>
      <c r="G39" s="79"/>
      <c r="H39" s="79"/>
      <c r="I39" s="79"/>
      <c r="J39" s="79"/>
      <c r="K39" s="78"/>
      <c r="L39" s="78"/>
    </row>
    <row r="40" spans="3:17" ht="12.75" customHeight="1" x14ac:dyDescent="0.2">
      <c r="C40" s="79"/>
      <c r="D40" s="79"/>
      <c r="E40" s="79"/>
      <c r="F40" s="79"/>
      <c r="G40" s="79"/>
      <c r="H40" s="79"/>
      <c r="I40" s="79"/>
      <c r="J40" s="79"/>
      <c r="K40" s="78"/>
      <c r="L40" s="78"/>
    </row>
    <row r="41" spans="3:17" x14ac:dyDescent="0.2">
      <c r="C41" s="79"/>
      <c r="D41" s="79"/>
      <c r="E41" s="79"/>
      <c r="F41" s="79"/>
      <c r="G41" s="79"/>
      <c r="H41" s="79"/>
      <c r="I41" s="79"/>
      <c r="J41" s="79"/>
      <c r="K41" s="78"/>
      <c r="L41" s="78"/>
    </row>
    <row r="42" spans="3:17" x14ac:dyDescent="0.2">
      <c r="C42" s="79"/>
      <c r="D42" s="79"/>
      <c r="E42" s="79"/>
      <c r="F42" s="79"/>
      <c r="G42" s="79"/>
      <c r="H42" s="79"/>
      <c r="I42" s="79"/>
      <c r="J42" s="79"/>
      <c r="K42" s="78"/>
      <c r="L42" s="78"/>
    </row>
    <row r="43" spans="3:17" x14ac:dyDescent="0.2">
      <c r="C43" s="79"/>
      <c r="D43" s="79"/>
      <c r="E43" s="79"/>
      <c r="F43" s="79"/>
      <c r="G43" s="79"/>
      <c r="H43" s="79"/>
      <c r="I43" s="79"/>
      <c r="J43" s="79"/>
      <c r="K43" s="78"/>
      <c r="L43" s="78"/>
    </row>
    <row r="44" spans="3:17" x14ac:dyDescent="0.2">
      <c r="C44" s="79"/>
      <c r="D44" s="79"/>
      <c r="E44" s="79"/>
      <c r="F44" s="79"/>
      <c r="G44" s="79"/>
      <c r="H44" s="79"/>
      <c r="I44" s="79"/>
      <c r="J44" s="79"/>
      <c r="K44" s="78"/>
      <c r="L44" s="78"/>
    </row>
    <row r="45" spans="3:17" x14ac:dyDescent="0.2">
      <c r="C45" s="79"/>
      <c r="D45" s="79"/>
      <c r="E45" s="79"/>
      <c r="F45" s="79"/>
      <c r="G45" s="79"/>
      <c r="H45" s="79"/>
      <c r="I45" s="79"/>
      <c r="J45" s="79"/>
      <c r="K45" s="78"/>
      <c r="L45" s="78"/>
    </row>
    <row r="46" spans="3:17" x14ac:dyDescent="0.2">
      <c r="C46" s="79"/>
      <c r="D46" s="79"/>
      <c r="E46" s="79"/>
      <c r="F46" s="79"/>
      <c r="G46" s="79"/>
      <c r="H46" s="79"/>
      <c r="I46" s="79"/>
      <c r="J46" s="79"/>
      <c r="K46" s="78"/>
      <c r="L46" s="78"/>
    </row>
    <row r="47" spans="3:17" x14ac:dyDescent="0.2">
      <c r="C47" s="81"/>
      <c r="D47" s="81"/>
      <c r="E47" s="81"/>
      <c r="F47" s="81"/>
      <c r="G47" s="81"/>
      <c r="H47" s="81"/>
      <c r="I47" s="81"/>
      <c r="J47" s="81"/>
      <c r="K47" s="78"/>
      <c r="L47" s="78"/>
    </row>
    <row r="48" spans="3:17" x14ac:dyDescent="0.2">
      <c r="C48" s="66"/>
      <c r="D48" s="66"/>
      <c r="E48" s="66"/>
      <c r="F48" s="66"/>
      <c r="G48" s="66"/>
      <c r="H48" s="66"/>
      <c r="I48" s="66"/>
      <c r="J48" s="66"/>
    </row>
    <row r="49" spans="3:10" x14ac:dyDescent="0.2">
      <c r="C49" s="66"/>
      <c r="D49" s="66"/>
      <c r="E49" s="66"/>
      <c r="F49" s="66"/>
      <c r="G49" s="66"/>
      <c r="H49" s="66"/>
      <c r="I49" s="66"/>
      <c r="J49" s="66"/>
    </row>
  </sheetData>
  <protectedRanges>
    <protectedRange sqref="I6:I8 F12" name="Rango1"/>
  </protectedRanges>
  <mergeCells count="2">
    <mergeCell ref="C6:F6"/>
    <mergeCell ref="C30:J36"/>
  </mergeCells>
  <conditionalFormatting sqref="G17:G27">
    <cfRule type="cellIs" dxfId="0" priority="3" stopIfTrue="1" operator="equal">
      <formula>0</formula>
    </cfRule>
  </conditionalFormatting>
  <printOptions horizontalCentered="1" verticalCentered="1"/>
  <pageMargins left="0.70866141732283472" right="0.70866141732283472" top="0.94488188976377963" bottom="0.74803149606299213" header="0" footer="0.31496062992125984"/>
  <pageSetup paperSize="9" scale="86" orientation="landscape"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7"/>
  <sheetViews>
    <sheetView showGridLines="0" zoomScale="90" zoomScaleNormal="90" zoomScalePageLayoutView="50" workbookViewId="0">
      <selection activeCell="S13" sqref="S13"/>
    </sheetView>
  </sheetViews>
  <sheetFormatPr baseColWidth="10" defaultRowHeight="12.75" outlineLevelCol="1" x14ac:dyDescent="0.2"/>
  <cols>
    <col min="1" max="1" width="35.7109375" style="8" customWidth="1"/>
    <col min="2" max="2" width="10.5703125" style="8" bestFit="1" customWidth="1"/>
    <col min="3" max="3" width="12.5703125" style="31" bestFit="1" customWidth="1"/>
    <col min="4" max="4" width="8.42578125" style="31" bestFit="1" customWidth="1"/>
    <col min="5" max="5" width="11.7109375" style="31" customWidth="1"/>
    <col min="6" max="6" width="18.140625" style="8" bestFit="1" customWidth="1"/>
    <col min="7" max="7" width="16.7109375" style="8" customWidth="1"/>
    <col min="8" max="8" width="17.5703125" style="8" bestFit="1" customWidth="1"/>
    <col min="9" max="10" width="16.7109375" style="8" customWidth="1"/>
    <col min="11" max="11" width="1.85546875" style="8" customWidth="1"/>
    <col min="12" max="12" width="5.5703125" style="8" customWidth="1"/>
    <col min="13" max="13" width="10.28515625" style="8" hidden="1" customWidth="1" outlineLevel="1"/>
    <col min="14" max="15" width="17.42578125" style="8" hidden="1" customWidth="1" outlineLevel="1"/>
    <col min="16" max="16" width="11.42578125" style="8" hidden="1" customWidth="1" outlineLevel="1"/>
    <col min="17" max="17" width="17.42578125" style="8" hidden="1" customWidth="1" outlineLevel="1"/>
    <col min="18" max="18" width="11.42578125" style="8" collapsed="1"/>
    <col min="19" max="19" width="11.42578125" style="4" customWidth="1"/>
    <col min="20" max="20" width="11.42578125" style="4"/>
    <col min="21" max="256" width="11.42578125" style="8"/>
    <col min="257" max="257" width="6.42578125" style="8" customWidth="1"/>
    <col min="258" max="258" width="2" style="8" bestFit="1" customWidth="1"/>
    <col min="259" max="259" width="10.140625" style="8" bestFit="1" customWidth="1"/>
    <col min="260" max="260" width="13" style="8" customWidth="1"/>
    <col min="261" max="261" width="19.140625" style="8" bestFit="1" customWidth="1"/>
    <col min="262" max="262" width="14.5703125" style="8" customWidth="1"/>
    <col min="263" max="263" width="20.85546875" style="8" customWidth="1"/>
    <col min="264" max="264" width="16.85546875" style="8" customWidth="1"/>
    <col min="265" max="265" width="17.42578125" style="8" bestFit="1" customWidth="1"/>
    <col min="266" max="266" width="1.85546875" style="8" customWidth="1"/>
    <col min="267" max="272" width="0" style="8" hidden="1" customWidth="1"/>
    <col min="273" max="512" width="11.42578125" style="8"/>
    <col min="513" max="513" width="6.42578125" style="8" customWidth="1"/>
    <col min="514" max="514" width="2" style="8" bestFit="1" customWidth="1"/>
    <col min="515" max="515" width="10.140625" style="8" bestFit="1" customWidth="1"/>
    <col min="516" max="516" width="13" style="8" customWidth="1"/>
    <col min="517" max="517" width="19.140625" style="8" bestFit="1" customWidth="1"/>
    <col min="518" max="518" width="14.5703125" style="8" customWidth="1"/>
    <col min="519" max="519" width="20.85546875" style="8" customWidth="1"/>
    <col min="520" max="520" width="16.85546875" style="8" customWidth="1"/>
    <col min="521" max="521" width="17.42578125" style="8" bestFit="1" customWidth="1"/>
    <col min="522" max="522" width="1.85546875" style="8" customWidth="1"/>
    <col min="523" max="528" width="0" style="8" hidden="1" customWidth="1"/>
    <col min="529" max="768" width="11.42578125" style="8"/>
    <col min="769" max="769" width="6.42578125" style="8" customWidth="1"/>
    <col min="770" max="770" width="2" style="8" bestFit="1" customWidth="1"/>
    <col min="771" max="771" width="10.140625" style="8" bestFit="1" customWidth="1"/>
    <col min="772" max="772" width="13" style="8" customWidth="1"/>
    <col min="773" max="773" width="19.140625" style="8" bestFit="1" customWidth="1"/>
    <col min="774" max="774" width="14.5703125" style="8" customWidth="1"/>
    <col min="775" max="775" width="20.85546875" style="8" customWidth="1"/>
    <col min="776" max="776" width="16.85546875" style="8" customWidth="1"/>
    <col min="777" max="777" width="17.42578125" style="8" bestFit="1" customWidth="1"/>
    <col min="778" max="778" width="1.85546875" style="8" customWidth="1"/>
    <col min="779" max="784" width="0" style="8" hidden="1" customWidth="1"/>
    <col min="785" max="1024" width="11.42578125" style="8"/>
    <col min="1025" max="1025" width="6.42578125" style="8" customWidth="1"/>
    <col min="1026" max="1026" width="2" style="8" bestFit="1" customWidth="1"/>
    <col min="1027" max="1027" width="10.140625" style="8" bestFit="1" customWidth="1"/>
    <col min="1028" max="1028" width="13" style="8" customWidth="1"/>
    <col min="1029" max="1029" width="19.140625" style="8" bestFit="1" customWidth="1"/>
    <col min="1030" max="1030" width="14.5703125" style="8" customWidth="1"/>
    <col min="1031" max="1031" width="20.85546875" style="8" customWidth="1"/>
    <col min="1032" max="1032" width="16.85546875" style="8" customWidth="1"/>
    <col min="1033" max="1033" width="17.42578125" style="8" bestFit="1" customWidth="1"/>
    <col min="1034" max="1034" width="1.85546875" style="8" customWidth="1"/>
    <col min="1035" max="1040" width="0" style="8" hidden="1" customWidth="1"/>
    <col min="1041" max="1280" width="11.42578125" style="8"/>
    <col min="1281" max="1281" width="6.42578125" style="8" customWidth="1"/>
    <col min="1282" max="1282" width="2" style="8" bestFit="1" customWidth="1"/>
    <col min="1283" max="1283" width="10.140625" style="8" bestFit="1" customWidth="1"/>
    <col min="1284" max="1284" width="13" style="8" customWidth="1"/>
    <col min="1285" max="1285" width="19.140625" style="8" bestFit="1" customWidth="1"/>
    <col min="1286" max="1286" width="14.5703125" style="8" customWidth="1"/>
    <col min="1287" max="1287" width="20.85546875" style="8" customWidth="1"/>
    <col min="1288" max="1288" width="16.85546875" style="8" customWidth="1"/>
    <col min="1289" max="1289" width="17.42578125" style="8" bestFit="1" customWidth="1"/>
    <col min="1290" max="1290" width="1.85546875" style="8" customWidth="1"/>
    <col min="1291" max="1296" width="0" style="8" hidden="1" customWidth="1"/>
    <col min="1297" max="1536" width="11.42578125" style="8"/>
    <col min="1537" max="1537" width="6.42578125" style="8" customWidth="1"/>
    <col min="1538" max="1538" width="2" style="8" bestFit="1" customWidth="1"/>
    <col min="1539" max="1539" width="10.140625" style="8" bestFit="1" customWidth="1"/>
    <col min="1540" max="1540" width="13" style="8" customWidth="1"/>
    <col min="1541" max="1541" width="19.140625" style="8" bestFit="1" customWidth="1"/>
    <col min="1542" max="1542" width="14.5703125" style="8" customWidth="1"/>
    <col min="1543" max="1543" width="20.85546875" style="8" customWidth="1"/>
    <col min="1544" max="1544" width="16.85546875" style="8" customWidth="1"/>
    <col min="1545" max="1545" width="17.42578125" style="8" bestFit="1" customWidth="1"/>
    <col min="1546" max="1546" width="1.85546875" style="8" customWidth="1"/>
    <col min="1547" max="1552" width="0" style="8" hidden="1" customWidth="1"/>
    <col min="1553" max="1792" width="11.42578125" style="8"/>
    <col min="1793" max="1793" width="6.42578125" style="8" customWidth="1"/>
    <col min="1794" max="1794" width="2" style="8" bestFit="1" customWidth="1"/>
    <col min="1795" max="1795" width="10.140625" style="8" bestFit="1" customWidth="1"/>
    <col min="1796" max="1796" width="13" style="8" customWidth="1"/>
    <col min="1797" max="1797" width="19.140625" style="8" bestFit="1" customWidth="1"/>
    <col min="1798" max="1798" width="14.5703125" style="8" customWidth="1"/>
    <col min="1799" max="1799" width="20.85546875" style="8" customWidth="1"/>
    <col min="1800" max="1800" width="16.85546875" style="8" customWidth="1"/>
    <col min="1801" max="1801" width="17.42578125" style="8" bestFit="1" customWidth="1"/>
    <col min="1802" max="1802" width="1.85546875" style="8" customWidth="1"/>
    <col min="1803" max="1808" width="0" style="8" hidden="1" customWidth="1"/>
    <col min="1809" max="2048" width="11.42578125" style="8"/>
    <col min="2049" max="2049" width="6.42578125" style="8" customWidth="1"/>
    <col min="2050" max="2050" width="2" style="8" bestFit="1" customWidth="1"/>
    <col min="2051" max="2051" width="10.140625" style="8" bestFit="1" customWidth="1"/>
    <col min="2052" max="2052" width="13" style="8" customWidth="1"/>
    <col min="2053" max="2053" width="19.140625" style="8" bestFit="1" customWidth="1"/>
    <col min="2054" max="2054" width="14.5703125" style="8" customWidth="1"/>
    <col min="2055" max="2055" width="20.85546875" style="8" customWidth="1"/>
    <col min="2056" max="2056" width="16.85546875" style="8" customWidth="1"/>
    <col min="2057" max="2057" width="17.42578125" style="8" bestFit="1" customWidth="1"/>
    <col min="2058" max="2058" width="1.85546875" style="8" customWidth="1"/>
    <col min="2059" max="2064" width="0" style="8" hidden="1" customWidth="1"/>
    <col min="2065" max="2304" width="11.42578125" style="8"/>
    <col min="2305" max="2305" width="6.42578125" style="8" customWidth="1"/>
    <col min="2306" max="2306" width="2" style="8" bestFit="1" customWidth="1"/>
    <col min="2307" max="2307" width="10.140625" style="8" bestFit="1" customWidth="1"/>
    <col min="2308" max="2308" width="13" style="8" customWidth="1"/>
    <col min="2309" max="2309" width="19.140625" style="8" bestFit="1" customWidth="1"/>
    <col min="2310" max="2310" width="14.5703125" style="8" customWidth="1"/>
    <col min="2311" max="2311" width="20.85546875" style="8" customWidth="1"/>
    <col min="2312" max="2312" width="16.85546875" style="8" customWidth="1"/>
    <col min="2313" max="2313" width="17.42578125" style="8" bestFit="1" customWidth="1"/>
    <col min="2314" max="2314" width="1.85546875" style="8" customWidth="1"/>
    <col min="2315" max="2320" width="0" style="8" hidden="1" customWidth="1"/>
    <col min="2321" max="2560" width="11.42578125" style="8"/>
    <col min="2561" max="2561" width="6.42578125" style="8" customWidth="1"/>
    <col min="2562" max="2562" width="2" style="8" bestFit="1" customWidth="1"/>
    <col min="2563" max="2563" width="10.140625" style="8" bestFit="1" customWidth="1"/>
    <col min="2564" max="2564" width="13" style="8" customWidth="1"/>
    <col min="2565" max="2565" width="19.140625" style="8" bestFit="1" customWidth="1"/>
    <col min="2566" max="2566" width="14.5703125" style="8" customWidth="1"/>
    <col min="2567" max="2567" width="20.85546875" style="8" customWidth="1"/>
    <col min="2568" max="2568" width="16.85546875" style="8" customWidth="1"/>
    <col min="2569" max="2569" width="17.42578125" style="8" bestFit="1" customWidth="1"/>
    <col min="2570" max="2570" width="1.85546875" style="8" customWidth="1"/>
    <col min="2571" max="2576" width="0" style="8" hidden="1" customWidth="1"/>
    <col min="2577" max="2816" width="11.42578125" style="8"/>
    <col min="2817" max="2817" width="6.42578125" style="8" customWidth="1"/>
    <col min="2818" max="2818" width="2" style="8" bestFit="1" customWidth="1"/>
    <col min="2819" max="2819" width="10.140625" style="8" bestFit="1" customWidth="1"/>
    <col min="2820" max="2820" width="13" style="8" customWidth="1"/>
    <col min="2821" max="2821" width="19.140625" style="8" bestFit="1" customWidth="1"/>
    <col min="2822" max="2822" width="14.5703125" style="8" customWidth="1"/>
    <col min="2823" max="2823" width="20.85546875" style="8" customWidth="1"/>
    <col min="2824" max="2824" width="16.85546875" style="8" customWidth="1"/>
    <col min="2825" max="2825" width="17.42578125" style="8" bestFit="1" customWidth="1"/>
    <col min="2826" max="2826" width="1.85546875" style="8" customWidth="1"/>
    <col min="2827" max="2832" width="0" style="8" hidden="1" customWidth="1"/>
    <col min="2833" max="3072" width="11.42578125" style="8"/>
    <col min="3073" max="3073" width="6.42578125" style="8" customWidth="1"/>
    <col min="3074" max="3074" width="2" style="8" bestFit="1" customWidth="1"/>
    <col min="3075" max="3075" width="10.140625" style="8" bestFit="1" customWidth="1"/>
    <col min="3076" max="3076" width="13" style="8" customWidth="1"/>
    <col min="3077" max="3077" width="19.140625" style="8" bestFit="1" customWidth="1"/>
    <col min="3078" max="3078" width="14.5703125" style="8" customWidth="1"/>
    <col min="3079" max="3079" width="20.85546875" style="8" customWidth="1"/>
    <col min="3080" max="3080" width="16.85546875" style="8" customWidth="1"/>
    <col min="3081" max="3081" width="17.42578125" style="8" bestFit="1" customWidth="1"/>
    <col min="3082" max="3082" width="1.85546875" style="8" customWidth="1"/>
    <col min="3083" max="3088" width="0" style="8" hidden="1" customWidth="1"/>
    <col min="3089" max="3328" width="11.42578125" style="8"/>
    <col min="3329" max="3329" width="6.42578125" style="8" customWidth="1"/>
    <col min="3330" max="3330" width="2" style="8" bestFit="1" customWidth="1"/>
    <col min="3331" max="3331" width="10.140625" style="8" bestFit="1" customWidth="1"/>
    <col min="3332" max="3332" width="13" style="8" customWidth="1"/>
    <col min="3333" max="3333" width="19.140625" style="8" bestFit="1" customWidth="1"/>
    <col min="3334" max="3334" width="14.5703125" style="8" customWidth="1"/>
    <col min="3335" max="3335" width="20.85546875" style="8" customWidth="1"/>
    <col min="3336" max="3336" width="16.85546875" style="8" customWidth="1"/>
    <col min="3337" max="3337" width="17.42578125" style="8" bestFit="1" customWidth="1"/>
    <col min="3338" max="3338" width="1.85546875" style="8" customWidth="1"/>
    <col min="3339" max="3344" width="0" style="8" hidden="1" customWidth="1"/>
    <col min="3345" max="3584" width="11.42578125" style="8"/>
    <col min="3585" max="3585" width="6.42578125" style="8" customWidth="1"/>
    <col min="3586" max="3586" width="2" style="8" bestFit="1" customWidth="1"/>
    <col min="3587" max="3587" width="10.140625" style="8" bestFit="1" customWidth="1"/>
    <col min="3588" max="3588" width="13" style="8" customWidth="1"/>
    <col min="3589" max="3589" width="19.140625" style="8" bestFit="1" customWidth="1"/>
    <col min="3590" max="3590" width="14.5703125" style="8" customWidth="1"/>
    <col min="3591" max="3591" width="20.85546875" style="8" customWidth="1"/>
    <col min="3592" max="3592" width="16.85546875" style="8" customWidth="1"/>
    <col min="3593" max="3593" width="17.42578125" style="8" bestFit="1" customWidth="1"/>
    <col min="3594" max="3594" width="1.85546875" style="8" customWidth="1"/>
    <col min="3595" max="3600" width="0" style="8" hidden="1" customWidth="1"/>
    <col min="3601" max="3840" width="11.42578125" style="8"/>
    <col min="3841" max="3841" width="6.42578125" style="8" customWidth="1"/>
    <col min="3842" max="3842" width="2" style="8" bestFit="1" customWidth="1"/>
    <col min="3843" max="3843" width="10.140625" style="8" bestFit="1" customWidth="1"/>
    <col min="3844" max="3844" width="13" style="8" customWidth="1"/>
    <col min="3845" max="3845" width="19.140625" style="8" bestFit="1" customWidth="1"/>
    <col min="3846" max="3846" width="14.5703125" style="8" customWidth="1"/>
    <col min="3847" max="3847" width="20.85546875" style="8" customWidth="1"/>
    <col min="3848" max="3848" width="16.85546875" style="8" customWidth="1"/>
    <col min="3849" max="3849" width="17.42578125" style="8" bestFit="1" customWidth="1"/>
    <col min="3850" max="3850" width="1.85546875" style="8" customWidth="1"/>
    <col min="3851" max="3856" width="0" style="8" hidden="1" customWidth="1"/>
    <col min="3857" max="4096" width="11.42578125" style="8"/>
    <col min="4097" max="4097" width="6.42578125" style="8" customWidth="1"/>
    <col min="4098" max="4098" width="2" style="8" bestFit="1" customWidth="1"/>
    <col min="4099" max="4099" width="10.140625" style="8" bestFit="1" customWidth="1"/>
    <col min="4100" max="4100" width="13" style="8" customWidth="1"/>
    <col min="4101" max="4101" width="19.140625" style="8" bestFit="1" customWidth="1"/>
    <col min="4102" max="4102" width="14.5703125" style="8" customWidth="1"/>
    <col min="4103" max="4103" width="20.85546875" style="8" customWidth="1"/>
    <col min="4104" max="4104" width="16.85546875" style="8" customWidth="1"/>
    <col min="4105" max="4105" width="17.42578125" style="8" bestFit="1" customWidth="1"/>
    <col min="4106" max="4106" width="1.85546875" style="8" customWidth="1"/>
    <col min="4107" max="4112" width="0" style="8" hidden="1" customWidth="1"/>
    <col min="4113" max="4352" width="11.42578125" style="8"/>
    <col min="4353" max="4353" width="6.42578125" style="8" customWidth="1"/>
    <col min="4354" max="4354" width="2" style="8" bestFit="1" customWidth="1"/>
    <col min="4355" max="4355" width="10.140625" style="8" bestFit="1" customWidth="1"/>
    <col min="4356" max="4356" width="13" style="8" customWidth="1"/>
    <col min="4357" max="4357" width="19.140625" style="8" bestFit="1" customWidth="1"/>
    <col min="4358" max="4358" width="14.5703125" style="8" customWidth="1"/>
    <col min="4359" max="4359" width="20.85546875" style="8" customWidth="1"/>
    <col min="4360" max="4360" width="16.85546875" style="8" customWidth="1"/>
    <col min="4361" max="4361" width="17.42578125" style="8" bestFit="1" customWidth="1"/>
    <col min="4362" max="4362" width="1.85546875" style="8" customWidth="1"/>
    <col min="4363" max="4368" width="0" style="8" hidden="1" customWidth="1"/>
    <col min="4369" max="4608" width="11.42578125" style="8"/>
    <col min="4609" max="4609" width="6.42578125" style="8" customWidth="1"/>
    <col min="4610" max="4610" width="2" style="8" bestFit="1" customWidth="1"/>
    <col min="4611" max="4611" width="10.140625" style="8" bestFit="1" customWidth="1"/>
    <col min="4612" max="4612" width="13" style="8" customWidth="1"/>
    <col min="4613" max="4613" width="19.140625" style="8" bestFit="1" customWidth="1"/>
    <col min="4614" max="4614" width="14.5703125" style="8" customWidth="1"/>
    <col min="4615" max="4615" width="20.85546875" style="8" customWidth="1"/>
    <col min="4616" max="4616" width="16.85546875" style="8" customWidth="1"/>
    <col min="4617" max="4617" width="17.42578125" style="8" bestFit="1" customWidth="1"/>
    <col min="4618" max="4618" width="1.85546875" style="8" customWidth="1"/>
    <col min="4619" max="4624" width="0" style="8" hidden="1" customWidth="1"/>
    <col min="4625" max="4864" width="11.42578125" style="8"/>
    <col min="4865" max="4865" width="6.42578125" style="8" customWidth="1"/>
    <col min="4866" max="4866" width="2" style="8" bestFit="1" customWidth="1"/>
    <col min="4867" max="4867" width="10.140625" style="8" bestFit="1" customWidth="1"/>
    <col min="4868" max="4868" width="13" style="8" customWidth="1"/>
    <col min="4869" max="4869" width="19.140625" style="8" bestFit="1" customWidth="1"/>
    <col min="4870" max="4870" width="14.5703125" style="8" customWidth="1"/>
    <col min="4871" max="4871" width="20.85546875" style="8" customWidth="1"/>
    <col min="4872" max="4872" width="16.85546875" style="8" customWidth="1"/>
    <col min="4873" max="4873" width="17.42578125" style="8" bestFit="1" customWidth="1"/>
    <col min="4874" max="4874" width="1.85546875" style="8" customWidth="1"/>
    <col min="4875" max="4880" width="0" style="8" hidden="1" customWidth="1"/>
    <col min="4881" max="5120" width="11.42578125" style="8"/>
    <col min="5121" max="5121" width="6.42578125" style="8" customWidth="1"/>
    <col min="5122" max="5122" width="2" style="8" bestFit="1" customWidth="1"/>
    <col min="5123" max="5123" width="10.140625" style="8" bestFit="1" customWidth="1"/>
    <col min="5124" max="5124" width="13" style="8" customWidth="1"/>
    <col min="5125" max="5125" width="19.140625" style="8" bestFit="1" customWidth="1"/>
    <col min="5126" max="5126" width="14.5703125" style="8" customWidth="1"/>
    <col min="5127" max="5127" width="20.85546875" style="8" customWidth="1"/>
    <col min="5128" max="5128" width="16.85546875" style="8" customWidth="1"/>
    <col min="5129" max="5129" width="17.42578125" style="8" bestFit="1" customWidth="1"/>
    <col min="5130" max="5130" width="1.85546875" style="8" customWidth="1"/>
    <col min="5131" max="5136" width="0" style="8" hidden="1" customWidth="1"/>
    <col min="5137" max="5376" width="11.42578125" style="8"/>
    <col min="5377" max="5377" width="6.42578125" style="8" customWidth="1"/>
    <col min="5378" max="5378" width="2" style="8" bestFit="1" customWidth="1"/>
    <col min="5379" max="5379" width="10.140625" style="8" bestFit="1" customWidth="1"/>
    <col min="5380" max="5380" width="13" style="8" customWidth="1"/>
    <col min="5381" max="5381" width="19.140625" style="8" bestFit="1" customWidth="1"/>
    <col min="5382" max="5382" width="14.5703125" style="8" customWidth="1"/>
    <col min="5383" max="5383" width="20.85546875" style="8" customWidth="1"/>
    <col min="5384" max="5384" width="16.85546875" style="8" customWidth="1"/>
    <col min="5385" max="5385" width="17.42578125" style="8" bestFit="1" customWidth="1"/>
    <col min="5386" max="5386" width="1.85546875" style="8" customWidth="1"/>
    <col min="5387" max="5392" width="0" style="8" hidden="1" customWidth="1"/>
    <col min="5393" max="5632" width="11.42578125" style="8"/>
    <col min="5633" max="5633" width="6.42578125" style="8" customWidth="1"/>
    <col min="5634" max="5634" width="2" style="8" bestFit="1" customWidth="1"/>
    <col min="5635" max="5635" width="10.140625" style="8" bestFit="1" customWidth="1"/>
    <col min="5636" max="5636" width="13" style="8" customWidth="1"/>
    <col min="5637" max="5637" width="19.140625" style="8" bestFit="1" customWidth="1"/>
    <col min="5638" max="5638" width="14.5703125" style="8" customWidth="1"/>
    <col min="5639" max="5639" width="20.85546875" style="8" customWidth="1"/>
    <col min="5640" max="5640" width="16.85546875" style="8" customWidth="1"/>
    <col min="5641" max="5641" width="17.42578125" style="8" bestFit="1" customWidth="1"/>
    <col min="5642" max="5642" width="1.85546875" style="8" customWidth="1"/>
    <col min="5643" max="5648" width="0" style="8" hidden="1" customWidth="1"/>
    <col min="5649" max="5888" width="11.42578125" style="8"/>
    <col min="5889" max="5889" width="6.42578125" style="8" customWidth="1"/>
    <col min="5890" max="5890" width="2" style="8" bestFit="1" customWidth="1"/>
    <col min="5891" max="5891" width="10.140625" style="8" bestFit="1" customWidth="1"/>
    <col min="5892" max="5892" width="13" style="8" customWidth="1"/>
    <col min="5893" max="5893" width="19.140625" style="8" bestFit="1" customWidth="1"/>
    <col min="5894" max="5894" width="14.5703125" style="8" customWidth="1"/>
    <col min="5895" max="5895" width="20.85546875" style="8" customWidth="1"/>
    <col min="5896" max="5896" width="16.85546875" style="8" customWidth="1"/>
    <col min="5897" max="5897" width="17.42578125" style="8" bestFit="1" customWidth="1"/>
    <col min="5898" max="5898" width="1.85546875" style="8" customWidth="1"/>
    <col min="5899" max="5904" width="0" style="8" hidden="1" customWidth="1"/>
    <col min="5905" max="6144" width="11.42578125" style="8"/>
    <col min="6145" max="6145" width="6.42578125" style="8" customWidth="1"/>
    <col min="6146" max="6146" width="2" style="8" bestFit="1" customWidth="1"/>
    <col min="6147" max="6147" width="10.140625" style="8" bestFit="1" customWidth="1"/>
    <col min="6148" max="6148" width="13" style="8" customWidth="1"/>
    <col min="6149" max="6149" width="19.140625" style="8" bestFit="1" customWidth="1"/>
    <col min="6150" max="6150" width="14.5703125" style="8" customWidth="1"/>
    <col min="6151" max="6151" width="20.85546875" style="8" customWidth="1"/>
    <col min="6152" max="6152" width="16.85546875" style="8" customWidth="1"/>
    <col min="6153" max="6153" width="17.42578125" style="8" bestFit="1" customWidth="1"/>
    <col min="6154" max="6154" width="1.85546875" style="8" customWidth="1"/>
    <col min="6155" max="6160" width="0" style="8" hidden="1" customWidth="1"/>
    <col min="6161" max="6400" width="11.42578125" style="8"/>
    <col min="6401" max="6401" width="6.42578125" style="8" customWidth="1"/>
    <col min="6402" max="6402" width="2" style="8" bestFit="1" customWidth="1"/>
    <col min="6403" max="6403" width="10.140625" style="8" bestFit="1" customWidth="1"/>
    <col min="6404" max="6404" width="13" style="8" customWidth="1"/>
    <col min="6405" max="6405" width="19.140625" style="8" bestFit="1" customWidth="1"/>
    <col min="6406" max="6406" width="14.5703125" style="8" customWidth="1"/>
    <col min="6407" max="6407" width="20.85546875" style="8" customWidth="1"/>
    <col min="6408" max="6408" width="16.85546875" style="8" customWidth="1"/>
    <col min="6409" max="6409" width="17.42578125" style="8" bestFit="1" customWidth="1"/>
    <col min="6410" max="6410" width="1.85546875" style="8" customWidth="1"/>
    <col min="6411" max="6416" width="0" style="8" hidden="1" customWidth="1"/>
    <col min="6417" max="6656" width="11.42578125" style="8"/>
    <col min="6657" max="6657" width="6.42578125" style="8" customWidth="1"/>
    <col min="6658" max="6658" width="2" style="8" bestFit="1" customWidth="1"/>
    <col min="6659" max="6659" width="10.140625" style="8" bestFit="1" customWidth="1"/>
    <col min="6660" max="6660" width="13" style="8" customWidth="1"/>
    <col min="6661" max="6661" width="19.140625" style="8" bestFit="1" customWidth="1"/>
    <col min="6662" max="6662" width="14.5703125" style="8" customWidth="1"/>
    <col min="6663" max="6663" width="20.85546875" style="8" customWidth="1"/>
    <col min="6664" max="6664" width="16.85546875" style="8" customWidth="1"/>
    <col min="6665" max="6665" width="17.42578125" style="8" bestFit="1" customWidth="1"/>
    <col min="6666" max="6666" width="1.85546875" style="8" customWidth="1"/>
    <col min="6667" max="6672" width="0" style="8" hidden="1" customWidth="1"/>
    <col min="6673" max="6912" width="11.42578125" style="8"/>
    <col min="6913" max="6913" width="6.42578125" style="8" customWidth="1"/>
    <col min="6914" max="6914" width="2" style="8" bestFit="1" customWidth="1"/>
    <col min="6915" max="6915" width="10.140625" style="8" bestFit="1" customWidth="1"/>
    <col min="6916" max="6916" width="13" style="8" customWidth="1"/>
    <col min="6917" max="6917" width="19.140625" style="8" bestFit="1" customWidth="1"/>
    <col min="6918" max="6918" width="14.5703125" style="8" customWidth="1"/>
    <col min="6919" max="6919" width="20.85546875" style="8" customWidth="1"/>
    <col min="6920" max="6920" width="16.85546875" style="8" customWidth="1"/>
    <col min="6921" max="6921" width="17.42578125" style="8" bestFit="1" customWidth="1"/>
    <col min="6922" max="6922" width="1.85546875" style="8" customWidth="1"/>
    <col min="6923" max="6928" width="0" style="8" hidden="1" customWidth="1"/>
    <col min="6929" max="7168" width="11.42578125" style="8"/>
    <col min="7169" max="7169" width="6.42578125" style="8" customWidth="1"/>
    <col min="7170" max="7170" width="2" style="8" bestFit="1" customWidth="1"/>
    <col min="7171" max="7171" width="10.140625" style="8" bestFit="1" customWidth="1"/>
    <col min="7172" max="7172" width="13" style="8" customWidth="1"/>
    <col min="7173" max="7173" width="19.140625" style="8" bestFit="1" customWidth="1"/>
    <col min="7174" max="7174" width="14.5703125" style="8" customWidth="1"/>
    <col min="7175" max="7175" width="20.85546875" style="8" customWidth="1"/>
    <col min="7176" max="7176" width="16.85546875" style="8" customWidth="1"/>
    <col min="7177" max="7177" width="17.42578125" style="8" bestFit="1" customWidth="1"/>
    <col min="7178" max="7178" width="1.85546875" style="8" customWidth="1"/>
    <col min="7179" max="7184" width="0" style="8" hidden="1" customWidth="1"/>
    <col min="7185" max="7424" width="11.42578125" style="8"/>
    <col min="7425" max="7425" width="6.42578125" style="8" customWidth="1"/>
    <col min="7426" max="7426" width="2" style="8" bestFit="1" customWidth="1"/>
    <col min="7427" max="7427" width="10.140625" style="8" bestFit="1" customWidth="1"/>
    <col min="7428" max="7428" width="13" style="8" customWidth="1"/>
    <col min="7429" max="7429" width="19.140625" style="8" bestFit="1" customWidth="1"/>
    <col min="7430" max="7430" width="14.5703125" style="8" customWidth="1"/>
    <col min="7431" max="7431" width="20.85546875" style="8" customWidth="1"/>
    <col min="7432" max="7432" width="16.85546875" style="8" customWidth="1"/>
    <col min="7433" max="7433" width="17.42578125" style="8" bestFit="1" customWidth="1"/>
    <col min="7434" max="7434" width="1.85546875" style="8" customWidth="1"/>
    <col min="7435" max="7440" width="0" style="8" hidden="1" customWidth="1"/>
    <col min="7441" max="7680" width="11.42578125" style="8"/>
    <col min="7681" max="7681" width="6.42578125" style="8" customWidth="1"/>
    <col min="7682" max="7682" width="2" style="8" bestFit="1" customWidth="1"/>
    <col min="7683" max="7683" width="10.140625" style="8" bestFit="1" customWidth="1"/>
    <col min="7684" max="7684" width="13" style="8" customWidth="1"/>
    <col min="7685" max="7685" width="19.140625" style="8" bestFit="1" customWidth="1"/>
    <col min="7686" max="7686" width="14.5703125" style="8" customWidth="1"/>
    <col min="7687" max="7687" width="20.85546875" style="8" customWidth="1"/>
    <col min="7688" max="7688" width="16.85546875" style="8" customWidth="1"/>
    <col min="7689" max="7689" width="17.42578125" style="8" bestFit="1" customWidth="1"/>
    <col min="7690" max="7690" width="1.85546875" style="8" customWidth="1"/>
    <col min="7691" max="7696" width="0" style="8" hidden="1" customWidth="1"/>
    <col min="7697" max="7936" width="11.42578125" style="8"/>
    <col min="7937" max="7937" width="6.42578125" style="8" customWidth="1"/>
    <col min="7938" max="7938" width="2" style="8" bestFit="1" customWidth="1"/>
    <col min="7939" max="7939" width="10.140625" style="8" bestFit="1" customWidth="1"/>
    <col min="7940" max="7940" width="13" style="8" customWidth="1"/>
    <col min="7941" max="7941" width="19.140625" style="8" bestFit="1" customWidth="1"/>
    <col min="7942" max="7942" width="14.5703125" style="8" customWidth="1"/>
    <col min="7943" max="7943" width="20.85546875" style="8" customWidth="1"/>
    <col min="7944" max="7944" width="16.85546875" style="8" customWidth="1"/>
    <col min="7945" max="7945" width="17.42578125" style="8" bestFit="1" customWidth="1"/>
    <col min="7946" max="7946" width="1.85546875" style="8" customWidth="1"/>
    <col min="7947" max="7952" width="0" style="8" hidden="1" customWidth="1"/>
    <col min="7953" max="8192" width="11.42578125" style="8"/>
    <col min="8193" max="8193" width="6.42578125" style="8" customWidth="1"/>
    <col min="8194" max="8194" width="2" style="8" bestFit="1" customWidth="1"/>
    <col min="8195" max="8195" width="10.140625" style="8" bestFit="1" customWidth="1"/>
    <col min="8196" max="8196" width="13" style="8" customWidth="1"/>
    <col min="8197" max="8197" width="19.140625" style="8" bestFit="1" customWidth="1"/>
    <col min="8198" max="8198" width="14.5703125" style="8" customWidth="1"/>
    <col min="8199" max="8199" width="20.85546875" style="8" customWidth="1"/>
    <col min="8200" max="8200" width="16.85546875" style="8" customWidth="1"/>
    <col min="8201" max="8201" width="17.42578125" style="8" bestFit="1" customWidth="1"/>
    <col min="8202" max="8202" width="1.85546875" style="8" customWidth="1"/>
    <col min="8203" max="8208" width="0" style="8" hidden="1" customWidth="1"/>
    <col min="8209" max="8448" width="11.42578125" style="8"/>
    <col min="8449" max="8449" width="6.42578125" style="8" customWidth="1"/>
    <col min="8450" max="8450" width="2" style="8" bestFit="1" customWidth="1"/>
    <col min="8451" max="8451" width="10.140625" style="8" bestFit="1" customWidth="1"/>
    <col min="8452" max="8452" width="13" style="8" customWidth="1"/>
    <col min="8453" max="8453" width="19.140625" style="8" bestFit="1" customWidth="1"/>
    <col min="8454" max="8454" width="14.5703125" style="8" customWidth="1"/>
    <col min="8455" max="8455" width="20.85546875" style="8" customWidth="1"/>
    <col min="8456" max="8456" width="16.85546875" style="8" customWidth="1"/>
    <col min="8457" max="8457" width="17.42578125" style="8" bestFit="1" customWidth="1"/>
    <col min="8458" max="8458" width="1.85546875" style="8" customWidth="1"/>
    <col min="8459" max="8464" width="0" style="8" hidden="1" customWidth="1"/>
    <col min="8465" max="8704" width="11.42578125" style="8"/>
    <col min="8705" max="8705" width="6.42578125" style="8" customWidth="1"/>
    <col min="8706" max="8706" width="2" style="8" bestFit="1" customWidth="1"/>
    <col min="8707" max="8707" width="10.140625" style="8" bestFit="1" customWidth="1"/>
    <col min="8708" max="8708" width="13" style="8" customWidth="1"/>
    <col min="8709" max="8709" width="19.140625" style="8" bestFit="1" customWidth="1"/>
    <col min="8710" max="8710" width="14.5703125" style="8" customWidth="1"/>
    <col min="8711" max="8711" width="20.85546875" style="8" customWidth="1"/>
    <col min="8712" max="8712" width="16.85546875" style="8" customWidth="1"/>
    <col min="8713" max="8713" width="17.42578125" style="8" bestFit="1" customWidth="1"/>
    <col min="8714" max="8714" width="1.85546875" style="8" customWidth="1"/>
    <col min="8715" max="8720" width="0" style="8" hidden="1" customWidth="1"/>
    <col min="8721" max="8960" width="11.42578125" style="8"/>
    <col min="8961" max="8961" width="6.42578125" style="8" customWidth="1"/>
    <col min="8962" max="8962" width="2" style="8" bestFit="1" customWidth="1"/>
    <col min="8963" max="8963" width="10.140625" style="8" bestFit="1" customWidth="1"/>
    <col min="8964" max="8964" width="13" style="8" customWidth="1"/>
    <col min="8965" max="8965" width="19.140625" style="8" bestFit="1" customWidth="1"/>
    <col min="8966" max="8966" width="14.5703125" style="8" customWidth="1"/>
    <col min="8967" max="8967" width="20.85546875" style="8" customWidth="1"/>
    <col min="8968" max="8968" width="16.85546875" style="8" customWidth="1"/>
    <col min="8969" max="8969" width="17.42578125" style="8" bestFit="1" customWidth="1"/>
    <col min="8970" max="8970" width="1.85546875" style="8" customWidth="1"/>
    <col min="8971" max="8976" width="0" style="8" hidden="1" customWidth="1"/>
    <col min="8977" max="9216" width="11.42578125" style="8"/>
    <col min="9217" max="9217" width="6.42578125" style="8" customWidth="1"/>
    <col min="9218" max="9218" width="2" style="8" bestFit="1" customWidth="1"/>
    <col min="9219" max="9219" width="10.140625" style="8" bestFit="1" customWidth="1"/>
    <col min="9220" max="9220" width="13" style="8" customWidth="1"/>
    <col min="9221" max="9221" width="19.140625" style="8" bestFit="1" customWidth="1"/>
    <col min="9222" max="9222" width="14.5703125" style="8" customWidth="1"/>
    <col min="9223" max="9223" width="20.85546875" style="8" customWidth="1"/>
    <col min="9224" max="9224" width="16.85546875" style="8" customWidth="1"/>
    <col min="9225" max="9225" width="17.42578125" style="8" bestFit="1" customWidth="1"/>
    <col min="9226" max="9226" width="1.85546875" style="8" customWidth="1"/>
    <col min="9227" max="9232" width="0" style="8" hidden="1" customWidth="1"/>
    <col min="9233" max="9472" width="11.42578125" style="8"/>
    <col min="9473" max="9473" width="6.42578125" style="8" customWidth="1"/>
    <col min="9474" max="9474" width="2" style="8" bestFit="1" customWidth="1"/>
    <col min="9475" max="9475" width="10.140625" style="8" bestFit="1" customWidth="1"/>
    <col min="9476" max="9476" width="13" style="8" customWidth="1"/>
    <col min="9477" max="9477" width="19.140625" style="8" bestFit="1" customWidth="1"/>
    <col min="9478" max="9478" width="14.5703125" style="8" customWidth="1"/>
    <col min="9479" max="9479" width="20.85546875" style="8" customWidth="1"/>
    <col min="9480" max="9480" width="16.85546875" style="8" customWidth="1"/>
    <col min="9481" max="9481" width="17.42578125" style="8" bestFit="1" customWidth="1"/>
    <col min="9482" max="9482" width="1.85546875" style="8" customWidth="1"/>
    <col min="9483" max="9488" width="0" style="8" hidden="1" customWidth="1"/>
    <col min="9489" max="9728" width="11.42578125" style="8"/>
    <col min="9729" max="9729" width="6.42578125" style="8" customWidth="1"/>
    <col min="9730" max="9730" width="2" style="8" bestFit="1" customWidth="1"/>
    <col min="9731" max="9731" width="10.140625" style="8" bestFit="1" customWidth="1"/>
    <col min="9732" max="9732" width="13" style="8" customWidth="1"/>
    <col min="9733" max="9733" width="19.140625" style="8" bestFit="1" customWidth="1"/>
    <col min="9734" max="9734" width="14.5703125" style="8" customWidth="1"/>
    <col min="9735" max="9735" width="20.85546875" style="8" customWidth="1"/>
    <col min="9736" max="9736" width="16.85546875" style="8" customWidth="1"/>
    <col min="9737" max="9737" width="17.42578125" style="8" bestFit="1" customWidth="1"/>
    <col min="9738" max="9738" width="1.85546875" style="8" customWidth="1"/>
    <col min="9739" max="9744" width="0" style="8" hidden="1" customWidth="1"/>
    <col min="9745" max="9984" width="11.42578125" style="8"/>
    <col min="9985" max="9985" width="6.42578125" style="8" customWidth="1"/>
    <col min="9986" max="9986" width="2" style="8" bestFit="1" customWidth="1"/>
    <col min="9987" max="9987" width="10.140625" style="8" bestFit="1" customWidth="1"/>
    <col min="9988" max="9988" width="13" style="8" customWidth="1"/>
    <col min="9989" max="9989" width="19.140625" style="8" bestFit="1" customWidth="1"/>
    <col min="9990" max="9990" width="14.5703125" style="8" customWidth="1"/>
    <col min="9991" max="9991" width="20.85546875" style="8" customWidth="1"/>
    <col min="9992" max="9992" width="16.85546875" style="8" customWidth="1"/>
    <col min="9993" max="9993" width="17.42578125" style="8" bestFit="1" customWidth="1"/>
    <col min="9994" max="9994" width="1.85546875" style="8" customWidth="1"/>
    <col min="9995" max="10000" width="0" style="8" hidden="1" customWidth="1"/>
    <col min="10001" max="10240" width="11.42578125" style="8"/>
    <col min="10241" max="10241" width="6.42578125" style="8" customWidth="1"/>
    <col min="10242" max="10242" width="2" style="8" bestFit="1" customWidth="1"/>
    <col min="10243" max="10243" width="10.140625" style="8" bestFit="1" customWidth="1"/>
    <col min="10244" max="10244" width="13" style="8" customWidth="1"/>
    <col min="10245" max="10245" width="19.140625" style="8" bestFit="1" customWidth="1"/>
    <col min="10246" max="10246" width="14.5703125" style="8" customWidth="1"/>
    <col min="10247" max="10247" width="20.85546875" style="8" customWidth="1"/>
    <col min="10248" max="10248" width="16.85546875" style="8" customWidth="1"/>
    <col min="10249" max="10249" width="17.42578125" style="8" bestFit="1" customWidth="1"/>
    <col min="10250" max="10250" width="1.85546875" style="8" customWidth="1"/>
    <col min="10251" max="10256" width="0" style="8" hidden="1" customWidth="1"/>
    <col min="10257" max="10496" width="11.42578125" style="8"/>
    <col min="10497" max="10497" width="6.42578125" style="8" customWidth="1"/>
    <col min="10498" max="10498" width="2" style="8" bestFit="1" customWidth="1"/>
    <col min="10499" max="10499" width="10.140625" style="8" bestFit="1" customWidth="1"/>
    <col min="10500" max="10500" width="13" style="8" customWidth="1"/>
    <col min="10501" max="10501" width="19.140625" style="8" bestFit="1" customWidth="1"/>
    <col min="10502" max="10502" width="14.5703125" style="8" customWidth="1"/>
    <col min="10503" max="10503" width="20.85546875" style="8" customWidth="1"/>
    <col min="10504" max="10504" width="16.85546875" style="8" customWidth="1"/>
    <col min="10505" max="10505" width="17.42578125" style="8" bestFit="1" customWidth="1"/>
    <col min="10506" max="10506" width="1.85546875" style="8" customWidth="1"/>
    <col min="10507" max="10512" width="0" style="8" hidden="1" customWidth="1"/>
    <col min="10513" max="10752" width="11.42578125" style="8"/>
    <col min="10753" max="10753" width="6.42578125" style="8" customWidth="1"/>
    <col min="10754" max="10754" width="2" style="8" bestFit="1" customWidth="1"/>
    <col min="10755" max="10755" width="10.140625" style="8" bestFit="1" customWidth="1"/>
    <col min="10756" max="10756" width="13" style="8" customWidth="1"/>
    <col min="10757" max="10757" width="19.140625" style="8" bestFit="1" customWidth="1"/>
    <col min="10758" max="10758" width="14.5703125" style="8" customWidth="1"/>
    <col min="10759" max="10759" width="20.85546875" style="8" customWidth="1"/>
    <col min="10760" max="10760" width="16.85546875" style="8" customWidth="1"/>
    <col min="10761" max="10761" width="17.42578125" style="8" bestFit="1" customWidth="1"/>
    <col min="10762" max="10762" width="1.85546875" style="8" customWidth="1"/>
    <col min="10763" max="10768" width="0" style="8" hidden="1" customWidth="1"/>
    <col min="10769" max="11008" width="11.42578125" style="8"/>
    <col min="11009" max="11009" width="6.42578125" style="8" customWidth="1"/>
    <col min="11010" max="11010" width="2" style="8" bestFit="1" customWidth="1"/>
    <col min="11011" max="11011" width="10.140625" style="8" bestFit="1" customWidth="1"/>
    <col min="11012" max="11012" width="13" style="8" customWidth="1"/>
    <col min="11013" max="11013" width="19.140625" style="8" bestFit="1" customWidth="1"/>
    <col min="11014" max="11014" width="14.5703125" style="8" customWidth="1"/>
    <col min="11015" max="11015" width="20.85546875" style="8" customWidth="1"/>
    <col min="11016" max="11016" width="16.85546875" style="8" customWidth="1"/>
    <col min="11017" max="11017" width="17.42578125" style="8" bestFit="1" customWidth="1"/>
    <col min="11018" max="11018" width="1.85546875" style="8" customWidth="1"/>
    <col min="11019" max="11024" width="0" style="8" hidden="1" customWidth="1"/>
    <col min="11025" max="11264" width="11.42578125" style="8"/>
    <col min="11265" max="11265" width="6.42578125" style="8" customWidth="1"/>
    <col min="11266" max="11266" width="2" style="8" bestFit="1" customWidth="1"/>
    <col min="11267" max="11267" width="10.140625" style="8" bestFit="1" customWidth="1"/>
    <col min="11268" max="11268" width="13" style="8" customWidth="1"/>
    <col min="11269" max="11269" width="19.140625" style="8" bestFit="1" customWidth="1"/>
    <col min="11270" max="11270" width="14.5703125" style="8" customWidth="1"/>
    <col min="11271" max="11271" width="20.85546875" style="8" customWidth="1"/>
    <col min="11272" max="11272" width="16.85546875" style="8" customWidth="1"/>
    <col min="11273" max="11273" width="17.42578125" style="8" bestFit="1" customWidth="1"/>
    <col min="11274" max="11274" width="1.85546875" style="8" customWidth="1"/>
    <col min="11275" max="11280" width="0" style="8" hidden="1" customWidth="1"/>
    <col min="11281" max="11520" width="11.42578125" style="8"/>
    <col min="11521" max="11521" width="6.42578125" style="8" customWidth="1"/>
    <col min="11522" max="11522" width="2" style="8" bestFit="1" customWidth="1"/>
    <col min="11523" max="11523" width="10.140625" style="8" bestFit="1" customWidth="1"/>
    <col min="11524" max="11524" width="13" style="8" customWidth="1"/>
    <col min="11525" max="11525" width="19.140625" style="8" bestFit="1" customWidth="1"/>
    <col min="11526" max="11526" width="14.5703125" style="8" customWidth="1"/>
    <col min="11527" max="11527" width="20.85546875" style="8" customWidth="1"/>
    <col min="11528" max="11528" width="16.85546875" style="8" customWidth="1"/>
    <col min="11529" max="11529" width="17.42578125" style="8" bestFit="1" customWidth="1"/>
    <col min="11530" max="11530" width="1.85546875" style="8" customWidth="1"/>
    <col min="11531" max="11536" width="0" style="8" hidden="1" customWidth="1"/>
    <col min="11537" max="11776" width="11.42578125" style="8"/>
    <col min="11777" max="11777" width="6.42578125" style="8" customWidth="1"/>
    <col min="11778" max="11778" width="2" style="8" bestFit="1" customWidth="1"/>
    <col min="11779" max="11779" width="10.140625" style="8" bestFit="1" customWidth="1"/>
    <col min="11780" max="11780" width="13" style="8" customWidth="1"/>
    <col min="11781" max="11781" width="19.140625" style="8" bestFit="1" customWidth="1"/>
    <col min="11782" max="11782" width="14.5703125" style="8" customWidth="1"/>
    <col min="11783" max="11783" width="20.85546875" style="8" customWidth="1"/>
    <col min="11784" max="11784" width="16.85546875" style="8" customWidth="1"/>
    <col min="11785" max="11785" width="17.42578125" style="8" bestFit="1" customWidth="1"/>
    <col min="11786" max="11786" width="1.85546875" style="8" customWidth="1"/>
    <col min="11787" max="11792" width="0" style="8" hidden="1" customWidth="1"/>
    <col min="11793" max="12032" width="11.42578125" style="8"/>
    <col min="12033" max="12033" width="6.42578125" style="8" customWidth="1"/>
    <col min="12034" max="12034" width="2" style="8" bestFit="1" customWidth="1"/>
    <col min="12035" max="12035" width="10.140625" style="8" bestFit="1" customWidth="1"/>
    <col min="12036" max="12036" width="13" style="8" customWidth="1"/>
    <col min="12037" max="12037" width="19.140625" style="8" bestFit="1" customWidth="1"/>
    <col min="12038" max="12038" width="14.5703125" style="8" customWidth="1"/>
    <col min="12039" max="12039" width="20.85546875" style="8" customWidth="1"/>
    <col min="12040" max="12040" width="16.85546875" style="8" customWidth="1"/>
    <col min="12041" max="12041" width="17.42578125" style="8" bestFit="1" customWidth="1"/>
    <col min="12042" max="12042" width="1.85546875" style="8" customWidth="1"/>
    <col min="12043" max="12048" width="0" style="8" hidden="1" customWidth="1"/>
    <col min="12049" max="12288" width="11.42578125" style="8"/>
    <col min="12289" max="12289" width="6.42578125" style="8" customWidth="1"/>
    <col min="12290" max="12290" width="2" style="8" bestFit="1" customWidth="1"/>
    <col min="12291" max="12291" width="10.140625" style="8" bestFit="1" customWidth="1"/>
    <col min="12292" max="12292" width="13" style="8" customWidth="1"/>
    <col min="12293" max="12293" width="19.140625" style="8" bestFit="1" customWidth="1"/>
    <col min="12294" max="12294" width="14.5703125" style="8" customWidth="1"/>
    <col min="12295" max="12295" width="20.85546875" style="8" customWidth="1"/>
    <col min="12296" max="12296" width="16.85546875" style="8" customWidth="1"/>
    <col min="12297" max="12297" width="17.42578125" style="8" bestFit="1" customWidth="1"/>
    <col min="12298" max="12298" width="1.85546875" style="8" customWidth="1"/>
    <col min="12299" max="12304" width="0" style="8" hidden="1" customWidth="1"/>
    <col min="12305" max="12544" width="11.42578125" style="8"/>
    <col min="12545" max="12545" width="6.42578125" style="8" customWidth="1"/>
    <col min="12546" max="12546" width="2" style="8" bestFit="1" customWidth="1"/>
    <col min="12547" max="12547" width="10.140625" style="8" bestFit="1" customWidth="1"/>
    <col min="12548" max="12548" width="13" style="8" customWidth="1"/>
    <col min="12549" max="12549" width="19.140625" style="8" bestFit="1" customWidth="1"/>
    <col min="12550" max="12550" width="14.5703125" style="8" customWidth="1"/>
    <col min="12551" max="12551" width="20.85546875" style="8" customWidth="1"/>
    <col min="12552" max="12552" width="16.85546875" style="8" customWidth="1"/>
    <col min="12553" max="12553" width="17.42578125" style="8" bestFit="1" customWidth="1"/>
    <col min="12554" max="12554" width="1.85546875" style="8" customWidth="1"/>
    <col min="12555" max="12560" width="0" style="8" hidden="1" customWidth="1"/>
    <col min="12561" max="12800" width="11.42578125" style="8"/>
    <col min="12801" max="12801" width="6.42578125" style="8" customWidth="1"/>
    <col min="12802" max="12802" width="2" style="8" bestFit="1" customWidth="1"/>
    <col min="12803" max="12803" width="10.140625" style="8" bestFit="1" customWidth="1"/>
    <col min="12804" max="12804" width="13" style="8" customWidth="1"/>
    <col min="12805" max="12805" width="19.140625" style="8" bestFit="1" customWidth="1"/>
    <col min="12806" max="12806" width="14.5703125" style="8" customWidth="1"/>
    <col min="12807" max="12807" width="20.85546875" style="8" customWidth="1"/>
    <col min="12808" max="12808" width="16.85546875" style="8" customWidth="1"/>
    <col min="12809" max="12809" width="17.42578125" style="8" bestFit="1" customWidth="1"/>
    <col min="12810" max="12810" width="1.85546875" style="8" customWidth="1"/>
    <col min="12811" max="12816" width="0" style="8" hidden="1" customWidth="1"/>
    <col min="12817" max="13056" width="11.42578125" style="8"/>
    <col min="13057" max="13057" width="6.42578125" style="8" customWidth="1"/>
    <col min="13058" max="13058" width="2" style="8" bestFit="1" customWidth="1"/>
    <col min="13059" max="13059" width="10.140625" style="8" bestFit="1" customWidth="1"/>
    <col min="13060" max="13060" width="13" style="8" customWidth="1"/>
    <col min="13061" max="13061" width="19.140625" style="8" bestFit="1" customWidth="1"/>
    <col min="13062" max="13062" width="14.5703125" style="8" customWidth="1"/>
    <col min="13063" max="13063" width="20.85546875" style="8" customWidth="1"/>
    <col min="13064" max="13064" width="16.85546875" style="8" customWidth="1"/>
    <col min="13065" max="13065" width="17.42578125" style="8" bestFit="1" customWidth="1"/>
    <col min="13066" max="13066" width="1.85546875" style="8" customWidth="1"/>
    <col min="13067" max="13072" width="0" style="8" hidden="1" customWidth="1"/>
    <col min="13073" max="13312" width="11.42578125" style="8"/>
    <col min="13313" max="13313" width="6.42578125" style="8" customWidth="1"/>
    <col min="13314" max="13314" width="2" style="8" bestFit="1" customWidth="1"/>
    <col min="13315" max="13315" width="10.140625" style="8" bestFit="1" customWidth="1"/>
    <col min="13316" max="13316" width="13" style="8" customWidth="1"/>
    <col min="13317" max="13317" width="19.140625" style="8" bestFit="1" customWidth="1"/>
    <col min="13318" max="13318" width="14.5703125" style="8" customWidth="1"/>
    <col min="13319" max="13319" width="20.85546875" style="8" customWidth="1"/>
    <col min="13320" max="13320" width="16.85546875" style="8" customWidth="1"/>
    <col min="13321" max="13321" width="17.42578125" style="8" bestFit="1" customWidth="1"/>
    <col min="13322" max="13322" width="1.85546875" style="8" customWidth="1"/>
    <col min="13323" max="13328" width="0" style="8" hidden="1" customWidth="1"/>
    <col min="13329" max="13568" width="11.42578125" style="8"/>
    <col min="13569" max="13569" width="6.42578125" style="8" customWidth="1"/>
    <col min="13570" max="13570" width="2" style="8" bestFit="1" customWidth="1"/>
    <col min="13571" max="13571" width="10.140625" style="8" bestFit="1" customWidth="1"/>
    <col min="13572" max="13572" width="13" style="8" customWidth="1"/>
    <col min="13573" max="13573" width="19.140625" style="8" bestFit="1" customWidth="1"/>
    <col min="13574" max="13574" width="14.5703125" style="8" customWidth="1"/>
    <col min="13575" max="13575" width="20.85546875" style="8" customWidth="1"/>
    <col min="13576" max="13576" width="16.85546875" style="8" customWidth="1"/>
    <col min="13577" max="13577" width="17.42578125" style="8" bestFit="1" customWidth="1"/>
    <col min="13578" max="13578" width="1.85546875" style="8" customWidth="1"/>
    <col min="13579" max="13584" width="0" style="8" hidden="1" customWidth="1"/>
    <col min="13585" max="13824" width="11.42578125" style="8"/>
    <col min="13825" max="13825" width="6.42578125" style="8" customWidth="1"/>
    <col min="13826" max="13826" width="2" style="8" bestFit="1" customWidth="1"/>
    <col min="13827" max="13827" width="10.140625" style="8" bestFit="1" customWidth="1"/>
    <col min="13828" max="13828" width="13" style="8" customWidth="1"/>
    <col min="13829" max="13829" width="19.140625" style="8" bestFit="1" customWidth="1"/>
    <col min="13830" max="13830" width="14.5703125" style="8" customWidth="1"/>
    <col min="13831" max="13831" width="20.85546875" style="8" customWidth="1"/>
    <col min="13832" max="13832" width="16.85546875" style="8" customWidth="1"/>
    <col min="13833" max="13833" width="17.42578125" style="8" bestFit="1" customWidth="1"/>
    <col min="13834" max="13834" width="1.85546875" style="8" customWidth="1"/>
    <col min="13835" max="13840" width="0" style="8" hidden="1" customWidth="1"/>
    <col min="13841" max="14080" width="11.42578125" style="8"/>
    <col min="14081" max="14081" width="6.42578125" style="8" customWidth="1"/>
    <col min="14082" max="14082" width="2" style="8" bestFit="1" customWidth="1"/>
    <col min="14083" max="14083" width="10.140625" style="8" bestFit="1" customWidth="1"/>
    <col min="14084" max="14084" width="13" style="8" customWidth="1"/>
    <col min="14085" max="14085" width="19.140625" style="8" bestFit="1" customWidth="1"/>
    <col min="14086" max="14086" width="14.5703125" style="8" customWidth="1"/>
    <col min="14087" max="14087" width="20.85546875" style="8" customWidth="1"/>
    <col min="14088" max="14088" width="16.85546875" style="8" customWidth="1"/>
    <col min="14089" max="14089" width="17.42578125" style="8" bestFit="1" customWidth="1"/>
    <col min="14090" max="14090" width="1.85546875" style="8" customWidth="1"/>
    <col min="14091" max="14096" width="0" style="8" hidden="1" customWidth="1"/>
    <col min="14097" max="14336" width="11.42578125" style="8"/>
    <col min="14337" max="14337" width="6.42578125" style="8" customWidth="1"/>
    <col min="14338" max="14338" width="2" style="8" bestFit="1" customWidth="1"/>
    <col min="14339" max="14339" width="10.140625" style="8" bestFit="1" customWidth="1"/>
    <col min="14340" max="14340" width="13" style="8" customWidth="1"/>
    <col min="14341" max="14341" width="19.140625" style="8" bestFit="1" customWidth="1"/>
    <col min="14342" max="14342" width="14.5703125" style="8" customWidth="1"/>
    <col min="14343" max="14343" width="20.85546875" style="8" customWidth="1"/>
    <col min="14344" max="14344" width="16.85546875" style="8" customWidth="1"/>
    <col min="14345" max="14345" width="17.42578125" style="8" bestFit="1" customWidth="1"/>
    <col min="14346" max="14346" width="1.85546875" style="8" customWidth="1"/>
    <col min="14347" max="14352" width="0" style="8" hidden="1" customWidth="1"/>
    <col min="14353" max="14592" width="11.42578125" style="8"/>
    <col min="14593" max="14593" width="6.42578125" style="8" customWidth="1"/>
    <col min="14594" max="14594" width="2" style="8" bestFit="1" customWidth="1"/>
    <col min="14595" max="14595" width="10.140625" style="8" bestFit="1" customWidth="1"/>
    <col min="14596" max="14596" width="13" style="8" customWidth="1"/>
    <col min="14597" max="14597" width="19.140625" style="8" bestFit="1" customWidth="1"/>
    <col min="14598" max="14598" width="14.5703125" style="8" customWidth="1"/>
    <col min="14599" max="14599" width="20.85546875" style="8" customWidth="1"/>
    <col min="14600" max="14600" width="16.85546875" style="8" customWidth="1"/>
    <col min="14601" max="14601" width="17.42578125" style="8" bestFit="1" customWidth="1"/>
    <col min="14602" max="14602" width="1.85546875" style="8" customWidth="1"/>
    <col min="14603" max="14608" width="0" style="8" hidden="1" customWidth="1"/>
    <col min="14609" max="14848" width="11.42578125" style="8"/>
    <col min="14849" max="14849" width="6.42578125" style="8" customWidth="1"/>
    <col min="14850" max="14850" width="2" style="8" bestFit="1" customWidth="1"/>
    <col min="14851" max="14851" width="10.140625" style="8" bestFit="1" customWidth="1"/>
    <col min="14852" max="14852" width="13" style="8" customWidth="1"/>
    <col min="14853" max="14853" width="19.140625" style="8" bestFit="1" customWidth="1"/>
    <col min="14854" max="14854" width="14.5703125" style="8" customWidth="1"/>
    <col min="14855" max="14855" width="20.85546875" style="8" customWidth="1"/>
    <col min="14856" max="14856" width="16.85546875" style="8" customWidth="1"/>
    <col min="14857" max="14857" width="17.42578125" style="8" bestFit="1" customWidth="1"/>
    <col min="14858" max="14858" width="1.85546875" style="8" customWidth="1"/>
    <col min="14859" max="14864" width="0" style="8" hidden="1" customWidth="1"/>
    <col min="14865" max="15104" width="11.42578125" style="8"/>
    <col min="15105" max="15105" width="6.42578125" style="8" customWidth="1"/>
    <col min="15106" max="15106" width="2" style="8" bestFit="1" customWidth="1"/>
    <col min="15107" max="15107" width="10.140625" style="8" bestFit="1" customWidth="1"/>
    <col min="15108" max="15108" width="13" style="8" customWidth="1"/>
    <col min="15109" max="15109" width="19.140625" style="8" bestFit="1" customWidth="1"/>
    <col min="15110" max="15110" width="14.5703125" style="8" customWidth="1"/>
    <col min="15111" max="15111" width="20.85546875" style="8" customWidth="1"/>
    <col min="15112" max="15112" width="16.85546875" style="8" customWidth="1"/>
    <col min="15113" max="15113" width="17.42578125" style="8" bestFit="1" customWidth="1"/>
    <col min="15114" max="15114" width="1.85546875" style="8" customWidth="1"/>
    <col min="15115" max="15120" width="0" style="8" hidden="1" customWidth="1"/>
    <col min="15121" max="15360" width="11.42578125" style="8"/>
    <col min="15361" max="15361" width="6.42578125" style="8" customWidth="1"/>
    <col min="15362" max="15362" width="2" style="8" bestFit="1" customWidth="1"/>
    <col min="15363" max="15363" width="10.140625" style="8" bestFit="1" customWidth="1"/>
    <col min="15364" max="15364" width="13" style="8" customWidth="1"/>
    <col min="15365" max="15365" width="19.140625" style="8" bestFit="1" customWidth="1"/>
    <col min="15366" max="15366" width="14.5703125" style="8" customWidth="1"/>
    <col min="15367" max="15367" width="20.85546875" style="8" customWidth="1"/>
    <col min="15368" max="15368" width="16.85546875" style="8" customWidth="1"/>
    <col min="15369" max="15369" width="17.42578125" style="8" bestFit="1" customWidth="1"/>
    <col min="15370" max="15370" width="1.85546875" style="8" customWidth="1"/>
    <col min="15371" max="15376" width="0" style="8" hidden="1" customWidth="1"/>
    <col min="15377" max="15616" width="11.42578125" style="8"/>
    <col min="15617" max="15617" width="6.42578125" style="8" customWidth="1"/>
    <col min="15618" max="15618" width="2" style="8" bestFit="1" customWidth="1"/>
    <col min="15619" max="15619" width="10.140625" style="8" bestFit="1" customWidth="1"/>
    <col min="15620" max="15620" width="13" style="8" customWidth="1"/>
    <col min="15621" max="15621" width="19.140625" style="8" bestFit="1" customWidth="1"/>
    <col min="15622" max="15622" width="14.5703125" style="8" customWidth="1"/>
    <col min="15623" max="15623" width="20.85546875" style="8" customWidth="1"/>
    <col min="15624" max="15624" width="16.85546875" style="8" customWidth="1"/>
    <col min="15625" max="15625" width="17.42578125" style="8" bestFit="1" customWidth="1"/>
    <col min="15626" max="15626" width="1.85546875" style="8" customWidth="1"/>
    <col min="15627" max="15632" width="0" style="8" hidden="1" customWidth="1"/>
    <col min="15633" max="15872" width="11.42578125" style="8"/>
    <col min="15873" max="15873" width="6.42578125" style="8" customWidth="1"/>
    <col min="15874" max="15874" width="2" style="8" bestFit="1" customWidth="1"/>
    <col min="15875" max="15875" width="10.140625" style="8" bestFit="1" customWidth="1"/>
    <col min="15876" max="15876" width="13" style="8" customWidth="1"/>
    <col min="15877" max="15877" width="19.140625" style="8" bestFit="1" customWidth="1"/>
    <col min="15878" max="15878" width="14.5703125" style="8" customWidth="1"/>
    <col min="15879" max="15879" width="20.85546875" style="8" customWidth="1"/>
    <col min="15880" max="15880" width="16.85546875" style="8" customWidth="1"/>
    <col min="15881" max="15881" width="17.42578125" style="8" bestFit="1" customWidth="1"/>
    <col min="15882" max="15882" width="1.85546875" style="8" customWidth="1"/>
    <col min="15883" max="15888" width="0" style="8" hidden="1" customWidth="1"/>
    <col min="15889" max="16128" width="11.42578125" style="8"/>
    <col min="16129" max="16129" width="6.42578125" style="8" customWidth="1"/>
    <col min="16130" max="16130" width="2" style="8" bestFit="1" customWidth="1"/>
    <col min="16131" max="16131" width="10.140625" style="8" bestFit="1" customWidth="1"/>
    <col min="16132" max="16132" width="13" style="8" customWidth="1"/>
    <col min="16133" max="16133" width="19.140625" style="8" bestFit="1" customWidth="1"/>
    <col min="16134" max="16134" width="14.5703125" style="8" customWidth="1"/>
    <col min="16135" max="16135" width="20.85546875" style="8" customWidth="1"/>
    <col min="16136" max="16136" width="16.85546875" style="8" customWidth="1"/>
    <col min="16137" max="16137" width="17.42578125" style="8" bestFit="1" customWidth="1"/>
    <col min="16138" max="16138" width="1.85546875" style="8" customWidth="1"/>
    <col min="16139" max="16144" width="0" style="8" hidden="1" customWidth="1"/>
    <col min="16145" max="16384" width="11.42578125" style="8"/>
  </cols>
  <sheetData>
    <row r="1" spans="3:20" x14ac:dyDescent="0.2">
      <c r="C1" s="8"/>
      <c r="D1" s="8"/>
      <c r="E1" s="8"/>
      <c r="R1" s="4"/>
    </row>
    <row r="2" spans="3:20" x14ac:dyDescent="0.2">
      <c r="C2" s="8"/>
      <c r="D2" s="8"/>
      <c r="E2" s="8"/>
      <c r="R2" s="4"/>
      <c r="S2" s="7"/>
    </row>
    <row r="3" spans="3:20" ht="18.75" x14ac:dyDescent="0.2">
      <c r="C3" s="9" t="s">
        <v>34</v>
      </c>
      <c r="D3" s="10"/>
      <c r="E3" s="11"/>
      <c r="F3" s="11"/>
      <c r="G3" s="11"/>
      <c r="H3" s="11"/>
      <c r="I3" s="11"/>
      <c r="J3" s="11"/>
      <c r="K3" s="11"/>
      <c r="M3" s="12"/>
      <c r="N3" s="12"/>
      <c r="O3" s="12"/>
      <c r="P3" s="12"/>
      <c r="Q3" s="12"/>
      <c r="R3" s="6"/>
      <c r="S3" s="8"/>
      <c r="T3" s="8"/>
    </row>
    <row r="4" spans="3:20" x14ac:dyDescent="0.2">
      <c r="C4" s="8"/>
      <c r="D4" s="8"/>
      <c r="E4" s="8"/>
      <c r="M4" s="12"/>
      <c r="N4" s="12"/>
      <c r="O4" s="12"/>
      <c r="P4" s="12"/>
      <c r="Q4" s="12"/>
      <c r="R4" s="5"/>
      <c r="S4" s="8"/>
      <c r="T4" s="8"/>
    </row>
    <row r="5" spans="3:20" x14ac:dyDescent="0.2">
      <c r="C5" s="8"/>
      <c r="D5" s="8"/>
      <c r="E5" s="8"/>
      <c r="M5" s="13"/>
      <c r="N5" s="13"/>
      <c r="O5" s="13"/>
      <c r="P5" s="13"/>
      <c r="Q5" s="13"/>
      <c r="R5" s="5"/>
      <c r="S5" s="8"/>
      <c r="T5" s="8"/>
    </row>
    <row r="6" spans="3:20" x14ac:dyDescent="0.2">
      <c r="C6" s="95"/>
      <c r="D6" s="95"/>
      <c r="E6" s="95"/>
      <c r="F6" s="95"/>
      <c r="H6" s="14"/>
      <c r="I6" s="15">
        <f>+F9</f>
        <v>13189746</v>
      </c>
      <c r="J6" s="16" t="s">
        <v>0</v>
      </c>
      <c r="R6" s="5"/>
      <c r="S6" s="8"/>
      <c r="T6" s="8"/>
    </row>
    <row r="7" spans="3:20" x14ac:dyDescent="0.2">
      <c r="C7" s="18" t="s">
        <v>17</v>
      </c>
      <c r="D7" s="19"/>
      <c r="E7" s="20"/>
      <c r="F7" s="89">
        <f>+VDFA!F7</f>
        <v>44742</v>
      </c>
      <c r="H7" s="21" t="s">
        <v>13</v>
      </c>
      <c r="I7" s="87">
        <f>+VDFA!I7</f>
        <v>0.51</v>
      </c>
      <c r="J7" s="16" t="s">
        <v>0</v>
      </c>
      <c r="R7" s="5"/>
      <c r="S7" s="8"/>
      <c r="T7" s="8"/>
    </row>
    <row r="8" spans="3:20" x14ac:dyDescent="0.2">
      <c r="C8" s="22" t="s">
        <v>12</v>
      </c>
      <c r="D8" s="18"/>
      <c r="E8" s="20"/>
      <c r="F8" s="89">
        <f>+VDFA!F8</f>
        <v>44757</v>
      </c>
      <c r="H8" s="14"/>
      <c r="I8" s="23">
        <v>0.48</v>
      </c>
      <c r="J8" s="16" t="s">
        <v>0</v>
      </c>
      <c r="Q8" s="4" t="s">
        <v>24</v>
      </c>
      <c r="R8" s="5"/>
      <c r="S8" s="8"/>
      <c r="T8" s="8"/>
    </row>
    <row r="9" spans="3:20" x14ac:dyDescent="0.2">
      <c r="C9" s="18" t="s">
        <v>26</v>
      </c>
      <c r="D9" s="19"/>
      <c r="E9" s="20"/>
      <c r="F9" s="24">
        <v>13189746</v>
      </c>
      <c r="H9" s="21" t="s">
        <v>19</v>
      </c>
      <c r="I9" s="25">
        <f>+N18/I6</f>
        <v>0.99586480798967292</v>
      </c>
      <c r="Q9" s="26">
        <v>0.02</v>
      </c>
      <c r="R9" s="5"/>
      <c r="S9" s="8"/>
      <c r="T9" s="8"/>
    </row>
    <row r="10" spans="3:20" x14ac:dyDescent="0.2">
      <c r="C10" s="18" t="s">
        <v>1</v>
      </c>
      <c r="D10" s="19"/>
      <c r="E10" s="20"/>
      <c r="F10" s="27" t="s">
        <v>2</v>
      </c>
      <c r="H10" s="28" t="s">
        <v>18</v>
      </c>
      <c r="I10" s="29">
        <f>+XIRR(Q16:Q17,C16:C17)</f>
        <v>0.56534296870231648</v>
      </c>
      <c r="Q10" s="4" t="s">
        <v>22</v>
      </c>
      <c r="R10" s="5"/>
      <c r="S10" s="8"/>
      <c r="T10" s="8"/>
    </row>
    <row r="11" spans="3:20" ht="14.25" x14ac:dyDescent="0.2">
      <c r="C11" s="18" t="s">
        <v>28</v>
      </c>
      <c r="D11" s="19"/>
      <c r="E11" s="20"/>
      <c r="F11" s="27" t="s">
        <v>29</v>
      </c>
      <c r="H11" s="28" t="s">
        <v>25</v>
      </c>
      <c r="I11" s="29">
        <f>+NOMINAL(I10,1)</f>
        <v>0.56534296870231637</v>
      </c>
      <c r="J11" s="88" t="str">
        <f>IF(ROUND((I11-I7),4)&gt;=0,"Badlar +"&amp;TEXT(ROUND((I11-I7),4)," 0,00%"),"Badlar "&amp;TEXT(ROUND((I11-I7),4)," 0,00%"))</f>
        <v>Badlar + 5,53%</v>
      </c>
      <c r="Q11" s="30">
        <f>+$F$12</f>
        <v>0.45</v>
      </c>
      <c r="R11" s="5"/>
      <c r="S11" s="8"/>
      <c r="T11" s="8"/>
    </row>
    <row r="12" spans="3:20" x14ac:dyDescent="0.2">
      <c r="C12" s="18" t="s">
        <v>16</v>
      </c>
      <c r="D12" s="19"/>
      <c r="E12" s="20"/>
      <c r="F12" s="32">
        <v>0.45</v>
      </c>
      <c r="G12" s="16"/>
      <c r="Q12" s="4" t="s">
        <v>23</v>
      </c>
      <c r="R12" s="5"/>
      <c r="S12" s="8"/>
      <c r="T12" s="8"/>
    </row>
    <row r="13" spans="3:20" x14ac:dyDescent="0.2">
      <c r="C13" s="33" t="s">
        <v>31</v>
      </c>
      <c r="D13" s="34"/>
      <c r="E13" s="35"/>
      <c r="F13" s="36" t="s">
        <v>30</v>
      </c>
      <c r="H13" s="37" t="s">
        <v>20</v>
      </c>
      <c r="I13" s="38">
        <f>+O18/N18/365*12</f>
        <v>11.473972602739725</v>
      </c>
      <c r="Q13" s="26">
        <v>0.57999999999999996</v>
      </c>
      <c r="R13" s="5"/>
      <c r="S13" s="8"/>
      <c r="T13" s="8"/>
    </row>
    <row r="14" spans="3:20" x14ac:dyDescent="0.2">
      <c r="C14" s="8"/>
      <c r="D14" s="8"/>
      <c r="E14" s="8"/>
      <c r="S14" s="8"/>
      <c r="T14" s="8"/>
    </row>
    <row r="15" spans="3:20" ht="15.75" x14ac:dyDescent="0.2">
      <c r="C15" s="1" t="s">
        <v>3</v>
      </c>
      <c r="D15" s="1" t="s">
        <v>9</v>
      </c>
      <c r="E15" s="1" t="s">
        <v>27</v>
      </c>
      <c r="F15" s="1" t="s">
        <v>4</v>
      </c>
      <c r="G15" s="1" t="s">
        <v>5</v>
      </c>
      <c r="H15" s="1" t="s">
        <v>6</v>
      </c>
      <c r="I15" s="1" t="s">
        <v>7</v>
      </c>
      <c r="J15" s="1" t="s">
        <v>8</v>
      </c>
      <c r="K15" s="67"/>
      <c r="L15" s="4"/>
      <c r="M15" s="2" t="s">
        <v>9</v>
      </c>
      <c r="N15" s="2" t="s">
        <v>10</v>
      </c>
      <c r="O15" s="2" t="s">
        <v>11</v>
      </c>
      <c r="Q15" s="2" t="s">
        <v>21</v>
      </c>
      <c r="S15" s="8"/>
      <c r="T15" s="8"/>
    </row>
    <row r="16" spans="3:20" x14ac:dyDescent="0.2">
      <c r="C16" s="90">
        <f>+F8</f>
        <v>44757</v>
      </c>
      <c r="D16" s="42"/>
      <c r="E16" s="41"/>
      <c r="F16" s="43"/>
      <c r="G16" s="43"/>
      <c r="H16" s="43"/>
      <c r="I16" s="44"/>
      <c r="J16" s="45">
        <f>+$F$9</f>
        <v>13189746</v>
      </c>
      <c r="K16" s="46"/>
      <c r="Q16" s="47">
        <f>+-(I6*I9)</f>
        <v>-13135203.867722556</v>
      </c>
      <c r="S16" s="8"/>
      <c r="T16" s="8"/>
    </row>
    <row r="17" spans="2:20" x14ac:dyDescent="0.2">
      <c r="B17" s="48">
        <v>1</v>
      </c>
      <c r="C17" s="76">
        <v>45106</v>
      </c>
      <c r="D17" s="70">
        <f t="shared" ref="D17" si="0">+M17</f>
        <v>349</v>
      </c>
      <c r="E17" s="71">
        <f>+$F$12</f>
        <v>0.45</v>
      </c>
      <c r="F17" s="72">
        <v>1</v>
      </c>
      <c r="G17" s="73">
        <f>+$I$6*F17</f>
        <v>13189746</v>
      </c>
      <c r="H17" s="73">
        <f>ROUND(J16*E17/365*(C17-F7),0)</f>
        <v>5919124</v>
      </c>
      <c r="I17" s="73">
        <f t="shared" ref="I17" si="1">+G17+H17</f>
        <v>19108870</v>
      </c>
      <c r="J17" s="74">
        <f t="shared" ref="J17" si="2">+J16-G17</f>
        <v>0</v>
      </c>
      <c r="K17" s="46"/>
      <c r="M17" s="54">
        <f>+C17-$C$16</f>
        <v>349</v>
      </c>
      <c r="N17" s="55">
        <f>+I17/((1+$I$8)^(M17/365))</f>
        <v>13135203.867722556</v>
      </c>
      <c r="O17" s="56">
        <f>+M17*N17</f>
        <v>4584186149.8351717</v>
      </c>
      <c r="Q17" s="47">
        <f>+J16*MAX(MIN($I$7+$Q$9,$Q$13),$Q$11)*(C17-F7)/365+G17</f>
        <v>20161159.146082193</v>
      </c>
      <c r="R17" s="57"/>
      <c r="S17" s="8"/>
      <c r="T17" s="8"/>
    </row>
    <row r="18" spans="2:20" ht="13.5" customHeight="1" x14ac:dyDescent="0.2">
      <c r="C18" s="77"/>
      <c r="D18" s="77"/>
      <c r="E18" s="77"/>
      <c r="F18" s="68">
        <f>+SUM(F17:F17)</f>
        <v>1</v>
      </c>
      <c r="G18" s="69">
        <f>+SUM(G17:G17)</f>
        <v>13189746</v>
      </c>
      <c r="H18" s="69">
        <f>+SUM(H17:H17)</f>
        <v>5919124</v>
      </c>
      <c r="I18" s="69">
        <f>+SUM(I17:I17)</f>
        <v>19108870</v>
      </c>
      <c r="J18" s="80"/>
      <c r="M18" s="54"/>
      <c r="N18" s="61">
        <f>+SUM(N17:N17)</f>
        <v>13135203.867722556</v>
      </c>
      <c r="O18" s="62">
        <f>+SUM(O17:O17)</f>
        <v>4584186149.8351717</v>
      </c>
      <c r="Q18" s="62">
        <f>+SUM(Q17:Q17)</f>
        <v>20161159.146082193</v>
      </c>
    </row>
    <row r="19" spans="2:20" ht="13.5" customHeight="1" x14ac:dyDescent="0.2">
      <c r="C19" s="77"/>
      <c r="D19" s="77"/>
      <c r="E19" s="77"/>
      <c r="F19" s="77"/>
      <c r="G19" s="77"/>
      <c r="H19" s="77"/>
      <c r="I19" s="77"/>
      <c r="J19" s="77"/>
      <c r="K19" s="78"/>
      <c r="M19" s="54"/>
      <c r="N19" s="63"/>
      <c r="O19" s="63"/>
      <c r="Q19" s="63"/>
    </row>
    <row r="20" spans="2:20" x14ac:dyDescent="0.2">
      <c r="C20" s="105" t="s">
        <v>14</v>
      </c>
      <c r="D20" s="105"/>
      <c r="E20" s="105"/>
      <c r="F20" s="105"/>
      <c r="G20" s="105"/>
      <c r="H20" s="105"/>
      <c r="I20" s="105"/>
      <c r="J20" s="105"/>
      <c r="K20" s="105"/>
      <c r="M20" s="54"/>
      <c r="N20" s="63"/>
      <c r="O20" s="64"/>
      <c r="Q20" s="64"/>
    </row>
    <row r="21" spans="2:20" x14ac:dyDescent="0.2">
      <c r="C21" s="105"/>
      <c r="D21" s="105"/>
      <c r="E21" s="105"/>
      <c r="F21" s="105"/>
      <c r="G21" s="105"/>
      <c r="H21" s="105"/>
      <c r="I21" s="105"/>
      <c r="J21" s="105"/>
      <c r="K21" s="105"/>
      <c r="M21" s="54"/>
      <c r="N21" s="63"/>
      <c r="O21" s="64"/>
      <c r="Q21" s="64"/>
    </row>
    <row r="22" spans="2:20" x14ac:dyDescent="0.2">
      <c r="C22" s="105"/>
      <c r="D22" s="105"/>
      <c r="E22" s="105"/>
      <c r="F22" s="105"/>
      <c r="G22" s="105"/>
      <c r="H22" s="105"/>
      <c r="I22" s="105"/>
      <c r="J22" s="105"/>
      <c r="K22" s="105"/>
      <c r="M22" s="54"/>
      <c r="N22" s="63"/>
      <c r="O22" s="64"/>
      <c r="Q22" s="64"/>
    </row>
    <row r="23" spans="2:20" x14ac:dyDescent="0.2">
      <c r="C23" s="105"/>
      <c r="D23" s="105"/>
      <c r="E23" s="105"/>
      <c r="F23" s="105"/>
      <c r="G23" s="105"/>
      <c r="H23" s="105"/>
      <c r="I23" s="105"/>
      <c r="J23" s="105"/>
      <c r="K23" s="105"/>
    </row>
    <row r="24" spans="2:20" ht="18" customHeight="1" x14ac:dyDescent="0.2">
      <c r="C24" s="105"/>
      <c r="D24" s="105"/>
      <c r="E24" s="105"/>
      <c r="F24" s="105"/>
      <c r="G24" s="105"/>
      <c r="H24" s="105"/>
      <c r="I24" s="105"/>
      <c r="J24" s="105"/>
      <c r="K24" s="105"/>
    </row>
    <row r="25" spans="2:20" ht="12.75" customHeight="1" x14ac:dyDescent="0.2">
      <c r="C25" s="105"/>
      <c r="D25" s="105"/>
      <c r="E25" s="105"/>
      <c r="F25" s="105"/>
      <c r="G25" s="105"/>
      <c r="H25" s="105"/>
      <c r="I25" s="105"/>
      <c r="J25" s="105"/>
      <c r="K25" s="105"/>
    </row>
    <row r="26" spans="2:20" ht="12.75" customHeight="1" x14ac:dyDescent="0.2">
      <c r="C26" s="105"/>
      <c r="D26" s="105"/>
      <c r="E26" s="105"/>
      <c r="F26" s="105"/>
      <c r="G26" s="105"/>
      <c r="H26" s="105"/>
      <c r="I26" s="105"/>
      <c r="J26" s="105"/>
      <c r="K26" s="105"/>
    </row>
    <row r="27" spans="2:20" ht="12.75" customHeight="1" x14ac:dyDescent="0.2">
      <c r="C27" s="79"/>
      <c r="D27" s="79"/>
      <c r="E27" s="79"/>
      <c r="F27" s="79"/>
      <c r="G27" s="79"/>
      <c r="H27" s="79"/>
      <c r="I27" s="79"/>
      <c r="J27" s="79"/>
      <c r="K27" s="78"/>
    </row>
    <row r="28" spans="2:20" ht="12.75" customHeight="1" x14ac:dyDescent="0.2">
      <c r="C28" s="79"/>
      <c r="D28" s="79"/>
      <c r="E28" s="79"/>
      <c r="F28" s="79"/>
      <c r="G28" s="79"/>
      <c r="H28" s="79"/>
      <c r="I28" s="79"/>
      <c r="J28" s="79"/>
      <c r="K28" s="78"/>
    </row>
    <row r="29" spans="2:20" x14ac:dyDescent="0.2">
      <c r="C29" s="79"/>
      <c r="D29" s="79"/>
      <c r="E29" s="79"/>
      <c r="F29" s="79"/>
      <c r="G29" s="79"/>
      <c r="H29" s="79"/>
      <c r="I29" s="79"/>
      <c r="J29" s="79"/>
      <c r="K29" s="78"/>
    </row>
    <row r="30" spans="2:20" x14ac:dyDescent="0.2">
      <c r="C30" s="79"/>
      <c r="D30" s="79"/>
      <c r="E30" s="79"/>
      <c r="F30" s="79"/>
      <c r="G30" s="79"/>
      <c r="H30" s="79"/>
      <c r="I30" s="79"/>
      <c r="J30" s="79"/>
      <c r="K30" s="78"/>
    </row>
    <row r="31" spans="2:20" x14ac:dyDescent="0.2">
      <c r="C31" s="79"/>
      <c r="D31" s="79"/>
      <c r="E31" s="79"/>
      <c r="F31" s="79"/>
      <c r="G31" s="79"/>
      <c r="H31" s="79"/>
      <c r="I31" s="79"/>
      <c r="J31" s="79"/>
      <c r="K31" s="78"/>
    </row>
    <row r="32" spans="2:20" x14ac:dyDescent="0.2">
      <c r="C32" s="79"/>
      <c r="D32" s="79"/>
      <c r="E32" s="79"/>
      <c r="F32" s="79"/>
      <c r="G32" s="79"/>
      <c r="H32" s="79"/>
      <c r="I32" s="79"/>
      <c r="J32" s="79"/>
      <c r="K32" s="78"/>
    </row>
    <row r="33" spans="3:11" x14ac:dyDescent="0.2">
      <c r="C33" s="79"/>
      <c r="D33" s="79"/>
      <c r="E33" s="79"/>
      <c r="F33" s="79"/>
      <c r="G33" s="79"/>
      <c r="H33" s="79"/>
      <c r="I33" s="79"/>
      <c r="J33" s="79"/>
      <c r="K33" s="78"/>
    </row>
    <row r="34" spans="3:11" x14ac:dyDescent="0.2">
      <c r="C34" s="3"/>
      <c r="D34" s="3"/>
      <c r="E34" s="3"/>
      <c r="F34" s="3"/>
      <c r="G34" s="3"/>
      <c r="H34" s="3"/>
      <c r="I34" s="3"/>
      <c r="J34" s="3"/>
    </row>
    <row r="35" spans="3:11" x14ac:dyDescent="0.2">
      <c r="C35" s="66"/>
      <c r="D35" s="66"/>
      <c r="E35" s="66"/>
      <c r="F35" s="66"/>
      <c r="G35" s="66"/>
      <c r="H35" s="66"/>
      <c r="I35" s="66"/>
      <c r="J35" s="66"/>
    </row>
    <row r="36" spans="3:11" x14ac:dyDescent="0.2">
      <c r="C36" s="66"/>
      <c r="D36" s="66"/>
      <c r="E36" s="66"/>
      <c r="F36" s="66"/>
      <c r="G36" s="66"/>
      <c r="H36" s="66"/>
      <c r="I36" s="66"/>
      <c r="J36" s="66"/>
    </row>
    <row r="37" spans="3:11" x14ac:dyDescent="0.2">
      <c r="C37" s="66"/>
      <c r="D37" s="66"/>
      <c r="E37" s="66"/>
      <c r="F37" s="66"/>
      <c r="G37" s="66"/>
      <c r="H37" s="66"/>
      <c r="I37" s="66"/>
      <c r="J37" s="66"/>
    </row>
  </sheetData>
  <protectedRanges>
    <protectedRange sqref="I6:I8 F12" name="Rango1"/>
  </protectedRanges>
  <mergeCells count="2">
    <mergeCell ref="C6:F6"/>
    <mergeCell ref="C20:K26"/>
  </mergeCells>
  <printOptions horizontalCentered="1" verticalCentered="1"/>
  <pageMargins left="0.70866141732283472" right="0.70866141732283472" top="0.94488188976377963" bottom="0.74803149606299213" header="0" footer="0.31496062992125984"/>
  <pageSetup paperSize="9" scale="86" orientation="landscape" r:id="rId1"/>
  <colBreaks count="1" manualBreakCount="1">
    <brk id="11"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81695FF1A96974D9924B9E8F99BCADF" ma:contentTypeVersion="14" ma:contentTypeDescription="Crear nuevo documento." ma:contentTypeScope="" ma:versionID="9f75a03bb5ab8da888145c72dbdf7525">
  <xsd:schema xmlns:xsd="http://www.w3.org/2001/XMLSchema" xmlns:xs="http://www.w3.org/2001/XMLSchema" xmlns:p="http://schemas.microsoft.com/office/2006/metadata/properties" xmlns:ns2="21a7794b-8aaf-409d-b6ad-e1d4be0f4a2f" xmlns:ns3="076cae73-79f2-4910-bf82-244fb1d8f886" targetNamespace="http://schemas.microsoft.com/office/2006/metadata/properties" ma:root="true" ma:fieldsID="62e286cc0bb5a2dbcdffd55259c0449c" ns2:_="" ns3:_="">
    <xsd:import namespace="21a7794b-8aaf-409d-b6ad-e1d4be0f4a2f"/>
    <xsd:import namespace="076cae73-79f2-4910-bf82-244fb1d8f88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a7794b-8aaf-409d-b6ad-e1d4be0f4a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980bdfa6-6919-438f-9d92-8127f8fe313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6cae73-79f2-4910-bf82-244fb1d8f88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00e7b7b1-cdc4-4305-a2c8-380c929a0b28}" ma:internalName="TaxCatchAll" ma:showField="CatchAllData" ma:web="076cae73-79f2-4910-bf82-244fb1d8f8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76cae73-79f2-4910-bf82-244fb1d8f886" xsi:nil="true"/>
    <lcf76f155ced4ddcb4097134ff3c332f xmlns="21a7794b-8aaf-409d-b6ad-e1d4be0f4a2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2C5B56-C9F5-479C-AB24-4EC75BE818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a7794b-8aaf-409d-b6ad-e1d4be0f4a2f"/>
    <ds:schemaRef ds:uri="076cae73-79f2-4910-bf82-244fb1d8f8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7561DA-2FFA-433D-BF8B-9F733BF73823}">
  <ds:schemaRefs>
    <ds:schemaRef ds:uri="http://schemas.microsoft.com/office/2006/metadata/properties"/>
    <ds:schemaRef ds:uri="http://schemas.microsoft.com/office/infopath/2007/PartnerControls"/>
    <ds:schemaRef ds:uri="http://purl.org/dc/dcmitype/"/>
    <ds:schemaRef ds:uri="http://purl.org/dc/terms/"/>
    <ds:schemaRef ds:uri="http://schemas.microsoft.com/office/2006/documentManagement/types"/>
    <ds:schemaRef ds:uri="http://purl.org/dc/elements/1.1/"/>
    <ds:schemaRef ds:uri="http://www.w3.org/XML/1998/namespace"/>
    <ds:schemaRef ds:uri="http://schemas.openxmlformats.org/package/2006/metadata/core-properties"/>
    <ds:schemaRef ds:uri="076cae73-79f2-4910-bf82-244fb1d8f886"/>
    <ds:schemaRef ds:uri="21a7794b-8aaf-409d-b6ad-e1d4be0f4a2f"/>
  </ds:schemaRefs>
</ds:datastoreItem>
</file>

<file path=customXml/itemProps3.xml><?xml version="1.0" encoding="utf-8"?>
<ds:datastoreItem xmlns:ds="http://schemas.openxmlformats.org/officeDocument/2006/customXml" ds:itemID="{C2554C7E-DA14-4ED9-8ABE-89EFEB3252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VDFA</vt:lpstr>
      <vt:lpstr>VDFB</vt:lpstr>
      <vt:lpstr>VDFA!Área_de_impresión</vt:lpstr>
      <vt:lpstr>VDFB!Área_de_impresión</vt:lpstr>
      <vt:lpstr>VDFA!Print_Area</vt:lpstr>
      <vt:lpstr>VDFB!Print_Area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flanus</dc:creator>
  <cp:lastModifiedBy>Mauro Jorge Zambon</cp:lastModifiedBy>
  <cp:lastPrinted>2014-08-25T21:01:31Z</cp:lastPrinted>
  <dcterms:created xsi:type="dcterms:W3CDTF">2012-12-10T20:50:19Z</dcterms:created>
  <dcterms:modified xsi:type="dcterms:W3CDTF">2022-07-13T13:21:05Z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0x010100B81695FF1A96974D9924B9E8F99BCADF</vt:lpwstr>
  </property>
  <property fmtid="{D5CDD505-2E9C-101B-9397-08002B2CF9AE}" pid="3" name="MediaServiceImageTags">
    <vt:lpwstr/>
  </property>
</Properties>
</file>