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xWindow="-120" yWindow="-120" windowWidth="20730" windowHeight="11160"/>
  </bookViews>
  <sheets>
    <sheet name="VDFA" sheetId="1" r:id="rId1"/>
    <sheet name="VDFB" sheetId="4" r:id="rId2"/>
  </sheets>
  <definedNames>
    <definedName name="_xlnm.Print_Area" localSheetId="0">VDFA!$B$1:$L$44</definedName>
    <definedName name="_xlnm.Print_Area" localSheetId="1">VDFB!$B$1:$L$45</definedName>
    <definedName name="CIQWBGuid" hidden="1">"80f2eb11-a69f-4789-a224-c3bac53b2011"</definedName>
    <definedName name="Print_Area" localSheetId="0">VDFA!$B$1:$L$43</definedName>
    <definedName name="Print_Area" localSheetId="1">VDFB!$B$1:$L$44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4" l="1"/>
  <c r="H21" i="4"/>
  <c r="H22" i="4"/>
  <c r="H23" i="4"/>
  <c r="H24" i="4"/>
  <c r="H25" i="4"/>
  <c r="H26" i="4"/>
  <c r="H27" i="4"/>
  <c r="H28" i="4"/>
  <c r="H29" i="4"/>
  <c r="H30" i="4"/>
  <c r="H31" i="4"/>
  <c r="H32" i="4"/>
  <c r="G35" i="4"/>
  <c r="N34" i="4"/>
  <c r="F34" i="4"/>
  <c r="H34" i="4"/>
  <c r="H33" i="4"/>
  <c r="F33" i="4"/>
  <c r="N32" i="4"/>
  <c r="F32" i="4"/>
  <c r="F31" i="4"/>
  <c r="F30" i="4"/>
  <c r="F29" i="4"/>
  <c r="F28" i="4"/>
  <c r="F27" i="4"/>
  <c r="F26" i="4"/>
  <c r="F25" i="4"/>
  <c r="N24" i="4"/>
  <c r="F24" i="4"/>
  <c r="F23" i="4"/>
  <c r="F22" i="4"/>
  <c r="F21" i="4"/>
  <c r="N20" i="4"/>
  <c r="H20" i="4"/>
  <c r="F20" i="4"/>
  <c r="K19" i="4"/>
  <c r="J19" i="4"/>
  <c r="D19" i="4"/>
  <c r="N33" i="4" s="1"/>
  <c r="I10" i="4"/>
  <c r="H35" i="4" l="1"/>
  <c r="E34" i="4"/>
  <c r="N26" i="4"/>
  <c r="E26" i="4" s="1"/>
  <c r="N28" i="4"/>
  <c r="N22" i="4"/>
  <c r="E22" i="4" s="1"/>
  <c r="N30" i="4"/>
  <c r="E30" i="4" s="1"/>
  <c r="E33" i="4"/>
  <c r="E20" i="4"/>
  <c r="N21" i="4"/>
  <c r="N23" i="4"/>
  <c r="E24" i="4"/>
  <c r="N25" i="4"/>
  <c r="N27" i="4"/>
  <c r="E28" i="4"/>
  <c r="N29" i="4"/>
  <c r="N31" i="4"/>
  <c r="E32" i="4"/>
  <c r="K20" i="4"/>
  <c r="H25" i="1"/>
  <c r="H24" i="1"/>
  <c r="H23" i="1"/>
  <c r="H22" i="1"/>
  <c r="H21" i="1"/>
  <c r="I20" i="1"/>
  <c r="J20" i="1" s="1"/>
  <c r="J11" i="1"/>
  <c r="R20" i="1" s="1"/>
  <c r="E31" i="4" l="1"/>
  <c r="E27" i="4"/>
  <c r="E23" i="4"/>
  <c r="J21" i="4"/>
  <c r="O21" i="4" s="1"/>
  <c r="P21" i="4" s="1"/>
  <c r="K21" i="4"/>
  <c r="E29" i="4"/>
  <c r="E25" i="4"/>
  <c r="E21" i="4"/>
  <c r="J20" i="4"/>
  <c r="F33" i="1"/>
  <c r="F32" i="1"/>
  <c r="F31" i="1"/>
  <c r="F30" i="1"/>
  <c r="F29" i="1"/>
  <c r="F28" i="1"/>
  <c r="F27" i="1"/>
  <c r="F26" i="1"/>
  <c r="F25" i="1"/>
  <c r="F24" i="1"/>
  <c r="F23" i="1"/>
  <c r="F22" i="1"/>
  <c r="F21" i="1"/>
  <c r="F20" i="1"/>
  <c r="D19" i="1"/>
  <c r="H33" i="1"/>
  <c r="H32" i="1"/>
  <c r="H31" i="1"/>
  <c r="I10" i="1"/>
  <c r="O20" i="4" l="1"/>
  <c r="K22" i="4"/>
  <c r="J22" i="4"/>
  <c r="O22" i="4" s="1"/>
  <c r="P22" i="4" s="1"/>
  <c r="N24" i="1"/>
  <c r="N20" i="1"/>
  <c r="N23" i="1"/>
  <c r="N22" i="1"/>
  <c r="N21" i="1"/>
  <c r="K23" i="4" l="1"/>
  <c r="P20" i="4"/>
  <c r="H30" i="1"/>
  <c r="H29" i="1"/>
  <c r="H28" i="1"/>
  <c r="H27" i="1"/>
  <c r="H26" i="1"/>
  <c r="H20" i="1"/>
  <c r="G34" i="1"/>
  <c r="J23" i="4" l="1"/>
  <c r="K24" i="4"/>
  <c r="J24" i="4"/>
  <c r="O24" i="4" s="1"/>
  <c r="P24" i="4" s="1"/>
  <c r="H34" i="1"/>
  <c r="J25" i="4" l="1"/>
  <c r="O25" i="4" s="1"/>
  <c r="P25" i="4" s="1"/>
  <c r="K25" i="4"/>
  <c r="O23" i="4"/>
  <c r="N31" i="1"/>
  <c r="E31" i="1" s="1"/>
  <c r="N32" i="1"/>
  <c r="E32" i="1" s="1"/>
  <c r="N33" i="1"/>
  <c r="E33" i="1" s="1"/>
  <c r="N30" i="1"/>
  <c r="E30" i="1" s="1"/>
  <c r="N29" i="1"/>
  <c r="E29" i="1" s="1"/>
  <c r="K26" i="4" l="1"/>
  <c r="J26" i="4"/>
  <c r="O26" i="4" s="1"/>
  <c r="P26" i="4" s="1"/>
  <c r="P23" i="4"/>
  <c r="E20" i="1"/>
  <c r="J27" i="4" l="1"/>
  <c r="O27" i="4" s="1"/>
  <c r="K27" i="4"/>
  <c r="J19" i="1"/>
  <c r="K19" i="1"/>
  <c r="P27" i="4" l="1"/>
  <c r="K28" i="4"/>
  <c r="J28" i="4"/>
  <c r="O28" i="4" s="1"/>
  <c r="P28" i="4" s="1"/>
  <c r="O20" i="1"/>
  <c r="K20" i="1"/>
  <c r="R21" i="1" s="1"/>
  <c r="J29" i="4" l="1"/>
  <c r="O29" i="4" s="1"/>
  <c r="P29" i="4" s="1"/>
  <c r="K29" i="4"/>
  <c r="I21" i="1"/>
  <c r="K21" i="1"/>
  <c r="R22" i="1" s="1"/>
  <c r="J21" i="1" l="1"/>
  <c r="O21" i="1" s="1"/>
  <c r="K30" i="4"/>
  <c r="J30" i="4"/>
  <c r="O30" i="4" s="1"/>
  <c r="P30" i="4" s="1"/>
  <c r="K22" i="1"/>
  <c r="R23" i="1" s="1"/>
  <c r="I22" i="1"/>
  <c r="N26" i="1"/>
  <c r="E26" i="1" s="1"/>
  <c r="N25" i="1"/>
  <c r="E25" i="1" s="1"/>
  <c r="N28" i="1"/>
  <c r="E28" i="1" s="1"/>
  <c r="E23" i="1"/>
  <c r="N27" i="1"/>
  <c r="E27" i="1" s="1"/>
  <c r="E24" i="1"/>
  <c r="E21" i="1"/>
  <c r="J22" i="1" l="1"/>
  <c r="O22" i="1" s="1"/>
  <c r="J31" i="4"/>
  <c r="O31" i="4" s="1"/>
  <c r="P31" i="4" s="1"/>
  <c r="K31" i="4"/>
  <c r="I23" i="1"/>
  <c r="J23" i="1" s="1"/>
  <c r="O23" i="1" s="1"/>
  <c r="K23" i="1"/>
  <c r="E22" i="1"/>
  <c r="K24" i="1" l="1"/>
  <c r="R24" i="1"/>
  <c r="K32" i="4"/>
  <c r="J32" i="4"/>
  <c r="O32" i="4" s="1"/>
  <c r="P32" i="4" s="1"/>
  <c r="I25" i="1"/>
  <c r="J25" i="1" s="1"/>
  <c r="O25" i="1" s="1"/>
  <c r="R25" i="1"/>
  <c r="I24" i="1"/>
  <c r="J24" i="1" s="1"/>
  <c r="O24" i="1" s="1"/>
  <c r="K25" i="1"/>
  <c r="I33" i="4" l="1"/>
  <c r="R33" i="4"/>
  <c r="K33" i="4"/>
  <c r="I26" i="1"/>
  <c r="R26" i="1"/>
  <c r="K26" i="1"/>
  <c r="R34" i="4" l="1"/>
  <c r="R35" i="4" s="1"/>
  <c r="I34" i="4"/>
  <c r="K34" i="4"/>
  <c r="J33" i="4"/>
  <c r="I27" i="1"/>
  <c r="R27" i="1"/>
  <c r="J26" i="1"/>
  <c r="O26" i="1" s="1"/>
  <c r="K27" i="1"/>
  <c r="J27" i="1"/>
  <c r="O27" i="1" s="1"/>
  <c r="J34" i="4" l="1"/>
  <c r="I35" i="4"/>
  <c r="O33" i="4"/>
  <c r="I28" i="1"/>
  <c r="J28" i="1" s="1"/>
  <c r="O28" i="1" s="1"/>
  <c r="R28" i="1"/>
  <c r="K28" i="1"/>
  <c r="J35" i="4" l="1"/>
  <c r="O34" i="4"/>
  <c r="O35" i="4" s="1"/>
  <c r="J12" i="4" s="1"/>
  <c r="P33" i="4"/>
  <c r="I29" i="1"/>
  <c r="J29" i="1" s="1"/>
  <c r="O29" i="1" s="1"/>
  <c r="R29" i="1"/>
  <c r="K29" i="1"/>
  <c r="P34" i="4" l="1"/>
  <c r="P35" i="4" s="1"/>
  <c r="J7" i="4"/>
  <c r="R19" i="4" s="1"/>
  <c r="J14" i="4" s="1"/>
  <c r="J15" i="4" s="1"/>
  <c r="I30" i="1"/>
  <c r="J30" i="1" s="1"/>
  <c r="O30" i="1" s="1"/>
  <c r="R30" i="1"/>
  <c r="K30" i="1"/>
  <c r="J13" i="4" l="1"/>
  <c r="I31" i="1"/>
  <c r="J31" i="1" s="1"/>
  <c r="O31" i="1" s="1"/>
  <c r="R31" i="1"/>
  <c r="K31" i="1"/>
  <c r="I32" i="1" l="1"/>
  <c r="R32" i="1"/>
  <c r="K32" i="1"/>
  <c r="I33" i="1" l="1"/>
  <c r="R33" i="1"/>
  <c r="J32" i="1"/>
  <c r="O32" i="1" s="1"/>
  <c r="K33" i="1"/>
  <c r="J33" i="1"/>
  <c r="O33" i="1" s="1"/>
  <c r="R34" i="1" l="1"/>
  <c r="I34" i="1" l="1"/>
  <c r="J34" i="1" l="1"/>
  <c r="P21" i="1" l="1"/>
  <c r="P23" i="1"/>
  <c r="P25" i="1"/>
  <c r="P26" i="1"/>
  <c r="P28" i="1"/>
  <c r="P29" i="1"/>
  <c r="P30" i="1"/>
  <c r="P31" i="1"/>
  <c r="P33" i="1"/>
  <c r="P32" i="1"/>
  <c r="P22" i="1"/>
  <c r="P24" i="1"/>
  <c r="P27" i="1"/>
  <c r="P20" i="1" l="1"/>
  <c r="P34" i="1" s="1"/>
  <c r="O34" i="1"/>
  <c r="J12" i="1" l="1"/>
  <c r="J7" i="1" s="1"/>
  <c r="J13" i="1"/>
  <c r="J14" i="1" l="1"/>
  <c r="J15" i="1" s="1"/>
  <c r="R19" i="1"/>
</calcChain>
</file>

<file path=xl/sharedStrings.xml><?xml version="1.0" encoding="utf-8"?>
<sst xmlns="http://schemas.openxmlformats.org/spreadsheetml/2006/main" count="82" uniqueCount="37">
  <si>
    <t>(*)</t>
  </si>
  <si>
    <t>Monto</t>
  </si>
  <si>
    <t>Cupón:</t>
  </si>
  <si>
    <t>Moneda</t>
  </si>
  <si>
    <t>Pesos</t>
  </si>
  <si>
    <t>Duration (en meses):</t>
  </si>
  <si>
    <t>Fecha</t>
  </si>
  <si>
    <t>% Amortiz.</t>
  </si>
  <si>
    <t>Amortización</t>
  </si>
  <si>
    <t>Interés</t>
  </si>
  <si>
    <t>Total Flujo</t>
  </si>
  <si>
    <t>Saldo de Capital</t>
  </si>
  <si>
    <t>Días</t>
  </si>
  <si>
    <t>Valor actual</t>
  </si>
  <si>
    <t>Duration</t>
  </si>
  <si>
    <t>Fecha de Liquidación</t>
  </si>
  <si>
    <t>Fecha de Colocación</t>
  </si>
  <si>
    <t>Tasa BADLAR:</t>
  </si>
  <si>
    <t>AA (arg)</t>
  </si>
  <si>
    <t>Tasa Mínima</t>
  </si>
  <si>
    <t>Tasa Máxima</t>
  </si>
  <si>
    <t>Base</t>
  </si>
  <si>
    <t>TIR Inversor:</t>
  </si>
  <si>
    <t>TNA Inversor:</t>
  </si>
  <si>
    <t>Cupón = BADLAR +</t>
  </si>
  <si>
    <t>Precio</t>
  </si>
  <si>
    <t>Condiciones de Emisión</t>
  </si>
  <si>
    <t>Fecha de Devengamiento</t>
  </si>
  <si>
    <t>Flujo Real</t>
  </si>
  <si>
    <t>Cupón Mínimo</t>
  </si>
  <si>
    <t>Monto a invertir</t>
  </si>
  <si>
    <t>Monto a Integrar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</si>
  <si>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J9.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</si>
  <si>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r>
      <rPr>
        <b/>
        <sz val="18"/>
        <rFont val="Calibri"/>
        <family val="2"/>
        <scheme val="minor"/>
      </rPr>
      <t>(*) Instrucciones</t>
    </r>
    <r>
      <rPr>
        <sz val="10"/>
        <rFont val="Calibri"/>
        <family val="2"/>
        <scheme val="minor"/>
      </rPr>
      <t xml:space="preserve">
</t>
    </r>
    <r>
      <rPr>
        <sz val="11"/>
        <rFont val="Calibri"/>
        <family val="2"/>
        <scheme val="minor"/>
      </rPr>
      <t>Ingrese en la celda J6 la cantidad de títulos a suscribir, en la celda J9 la tasa Badlar esperada; en la celda J10 el Margen/Tasa a Licitar.</t>
    </r>
  </si>
  <si>
    <t>Calificación (S&amp;P)</t>
  </si>
  <si>
    <t>A- (arg)</t>
  </si>
  <si>
    <t>Calculadora Fideicomiso Financiero MUTUAL 17 DE ENERO XV</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</si>
</sst>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 #,##0;&quot;$&quot;\ \-#,##0"/>
    <numFmt numFmtId="6" formatCode="&quot;$&quot;\ #,##0;[Red]&quot;$&quot;\ \-#,##0"/>
    <numFmt numFmtId="43" formatCode="_ * #,##0.00_ ;_ * \-#,##0.00_ ;_ * &quot;-&quot;??_ ;_ @_ "/>
    <numFmt numFmtId="164" formatCode="_-* #,##0.00\ _P_t_s_-;\-* #,##0.00\ _P_t_s_-;_-* &quot;-&quot;??\ _P_t_s_-;_-@_-"/>
    <numFmt numFmtId="165" formatCode="_-* #,##0\ _P_t_s_-;\-* #,##0\ _P_t_s_-;_-* &quot;-&quot;??\ _P_t_s_-;_-@_-"/>
    <numFmt numFmtId="166" formatCode="_ * #,##0_ ;_ * \-#,##0_ ;_ * &quot;-&quot;??_ ;_ @_ "/>
    <numFmt numFmtId="167" formatCode="_-* #,##0.0\ _P_t_s_-;\-* #,##0.0\ _P_t_s_-;_-* &quot;-&quot;??\ _P_t_s_-;_-@_-"/>
    <numFmt numFmtId="168" formatCode="0.0%"/>
    <numFmt numFmtId="169" formatCode="0.00000000000%"/>
    <numFmt numFmtId="170" formatCode="0.0000%"/>
  </numFmts>
  <fonts count="18"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sz val="10"/>
      <color rgb="FFF9FBFC"/>
      <name val="Calibri"/>
      <family val="2"/>
      <scheme val="minor"/>
    </font>
    <font>
      <u/>
      <sz val="14"/>
      <name val="Calibri"/>
      <family val="2"/>
      <scheme val="minor"/>
    </font>
    <font>
      <sz val="8"/>
      <name val="Calibri"/>
      <family val="2"/>
      <scheme val="minor"/>
    </font>
    <font>
      <sz val="10"/>
      <color rgb="FF0000FF"/>
      <name val="Calibri"/>
      <family val="2"/>
      <scheme val="minor"/>
    </font>
    <font>
      <u/>
      <sz val="10"/>
      <name val="Calibri"/>
      <family val="2"/>
      <scheme val="minor"/>
    </font>
    <font>
      <b/>
      <sz val="18"/>
      <name val="Calibri"/>
      <family val="2"/>
      <scheme val="minor"/>
    </font>
    <font>
      <sz val="11"/>
      <name val="Calibri"/>
      <family val="2"/>
      <scheme val="minor"/>
    </font>
    <font>
      <b/>
      <sz val="12"/>
      <color rgb="FFF9FBFC"/>
      <name val="Calibri"/>
      <family val="2"/>
      <scheme val="minor"/>
    </font>
  </fonts>
  <fills count="9">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2" fillId="2" borderId="0" xfId="0" applyFont="1" applyFill="1"/>
    <xf numFmtId="43" fontId="2" fillId="2" borderId="0" xfId="1" applyFont="1" applyFill="1"/>
    <xf numFmtId="0" fontId="2" fillId="2" borderId="0" xfId="0" applyFont="1" applyFill="1" applyBorder="1"/>
    <xf numFmtId="0" fontId="2" fillId="2" borderId="0" xfId="0" applyFont="1" applyFill="1" applyAlignment="1">
      <alignment horizontal="center"/>
    </xf>
    <xf numFmtId="0" fontId="4" fillId="2" borderId="1" xfId="0" applyFont="1" applyFill="1" applyBorder="1" applyAlignment="1">
      <alignment horizontal="center"/>
    </xf>
    <xf numFmtId="43" fontId="2" fillId="2" borderId="0" xfId="1" applyFont="1" applyFill="1" applyBorder="1"/>
    <xf numFmtId="165" fontId="2" fillId="2" borderId="0" xfId="0" applyNumberFormat="1" applyFont="1" applyFill="1"/>
    <xf numFmtId="17" fontId="2" fillId="2" borderId="0" xfId="0" applyNumberFormat="1" applyFont="1" applyFill="1"/>
    <xf numFmtId="167" fontId="2" fillId="2" borderId="0" xfId="1" applyNumberFormat="1" applyFont="1" applyFill="1"/>
    <xf numFmtId="0" fontId="4" fillId="2" borderId="0" xfId="0" applyFont="1" applyFill="1" applyBorder="1" applyAlignment="1">
      <alignment horizontal="center"/>
    </xf>
    <xf numFmtId="164" fontId="2" fillId="2" borderId="0" xfId="0" applyNumberFormat="1" applyFont="1" applyFill="1" applyBorder="1" applyAlignment="1">
      <alignment horizontal="center"/>
    </xf>
    <xf numFmtId="165" fontId="2" fillId="2" borderId="0" xfId="0" applyNumberFormat="1" applyFont="1" applyFill="1" applyBorder="1" applyAlignment="1">
      <alignment horizontal="right"/>
    </xf>
    <xf numFmtId="17" fontId="5" fillId="0" borderId="0" xfId="0" applyNumberFormat="1" applyFont="1" applyFill="1" applyAlignment="1">
      <alignment vertical="top" wrapText="1"/>
    </xf>
    <xf numFmtId="0" fontId="6" fillId="2" borderId="0" xfId="0" applyFont="1" applyFill="1" applyBorder="1" applyAlignment="1"/>
    <xf numFmtId="0" fontId="3" fillId="2" borderId="0" xfId="0" applyFont="1" applyFill="1" applyBorder="1" applyAlignment="1"/>
    <xf numFmtId="0" fontId="4" fillId="2" borderId="0" xfId="0" applyFont="1" applyFill="1" applyBorder="1"/>
    <xf numFmtId="0" fontId="11" fillId="2" borderId="0" xfId="0" applyFont="1" applyFill="1" applyBorder="1" applyAlignment="1"/>
    <xf numFmtId="0" fontId="2" fillId="5" borderId="3" xfId="0" applyFont="1" applyFill="1" applyBorder="1"/>
    <xf numFmtId="0" fontId="2" fillId="5" borderId="0" xfId="0" applyFont="1" applyFill="1" applyBorder="1"/>
    <xf numFmtId="0" fontId="2" fillId="5" borderId="4" xfId="0" applyFont="1" applyFill="1" applyBorder="1"/>
    <xf numFmtId="14" fontId="2" fillId="5" borderId="4" xfId="0" applyNumberFormat="1" applyFont="1" applyFill="1" applyBorder="1" applyAlignment="1">
      <alignment horizontal="center"/>
    </xf>
    <xf numFmtId="0" fontId="2" fillId="5" borderId="9" xfId="0" applyFont="1" applyFill="1" applyBorder="1"/>
    <xf numFmtId="5" fontId="2" fillId="5" borderId="4" xfId="1" applyNumberFormat="1" applyFont="1" applyFill="1" applyBorder="1" applyAlignment="1">
      <alignment horizontal="center"/>
    </xf>
    <xf numFmtId="0" fontId="2" fillId="5" borderId="4" xfId="0" applyFont="1" applyFill="1" applyBorder="1" applyAlignment="1">
      <alignment horizontal="center"/>
    </xf>
    <xf numFmtId="0" fontId="2" fillId="5" borderId="7" xfId="0" applyFont="1" applyFill="1" applyBorder="1"/>
    <xf numFmtId="0" fontId="2" fillId="5" borderId="11" xfId="0" applyFont="1" applyFill="1" applyBorder="1"/>
    <xf numFmtId="0" fontId="2" fillId="5" borderId="8" xfId="0" applyFont="1" applyFill="1" applyBorder="1"/>
    <xf numFmtId="14" fontId="2" fillId="5" borderId="6" xfId="0" applyNumberFormat="1" applyFont="1" applyFill="1" applyBorder="1" applyAlignment="1">
      <alignment horizontal="center"/>
    </xf>
    <xf numFmtId="0" fontId="2" fillId="5" borderId="2" xfId="0" applyFont="1" applyFill="1" applyBorder="1" applyAlignment="1">
      <alignment horizontal="center"/>
    </xf>
    <xf numFmtId="165" fontId="2" fillId="5" borderId="2" xfId="1" applyNumberFormat="1" applyFont="1" applyFill="1" applyBorder="1" applyAlignment="1">
      <alignment horizontal="center"/>
    </xf>
    <xf numFmtId="165" fontId="2" fillId="5" borderId="10" xfId="0" applyNumberFormat="1" applyFont="1" applyFill="1" applyBorder="1" applyAlignment="1">
      <alignment horizontal="center"/>
    </xf>
    <xf numFmtId="14" fontId="2" fillId="6" borderId="3" xfId="0" applyNumberFormat="1" applyFont="1" applyFill="1" applyBorder="1" applyAlignment="1">
      <alignment horizontal="center"/>
    </xf>
    <xf numFmtId="166" fontId="2" fillId="5" borderId="9" xfId="1" applyNumberFormat="1" applyFont="1" applyFill="1" applyBorder="1" applyAlignment="1">
      <alignment horizontal="center"/>
    </xf>
    <xf numFmtId="165" fontId="2" fillId="6" borderId="9" xfId="1" applyNumberFormat="1" applyFont="1" applyFill="1" applyBorder="1" applyAlignment="1">
      <alignment horizontal="center"/>
    </xf>
    <xf numFmtId="165" fontId="2" fillId="6" borderId="4" xfId="0" applyNumberFormat="1" applyFont="1" applyFill="1" applyBorder="1" applyAlignment="1">
      <alignment horizontal="center"/>
    </xf>
    <xf numFmtId="10" fontId="2" fillId="7" borderId="1" xfId="2" applyNumberFormat="1" applyFont="1" applyFill="1" applyBorder="1" applyAlignment="1">
      <alignment horizontal="center"/>
    </xf>
    <xf numFmtId="0" fontId="2" fillId="2" borderId="0" xfId="0" applyFont="1" applyFill="1" applyAlignment="1"/>
    <xf numFmtId="166" fontId="2" fillId="2" borderId="0" xfId="1" applyNumberFormat="1" applyFont="1" applyFill="1"/>
    <xf numFmtId="168" fontId="2" fillId="2" borderId="0" xfId="2" applyNumberFormat="1" applyFont="1" applyFill="1" applyBorder="1"/>
    <xf numFmtId="0" fontId="4" fillId="0" borderId="0" xfId="0" applyFont="1" applyFill="1"/>
    <xf numFmtId="43" fontId="4" fillId="0" borderId="0" xfId="1" applyFont="1" applyFill="1"/>
    <xf numFmtId="0" fontId="2" fillId="0" borderId="0" xfId="0" applyFont="1" applyFill="1"/>
    <xf numFmtId="43" fontId="2" fillId="0" borderId="0" xfId="1" applyFont="1" applyFill="1"/>
    <xf numFmtId="17" fontId="2" fillId="2" borderId="3" xfId="0" applyNumberFormat="1" applyFont="1" applyFill="1" applyBorder="1"/>
    <xf numFmtId="0" fontId="14" fillId="2" borderId="0" xfId="0" applyFont="1" applyFill="1"/>
    <xf numFmtId="10" fontId="2" fillId="6" borderId="0" xfId="2" applyNumberFormat="1" applyFont="1" applyFill="1" applyBorder="1" applyAlignment="1">
      <alignment horizontal="center"/>
    </xf>
    <xf numFmtId="165" fontId="2" fillId="6" borderId="0" xfId="1" applyNumberFormat="1" applyFont="1" applyFill="1" applyBorder="1" applyAlignment="1">
      <alignment horizontal="center"/>
    </xf>
    <xf numFmtId="14" fontId="2" fillId="5" borderId="12" xfId="0" applyNumberFormat="1" applyFont="1" applyFill="1" applyBorder="1" applyAlignment="1">
      <alignment horizontal="center"/>
    </xf>
    <xf numFmtId="0" fontId="2" fillId="5" borderId="12" xfId="0" applyFont="1" applyFill="1" applyBorder="1" applyAlignment="1">
      <alignment horizontal="center"/>
    </xf>
    <xf numFmtId="14" fontId="2" fillId="5" borderId="3" xfId="0" applyNumberFormat="1" applyFont="1" applyFill="1" applyBorder="1" applyAlignment="1">
      <alignment horizontal="center"/>
    </xf>
    <xf numFmtId="10" fontId="2" fillId="2" borderId="9" xfId="2" applyNumberFormat="1" applyFont="1" applyFill="1" applyBorder="1" applyAlignment="1">
      <alignment horizontal="center"/>
    </xf>
    <xf numFmtId="166" fontId="2" fillId="5" borderId="2" xfId="0" applyNumberFormat="1" applyFont="1" applyFill="1" applyBorder="1" applyAlignment="1">
      <alignment horizontal="center"/>
    </xf>
    <xf numFmtId="169" fontId="2" fillId="2" borderId="0" xfId="0" applyNumberFormat="1" applyFont="1" applyFill="1" applyBorder="1"/>
    <xf numFmtId="166" fontId="2" fillId="2" borderId="0" xfId="1" applyNumberFormat="1" applyFont="1" applyFill="1" applyBorder="1"/>
    <xf numFmtId="165" fontId="2" fillId="2" borderId="1" xfId="1" applyNumberFormat="1" applyFont="1" applyFill="1" applyBorder="1"/>
    <xf numFmtId="10" fontId="2" fillId="5" borderId="9" xfId="2" applyNumberFormat="1" applyFont="1" applyFill="1" applyBorder="1" applyAlignment="1" applyProtection="1">
      <alignment horizontal="center"/>
      <protection locked="0"/>
    </xf>
    <xf numFmtId="9" fontId="13" fillId="2" borderId="0" xfId="0" applyNumberFormat="1" applyFont="1" applyFill="1"/>
    <xf numFmtId="170" fontId="13" fillId="6" borderId="1" xfId="2" applyNumberFormat="1" applyFont="1" applyFill="1" applyBorder="1" applyAlignment="1" applyProtection="1">
      <alignment horizontal="center"/>
      <protection locked="0"/>
    </xf>
    <xf numFmtId="0" fontId="2" fillId="0" borderId="8" xfId="0" applyFont="1" applyFill="1" applyBorder="1" applyAlignment="1">
      <alignment horizontal="center"/>
    </xf>
    <xf numFmtId="0" fontId="4" fillId="2" borderId="0" xfId="0" applyFont="1" applyFill="1" applyBorder="1" applyAlignment="1">
      <alignment horizontal="center"/>
    </xf>
    <xf numFmtId="10" fontId="2" fillId="5" borderId="4" xfId="0" applyNumberFormat="1" applyFont="1" applyFill="1" applyBorder="1" applyAlignment="1">
      <alignment horizontal="center"/>
    </xf>
    <xf numFmtId="0" fontId="2" fillId="2" borderId="12" xfId="0" applyFont="1" applyFill="1" applyBorder="1"/>
    <xf numFmtId="9" fontId="4" fillId="5" borderId="1" xfId="2" applyNumberFormat="1" applyFont="1" applyFill="1" applyBorder="1" applyAlignment="1">
      <alignment horizontal="center"/>
    </xf>
    <xf numFmtId="165" fontId="4" fillId="5" borderId="1" xfId="1" applyNumberFormat="1" applyFont="1" applyFill="1" applyBorder="1" applyAlignment="1">
      <alignment horizontal="center"/>
    </xf>
    <xf numFmtId="165" fontId="2" fillId="2" borderId="12" xfId="0" applyNumberFormat="1" applyFont="1" applyFill="1" applyBorder="1"/>
    <xf numFmtId="6" fontId="7" fillId="4" borderId="1" xfId="1" applyNumberFormat="1" applyFont="1" applyFill="1" applyBorder="1" applyAlignment="1" applyProtection="1">
      <alignment horizontal="center" vertical="center"/>
      <protection locked="0"/>
    </xf>
    <xf numFmtId="165" fontId="2" fillId="0" borderId="0" xfId="1" applyNumberFormat="1" applyFont="1" applyFill="1" applyBorder="1" applyAlignment="1">
      <alignment horizontal="center"/>
    </xf>
    <xf numFmtId="10" fontId="7" fillId="3" borderId="2" xfId="2" applyNumberFormat="1" applyFont="1" applyFill="1" applyBorder="1" applyAlignment="1" applyProtection="1">
      <alignment horizontal="center"/>
      <protection locked="0"/>
    </xf>
    <xf numFmtId="10" fontId="2" fillId="7" borderId="5" xfId="2" applyNumberFormat="1" applyFont="1" applyFill="1" applyBorder="1" applyAlignment="1">
      <alignment horizontal="center"/>
    </xf>
    <xf numFmtId="170" fontId="2" fillId="2" borderId="4" xfId="2" applyNumberFormat="1" applyFont="1" applyFill="1" applyBorder="1" applyAlignment="1">
      <alignment horizontal="center" vertical="center"/>
    </xf>
    <xf numFmtId="2" fontId="8" fillId="5" borderId="8" xfId="0" applyNumberFormat="1" applyFont="1" applyFill="1" applyBorder="1" applyAlignment="1">
      <alignment horizontal="center" vertical="center"/>
    </xf>
    <xf numFmtId="0" fontId="4" fillId="2" borderId="1" xfId="0" applyFont="1" applyFill="1" applyBorder="1" applyAlignment="1" applyProtection="1">
      <alignment horizontal="center" vertical="center"/>
      <protection hidden="1"/>
    </xf>
    <xf numFmtId="166" fontId="2" fillId="0" borderId="0" xfId="1" applyNumberFormat="1" applyFont="1" applyProtection="1">
      <protection hidden="1"/>
    </xf>
    <xf numFmtId="165" fontId="4" fillId="2" borderId="1" xfId="1" applyNumberFormat="1" applyFont="1" applyFill="1" applyBorder="1" applyProtection="1">
      <protection hidden="1"/>
    </xf>
    <xf numFmtId="6" fontId="2" fillId="0" borderId="1" xfId="1" applyNumberFormat="1" applyFont="1" applyFill="1" applyBorder="1" applyAlignment="1" applyProtection="1">
      <alignment horizontal="center" vertical="center"/>
      <protection locked="0"/>
    </xf>
    <xf numFmtId="0" fontId="10" fillId="8" borderId="2" xfId="0" applyFont="1" applyFill="1" applyBorder="1" applyAlignment="1">
      <alignment horizontal="center" vertical="center" wrapText="1"/>
    </xf>
    <xf numFmtId="0" fontId="10" fillId="8" borderId="1" xfId="0" applyFont="1" applyFill="1" applyBorder="1" applyAlignment="1">
      <alignment horizontal="center" vertical="center" wrapText="1"/>
    </xf>
    <xf numFmtId="10" fontId="2" fillId="2" borderId="0" xfId="0" applyNumberFormat="1" applyFont="1" applyFill="1"/>
    <xf numFmtId="170" fontId="2" fillId="2" borderId="0" xfId="0" applyNumberFormat="1" applyFont="1" applyFill="1"/>
    <xf numFmtId="0" fontId="2" fillId="2" borderId="0" xfId="0" applyFont="1" applyFill="1" applyBorder="1" applyAlignment="1">
      <alignment horizontal="center" vertic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6" borderId="3" xfId="0" applyFont="1" applyFill="1" applyBorder="1" applyAlignment="1">
      <alignment horizontal="center"/>
    </xf>
    <xf numFmtId="0" fontId="8" fillId="6" borderId="7" xfId="0" applyFont="1" applyFill="1" applyBorder="1" applyAlignment="1">
      <alignment horizontal="center"/>
    </xf>
    <xf numFmtId="0" fontId="2" fillId="7" borderId="5" xfId="0" applyFont="1" applyFill="1" applyBorder="1" applyAlignment="1">
      <alignment horizontal="center"/>
    </xf>
    <xf numFmtId="0" fontId="2" fillId="7" borderId="1" xfId="0" applyFont="1" applyFill="1" applyBorder="1" applyAlignment="1">
      <alignment horizontal="center"/>
    </xf>
    <xf numFmtId="170" fontId="2" fillId="6" borderId="10" xfId="0" applyNumberFormat="1" applyFont="1" applyFill="1" applyBorder="1" applyAlignment="1">
      <alignment horizontal="center"/>
    </xf>
    <xf numFmtId="165" fontId="2" fillId="0" borderId="9" xfId="1" applyNumberFormat="1" applyFont="1" applyFill="1" applyBorder="1" applyAlignment="1">
      <alignment horizontal="center"/>
    </xf>
    <xf numFmtId="0" fontId="9" fillId="8" borderId="1" xfId="0" applyFont="1" applyFill="1" applyBorder="1" applyAlignment="1">
      <alignment horizontal="center" vertical="center" wrapText="1"/>
    </xf>
    <xf numFmtId="17" fontId="12" fillId="5" borderId="0" xfId="0" applyNumberFormat="1" applyFont="1" applyFill="1" applyAlignment="1">
      <alignment horizontal="left" vertical="center" wrapText="1" indent="1"/>
    </xf>
    <xf numFmtId="0" fontId="17" fillId="8" borderId="6"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xf>
  </cellXfs>
  <cellStyles count="3">
    <cellStyle name="Millares" xfId="1" builtinId="3"/>
    <cellStyle name="Normal" xfId="0" builtinId="0"/>
    <cellStyle name="Porcentaje" xfId="2" builtinId="5"/>
  </cellStyles>
  <dxfs count="2">
    <dxf>
      <font>
        <condense val="0"/>
        <extend val="0"/>
        <color indexed="9"/>
      </font>
    </dxf>
    <dxf>
      <font>
        <condense val="0"/>
        <extend val="0"/>
        <color indexed="9"/>
      </font>
    </dxf>
  </dxfs>
  <tableStyles count="0" defaultTableStyle="TableStyleMedium2" defaultPivotStyle="PivotStyleLight16"/>
  <colors>
    <mruColors>
      <color rgb="FF13162A"/>
      <color rgb="FF0000FF"/>
      <color rgb="FFF9FBFC"/>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6"/>
  <sheetViews>
    <sheetView showGridLines="0" tabSelected="1" zoomScale="85" zoomScaleNormal="85" zoomScalePageLayoutView="50" workbookViewId="0">
      <selection activeCell="U18" sqref="U18"/>
    </sheetView>
  </sheetViews>
  <sheetFormatPr baseColWidth="10" defaultRowHeight="12.75" outlineLevelCol="1" x14ac:dyDescent="0.2"/>
  <cols>
    <col min="1" max="1" width="2.42578125" style="1" customWidth="1"/>
    <col min="2" max="2" width="37.85546875" style="1" customWidth="1"/>
    <col min="3" max="3" width="7" style="1" customWidth="1"/>
    <col min="4" max="4" width="12.5703125" style="8" bestFit="1" customWidth="1"/>
    <col min="5" max="5" width="6.28515625" style="8" customWidth="1"/>
    <col min="6" max="6" width="11.7109375" style="8" customWidth="1"/>
    <col min="7" max="7" width="14.85546875" style="1" customWidth="1"/>
    <col min="8" max="8" width="15.85546875" style="1" customWidth="1"/>
    <col min="9" max="9" width="20.85546875" style="1" customWidth="1"/>
    <col min="10" max="10" width="19.28515625" style="1" bestFit="1" customWidth="1"/>
    <col min="11" max="11" width="17.7109375" style="1" bestFit="1" customWidth="1"/>
    <col min="12" max="12" width="1.85546875" style="1" customWidth="1"/>
    <col min="13" max="13" width="5.5703125" style="1" customWidth="1"/>
    <col min="14" max="14" width="12.140625" style="1" hidden="1" customWidth="1" outlineLevel="1"/>
    <col min="15" max="15" width="15.140625" style="1" hidden="1" customWidth="1" outlineLevel="1"/>
    <col min="16" max="16" width="18.85546875" style="1" hidden="1" customWidth="1" outlineLevel="1"/>
    <col min="17" max="17" width="11.42578125" style="1" hidden="1" customWidth="1" outlineLevel="1"/>
    <col min="18" max="18" width="15" style="2" hidden="1" customWidth="1" outlineLevel="1"/>
    <col min="19" max="19" width="7" style="1" bestFit="1" customWidth="1" collapsed="1"/>
    <col min="20" max="257" width="11.42578125" style="1"/>
    <col min="258" max="258" width="6.42578125" style="1" customWidth="1"/>
    <col min="259" max="259" width="2" style="1" bestFit="1" customWidth="1"/>
    <col min="260" max="260" width="10.140625" style="1" bestFit="1" customWidth="1"/>
    <col min="261" max="261" width="13" style="1" customWidth="1"/>
    <col min="262" max="262" width="19.140625" style="1" bestFit="1" customWidth="1"/>
    <col min="263" max="263" width="14.5703125" style="1" customWidth="1"/>
    <col min="264" max="264" width="20.85546875" style="1" customWidth="1"/>
    <col min="265" max="265" width="16.85546875" style="1" customWidth="1"/>
    <col min="266" max="266" width="17.42578125" style="1" bestFit="1" customWidth="1"/>
    <col min="267" max="267" width="1.85546875" style="1" customWidth="1"/>
    <col min="268" max="273" width="0" style="1" hidden="1" customWidth="1"/>
    <col min="274" max="513" width="11.42578125" style="1"/>
    <col min="514" max="514" width="6.42578125" style="1" customWidth="1"/>
    <col min="515" max="515" width="2" style="1" bestFit="1" customWidth="1"/>
    <col min="516" max="516" width="10.140625" style="1" bestFit="1" customWidth="1"/>
    <col min="517" max="517" width="13" style="1" customWidth="1"/>
    <col min="518" max="518" width="19.140625" style="1" bestFit="1" customWidth="1"/>
    <col min="519" max="519" width="14.5703125" style="1" customWidth="1"/>
    <col min="520" max="520" width="20.85546875" style="1" customWidth="1"/>
    <col min="521" max="521" width="16.85546875" style="1" customWidth="1"/>
    <col min="522" max="522" width="17.42578125" style="1" bestFit="1" customWidth="1"/>
    <col min="523" max="523" width="1.85546875" style="1" customWidth="1"/>
    <col min="524" max="529" width="0" style="1" hidden="1" customWidth="1"/>
    <col min="530" max="769" width="11.42578125" style="1"/>
    <col min="770" max="770" width="6.42578125" style="1" customWidth="1"/>
    <col min="771" max="771" width="2" style="1" bestFit="1" customWidth="1"/>
    <col min="772" max="772" width="10.140625" style="1" bestFit="1" customWidth="1"/>
    <col min="773" max="773" width="13" style="1" customWidth="1"/>
    <col min="774" max="774" width="19.140625" style="1" bestFit="1" customWidth="1"/>
    <col min="775" max="775" width="14.5703125" style="1" customWidth="1"/>
    <col min="776" max="776" width="20.85546875" style="1" customWidth="1"/>
    <col min="777" max="777" width="16.85546875" style="1" customWidth="1"/>
    <col min="778" max="778" width="17.42578125" style="1" bestFit="1" customWidth="1"/>
    <col min="779" max="779" width="1.85546875" style="1" customWidth="1"/>
    <col min="780" max="785" width="0" style="1" hidden="1" customWidth="1"/>
    <col min="786" max="1025" width="11.42578125" style="1"/>
    <col min="1026" max="1026" width="6.42578125" style="1" customWidth="1"/>
    <col min="1027" max="1027" width="2" style="1" bestFit="1" customWidth="1"/>
    <col min="1028" max="1028" width="10.140625" style="1" bestFit="1" customWidth="1"/>
    <col min="1029" max="1029" width="13" style="1" customWidth="1"/>
    <col min="1030" max="1030" width="19.140625" style="1" bestFit="1" customWidth="1"/>
    <col min="1031" max="1031" width="14.5703125" style="1" customWidth="1"/>
    <col min="1032" max="1032" width="20.85546875" style="1" customWidth="1"/>
    <col min="1033" max="1033" width="16.85546875" style="1" customWidth="1"/>
    <col min="1034" max="1034" width="17.42578125" style="1" bestFit="1" customWidth="1"/>
    <col min="1035" max="1035" width="1.85546875" style="1" customWidth="1"/>
    <col min="1036" max="1041" width="0" style="1" hidden="1" customWidth="1"/>
    <col min="1042" max="1281" width="11.42578125" style="1"/>
    <col min="1282" max="1282" width="6.42578125" style="1" customWidth="1"/>
    <col min="1283" max="1283" width="2" style="1" bestFit="1" customWidth="1"/>
    <col min="1284" max="1284" width="10.140625" style="1" bestFit="1" customWidth="1"/>
    <col min="1285" max="1285" width="13" style="1" customWidth="1"/>
    <col min="1286" max="1286" width="19.140625" style="1" bestFit="1" customWidth="1"/>
    <col min="1287" max="1287" width="14.5703125" style="1" customWidth="1"/>
    <col min="1288" max="1288" width="20.85546875" style="1" customWidth="1"/>
    <col min="1289" max="1289" width="16.85546875" style="1" customWidth="1"/>
    <col min="1290" max="1290" width="17.42578125" style="1" bestFit="1" customWidth="1"/>
    <col min="1291" max="1291" width="1.85546875" style="1" customWidth="1"/>
    <col min="1292" max="1297" width="0" style="1" hidden="1" customWidth="1"/>
    <col min="1298" max="1537" width="11.42578125" style="1"/>
    <col min="1538" max="1538" width="6.42578125" style="1" customWidth="1"/>
    <col min="1539" max="1539" width="2" style="1" bestFit="1" customWidth="1"/>
    <col min="1540" max="1540" width="10.140625" style="1" bestFit="1" customWidth="1"/>
    <col min="1541" max="1541" width="13" style="1" customWidth="1"/>
    <col min="1542" max="1542" width="19.140625" style="1" bestFit="1" customWidth="1"/>
    <col min="1543" max="1543" width="14.5703125" style="1" customWidth="1"/>
    <col min="1544" max="1544" width="20.85546875" style="1" customWidth="1"/>
    <col min="1545" max="1545" width="16.85546875" style="1" customWidth="1"/>
    <col min="1546" max="1546" width="17.42578125" style="1" bestFit="1" customWidth="1"/>
    <col min="1547" max="1547" width="1.85546875" style="1" customWidth="1"/>
    <col min="1548" max="1553" width="0" style="1" hidden="1" customWidth="1"/>
    <col min="1554" max="1793" width="11.42578125" style="1"/>
    <col min="1794" max="1794" width="6.42578125" style="1" customWidth="1"/>
    <col min="1795" max="1795" width="2" style="1" bestFit="1" customWidth="1"/>
    <col min="1796" max="1796" width="10.140625" style="1" bestFit="1" customWidth="1"/>
    <col min="1797" max="1797" width="13" style="1" customWidth="1"/>
    <col min="1798" max="1798" width="19.140625" style="1" bestFit="1" customWidth="1"/>
    <col min="1799" max="1799" width="14.5703125" style="1" customWidth="1"/>
    <col min="1800" max="1800" width="20.85546875" style="1" customWidth="1"/>
    <col min="1801" max="1801" width="16.85546875" style="1" customWidth="1"/>
    <col min="1802" max="1802" width="17.42578125" style="1" bestFit="1" customWidth="1"/>
    <col min="1803" max="1803" width="1.85546875" style="1" customWidth="1"/>
    <col min="1804" max="1809" width="0" style="1" hidden="1" customWidth="1"/>
    <col min="1810" max="2049" width="11.42578125" style="1"/>
    <col min="2050" max="2050" width="6.42578125" style="1" customWidth="1"/>
    <col min="2051" max="2051" width="2" style="1" bestFit="1" customWidth="1"/>
    <col min="2052" max="2052" width="10.140625" style="1" bestFit="1" customWidth="1"/>
    <col min="2053" max="2053" width="13" style="1" customWidth="1"/>
    <col min="2054" max="2054" width="19.140625" style="1" bestFit="1" customWidth="1"/>
    <col min="2055" max="2055" width="14.5703125" style="1" customWidth="1"/>
    <col min="2056" max="2056" width="20.85546875" style="1" customWidth="1"/>
    <col min="2057" max="2057" width="16.85546875" style="1" customWidth="1"/>
    <col min="2058" max="2058" width="17.42578125" style="1" bestFit="1" customWidth="1"/>
    <col min="2059" max="2059" width="1.85546875" style="1" customWidth="1"/>
    <col min="2060" max="2065" width="0" style="1" hidden="1" customWidth="1"/>
    <col min="2066" max="2305" width="11.42578125" style="1"/>
    <col min="2306" max="2306" width="6.42578125" style="1" customWidth="1"/>
    <col min="2307" max="2307" width="2" style="1" bestFit="1" customWidth="1"/>
    <col min="2308" max="2308" width="10.140625" style="1" bestFit="1" customWidth="1"/>
    <col min="2309" max="2309" width="13" style="1" customWidth="1"/>
    <col min="2310" max="2310" width="19.140625" style="1" bestFit="1" customWidth="1"/>
    <col min="2311" max="2311" width="14.5703125" style="1" customWidth="1"/>
    <col min="2312" max="2312" width="20.85546875" style="1" customWidth="1"/>
    <col min="2313" max="2313" width="16.85546875" style="1" customWidth="1"/>
    <col min="2314" max="2314" width="17.42578125" style="1" bestFit="1" customWidth="1"/>
    <col min="2315" max="2315" width="1.85546875" style="1" customWidth="1"/>
    <col min="2316" max="2321" width="0" style="1" hidden="1" customWidth="1"/>
    <col min="2322" max="2561" width="11.42578125" style="1"/>
    <col min="2562" max="2562" width="6.42578125" style="1" customWidth="1"/>
    <col min="2563" max="2563" width="2" style="1" bestFit="1" customWidth="1"/>
    <col min="2564" max="2564" width="10.140625" style="1" bestFit="1" customWidth="1"/>
    <col min="2565" max="2565" width="13" style="1" customWidth="1"/>
    <col min="2566" max="2566" width="19.140625" style="1" bestFit="1" customWidth="1"/>
    <col min="2567" max="2567" width="14.5703125" style="1" customWidth="1"/>
    <col min="2568" max="2568" width="20.85546875" style="1" customWidth="1"/>
    <col min="2569" max="2569" width="16.85546875" style="1" customWidth="1"/>
    <col min="2570" max="2570" width="17.42578125" style="1" bestFit="1" customWidth="1"/>
    <col min="2571" max="2571" width="1.85546875" style="1" customWidth="1"/>
    <col min="2572" max="2577" width="0" style="1" hidden="1" customWidth="1"/>
    <col min="2578" max="2817" width="11.42578125" style="1"/>
    <col min="2818" max="2818" width="6.42578125" style="1" customWidth="1"/>
    <col min="2819" max="2819" width="2" style="1" bestFit="1" customWidth="1"/>
    <col min="2820" max="2820" width="10.140625" style="1" bestFit="1" customWidth="1"/>
    <col min="2821" max="2821" width="13" style="1" customWidth="1"/>
    <col min="2822" max="2822" width="19.140625" style="1" bestFit="1" customWidth="1"/>
    <col min="2823" max="2823" width="14.5703125" style="1" customWidth="1"/>
    <col min="2824" max="2824" width="20.85546875" style="1" customWidth="1"/>
    <col min="2825" max="2825" width="16.85546875" style="1" customWidth="1"/>
    <col min="2826" max="2826" width="17.42578125" style="1" bestFit="1" customWidth="1"/>
    <col min="2827" max="2827" width="1.85546875" style="1" customWidth="1"/>
    <col min="2828" max="2833" width="0" style="1" hidden="1" customWidth="1"/>
    <col min="2834" max="3073" width="11.42578125" style="1"/>
    <col min="3074" max="3074" width="6.42578125" style="1" customWidth="1"/>
    <col min="3075" max="3075" width="2" style="1" bestFit="1" customWidth="1"/>
    <col min="3076" max="3076" width="10.140625" style="1" bestFit="1" customWidth="1"/>
    <col min="3077" max="3077" width="13" style="1" customWidth="1"/>
    <col min="3078" max="3078" width="19.140625" style="1" bestFit="1" customWidth="1"/>
    <col min="3079" max="3079" width="14.5703125" style="1" customWidth="1"/>
    <col min="3080" max="3080" width="20.85546875" style="1" customWidth="1"/>
    <col min="3081" max="3081" width="16.85546875" style="1" customWidth="1"/>
    <col min="3082" max="3082" width="17.42578125" style="1" bestFit="1" customWidth="1"/>
    <col min="3083" max="3083" width="1.85546875" style="1" customWidth="1"/>
    <col min="3084" max="3089" width="0" style="1" hidden="1" customWidth="1"/>
    <col min="3090" max="3329" width="11.42578125" style="1"/>
    <col min="3330" max="3330" width="6.42578125" style="1" customWidth="1"/>
    <col min="3331" max="3331" width="2" style="1" bestFit="1" customWidth="1"/>
    <col min="3332" max="3332" width="10.140625" style="1" bestFit="1" customWidth="1"/>
    <col min="3333" max="3333" width="13" style="1" customWidth="1"/>
    <col min="3334" max="3334" width="19.140625" style="1" bestFit="1" customWidth="1"/>
    <col min="3335" max="3335" width="14.5703125" style="1" customWidth="1"/>
    <col min="3336" max="3336" width="20.85546875" style="1" customWidth="1"/>
    <col min="3337" max="3337" width="16.85546875" style="1" customWidth="1"/>
    <col min="3338" max="3338" width="17.42578125" style="1" bestFit="1" customWidth="1"/>
    <col min="3339" max="3339" width="1.85546875" style="1" customWidth="1"/>
    <col min="3340" max="3345" width="0" style="1" hidden="1" customWidth="1"/>
    <col min="3346" max="3585" width="11.42578125" style="1"/>
    <col min="3586" max="3586" width="6.42578125" style="1" customWidth="1"/>
    <col min="3587" max="3587" width="2" style="1" bestFit="1" customWidth="1"/>
    <col min="3588" max="3588" width="10.140625" style="1" bestFit="1" customWidth="1"/>
    <col min="3589" max="3589" width="13" style="1" customWidth="1"/>
    <col min="3590" max="3590" width="19.140625" style="1" bestFit="1" customWidth="1"/>
    <col min="3591" max="3591" width="14.5703125" style="1" customWidth="1"/>
    <col min="3592" max="3592" width="20.85546875" style="1" customWidth="1"/>
    <col min="3593" max="3593" width="16.85546875" style="1" customWidth="1"/>
    <col min="3594" max="3594" width="17.42578125" style="1" bestFit="1" customWidth="1"/>
    <col min="3595" max="3595" width="1.85546875" style="1" customWidth="1"/>
    <col min="3596" max="3601" width="0" style="1" hidden="1" customWidth="1"/>
    <col min="3602" max="3841" width="11.42578125" style="1"/>
    <col min="3842" max="3842" width="6.42578125" style="1" customWidth="1"/>
    <col min="3843" max="3843" width="2" style="1" bestFit="1" customWidth="1"/>
    <col min="3844" max="3844" width="10.140625" style="1" bestFit="1" customWidth="1"/>
    <col min="3845" max="3845" width="13" style="1" customWidth="1"/>
    <col min="3846" max="3846" width="19.140625" style="1" bestFit="1" customWidth="1"/>
    <col min="3847" max="3847" width="14.5703125" style="1" customWidth="1"/>
    <col min="3848" max="3848" width="20.85546875" style="1" customWidth="1"/>
    <col min="3849" max="3849" width="16.85546875" style="1" customWidth="1"/>
    <col min="3850" max="3850" width="17.42578125" style="1" bestFit="1" customWidth="1"/>
    <col min="3851" max="3851" width="1.85546875" style="1" customWidth="1"/>
    <col min="3852" max="3857" width="0" style="1" hidden="1" customWidth="1"/>
    <col min="3858" max="4097" width="11.42578125" style="1"/>
    <col min="4098" max="4098" width="6.42578125" style="1" customWidth="1"/>
    <col min="4099" max="4099" width="2" style="1" bestFit="1" customWidth="1"/>
    <col min="4100" max="4100" width="10.140625" style="1" bestFit="1" customWidth="1"/>
    <col min="4101" max="4101" width="13" style="1" customWidth="1"/>
    <col min="4102" max="4102" width="19.140625" style="1" bestFit="1" customWidth="1"/>
    <col min="4103" max="4103" width="14.5703125" style="1" customWidth="1"/>
    <col min="4104" max="4104" width="20.85546875" style="1" customWidth="1"/>
    <col min="4105" max="4105" width="16.85546875" style="1" customWidth="1"/>
    <col min="4106" max="4106" width="17.42578125" style="1" bestFit="1" customWidth="1"/>
    <col min="4107" max="4107" width="1.85546875" style="1" customWidth="1"/>
    <col min="4108" max="4113" width="0" style="1" hidden="1" customWidth="1"/>
    <col min="4114" max="4353" width="11.42578125" style="1"/>
    <col min="4354" max="4354" width="6.42578125" style="1" customWidth="1"/>
    <col min="4355" max="4355" width="2" style="1" bestFit="1" customWidth="1"/>
    <col min="4356" max="4356" width="10.140625" style="1" bestFit="1" customWidth="1"/>
    <col min="4357" max="4357" width="13" style="1" customWidth="1"/>
    <col min="4358" max="4358" width="19.140625" style="1" bestFit="1" customWidth="1"/>
    <col min="4359" max="4359" width="14.5703125" style="1" customWidth="1"/>
    <col min="4360" max="4360" width="20.85546875" style="1" customWidth="1"/>
    <col min="4361" max="4361" width="16.85546875" style="1" customWidth="1"/>
    <col min="4362" max="4362" width="17.42578125" style="1" bestFit="1" customWidth="1"/>
    <col min="4363" max="4363" width="1.85546875" style="1" customWidth="1"/>
    <col min="4364" max="4369" width="0" style="1" hidden="1" customWidth="1"/>
    <col min="4370" max="4609" width="11.42578125" style="1"/>
    <col min="4610" max="4610" width="6.42578125" style="1" customWidth="1"/>
    <col min="4611" max="4611" width="2" style="1" bestFit="1" customWidth="1"/>
    <col min="4612" max="4612" width="10.140625" style="1" bestFit="1" customWidth="1"/>
    <col min="4613" max="4613" width="13" style="1" customWidth="1"/>
    <col min="4614" max="4614" width="19.140625" style="1" bestFit="1" customWidth="1"/>
    <col min="4615" max="4615" width="14.5703125" style="1" customWidth="1"/>
    <col min="4616" max="4616" width="20.85546875" style="1" customWidth="1"/>
    <col min="4617" max="4617" width="16.85546875" style="1" customWidth="1"/>
    <col min="4618" max="4618" width="17.42578125" style="1" bestFit="1" customWidth="1"/>
    <col min="4619" max="4619" width="1.85546875" style="1" customWidth="1"/>
    <col min="4620" max="4625" width="0" style="1" hidden="1" customWidth="1"/>
    <col min="4626" max="4865" width="11.42578125" style="1"/>
    <col min="4866" max="4866" width="6.42578125" style="1" customWidth="1"/>
    <col min="4867" max="4867" width="2" style="1" bestFit="1" customWidth="1"/>
    <col min="4868" max="4868" width="10.140625" style="1" bestFit="1" customWidth="1"/>
    <col min="4869" max="4869" width="13" style="1" customWidth="1"/>
    <col min="4870" max="4870" width="19.140625" style="1" bestFit="1" customWidth="1"/>
    <col min="4871" max="4871" width="14.5703125" style="1" customWidth="1"/>
    <col min="4872" max="4872" width="20.85546875" style="1" customWidth="1"/>
    <col min="4873" max="4873" width="16.85546875" style="1" customWidth="1"/>
    <col min="4874" max="4874" width="17.42578125" style="1" bestFit="1" customWidth="1"/>
    <col min="4875" max="4875" width="1.85546875" style="1" customWidth="1"/>
    <col min="4876" max="4881" width="0" style="1" hidden="1" customWidth="1"/>
    <col min="4882" max="5121" width="11.42578125" style="1"/>
    <col min="5122" max="5122" width="6.42578125" style="1" customWidth="1"/>
    <col min="5123" max="5123" width="2" style="1" bestFit="1" customWidth="1"/>
    <col min="5124" max="5124" width="10.140625" style="1" bestFit="1" customWidth="1"/>
    <col min="5125" max="5125" width="13" style="1" customWidth="1"/>
    <col min="5126" max="5126" width="19.140625" style="1" bestFit="1" customWidth="1"/>
    <col min="5127" max="5127" width="14.5703125" style="1" customWidth="1"/>
    <col min="5128" max="5128" width="20.85546875" style="1" customWidth="1"/>
    <col min="5129" max="5129" width="16.85546875" style="1" customWidth="1"/>
    <col min="5130" max="5130" width="17.42578125" style="1" bestFit="1" customWidth="1"/>
    <col min="5131" max="5131" width="1.85546875" style="1" customWidth="1"/>
    <col min="5132" max="5137" width="0" style="1" hidden="1" customWidth="1"/>
    <col min="5138" max="5377" width="11.42578125" style="1"/>
    <col min="5378" max="5378" width="6.42578125" style="1" customWidth="1"/>
    <col min="5379" max="5379" width="2" style="1" bestFit="1" customWidth="1"/>
    <col min="5380" max="5380" width="10.140625" style="1" bestFit="1" customWidth="1"/>
    <col min="5381" max="5381" width="13" style="1" customWidth="1"/>
    <col min="5382" max="5382" width="19.140625" style="1" bestFit="1" customWidth="1"/>
    <col min="5383" max="5383" width="14.5703125" style="1" customWidth="1"/>
    <col min="5384" max="5384" width="20.85546875" style="1" customWidth="1"/>
    <col min="5385" max="5385" width="16.85546875" style="1" customWidth="1"/>
    <col min="5386" max="5386" width="17.42578125" style="1" bestFit="1" customWidth="1"/>
    <col min="5387" max="5387" width="1.85546875" style="1" customWidth="1"/>
    <col min="5388" max="5393" width="0" style="1" hidden="1" customWidth="1"/>
    <col min="5394" max="5633" width="11.42578125" style="1"/>
    <col min="5634" max="5634" width="6.42578125" style="1" customWidth="1"/>
    <col min="5635" max="5635" width="2" style="1" bestFit="1" customWidth="1"/>
    <col min="5636" max="5636" width="10.140625" style="1" bestFit="1" customWidth="1"/>
    <col min="5637" max="5637" width="13" style="1" customWidth="1"/>
    <col min="5638" max="5638" width="19.140625" style="1" bestFit="1" customWidth="1"/>
    <col min="5639" max="5639" width="14.5703125" style="1" customWidth="1"/>
    <col min="5640" max="5640" width="20.85546875" style="1" customWidth="1"/>
    <col min="5641" max="5641" width="16.85546875" style="1" customWidth="1"/>
    <col min="5642" max="5642" width="17.42578125" style="1" bestFit="1" customWidth="1"/>
    <col min="5643" max="5643" width="1.85546875" style="1" customWidth="1"/>
    <col min="5644" max="5649" width="0" style="1" hidden="1" customWidth="1"/>
    <col min="5650" max="5889" width="11.42578125" style="1"/>
    <col min="5890" max="5890" width="6.42578125" style="1" customWidth="1"/>
    <col min="5891" max="5891" width="2" style="1" bestFit="1" customWidth="1"/>
    <col min="5892" max="5892" width="10.140625" style="1" bestFit="1" customWidth="1"/>
    <col min="5893" max="5893" width="13" style="1" customWidth="1"/>
    <col min="5894" max="5894" width="19.140625" style="1" bestFit="1" customWidth="1"/>
    <col min="5895" max="5895" width="14.5703125" style="1" customWidth="1"/>
    <col min="5896" max="5896" width="20.85546875" style="1" customWidth="1"/>
    <col min="5897" max="5897" width="16.85546875" style="1" customWidth="1"/>
    <col min="5898" max="5898" width="17.42578125" style="1" bestFit="1" customWidth="1"/>
    <col min="5899" max="5899" width="1.85546875" style="1" customWidth="1"/>
    <col min="5900" max="5905" width="0" style="1" hidden="1" customWidth="1"/>
    <col min="5906" max="6145" width="11.42578125" style="1"/>
    <col min="6146" max="6146" width="6.42578125" style="1" customWidth="1"/>
    <col min="6147" max="6147" width="2" style="1" bestFit="1" customWidth="1"/>
    <col min="6148" max="6148" width="10.140625" style="1" bestFit="1" customWidth="1"/>
    <col min="6149" max="6149" width="13" style="1" customWidth="1"/>
    <col min="6150" max="6150" width="19.140625" style="1" bestFit="1" customWidth="1"/>
    <col min="6151" max="6151" width="14.5703125" style="1" customWidth="1"/>
    <col min="6152" max="6152" width="20.85546875" style="1" customWidth="1"/>
    <col min="6153" max="6153" width="16.85546875" style="1" customWidth="1"/>
    <col min="6154" max="6154" width="17.42578125" style="1" bestFit="1" customWidth="1"/>
    <col min="6155" max="6155" width="1.85546875" style="1" customWidth="1"/>
    <col min="6156" max="6161" width="0" style="1" hidden="1" customWidth="1"/>
    <col min="6162" max="6401" width="11.42578125" style="1"/>
    <col min="6402" max="6402" width="6.42578125" style="1" customWidth="1"/>
    <col min="6403" max="6403" width="2" style="1" bestFit="1" customWidth="1"/>
    <col min="6404" max="6404" width="10.140625" style="1" bestFit="1" customWidth="1"/>
    <col min="6405" max="6405" width="13" style="1" customWidth="1"/>
    <col min="6406" max="6406" width="19.140625" style="1" bestFit="1" customWidth="1"/>
    <col min="6407" max="6407" width="14.5703125" style="1" customWidth="1"/>
    <col min="6408" max="6408" width="20.85546875" style="1" customWidth="1"/>
    <col min="6409" max="6409" width="16.85546875" style="1" customWidth="1"/>
    <col min="6410" max="6410" width="17.42578125" style="1" bestFit="1" customWidth="1"/>
    <col min="6411" max="6411" width="1.85546875" style="1" customWidth="1"/>
    <col min="6412" max="6417" width="0" style="1" hidden="1" customWidth="1"/>
    <col min="6418" max="6657" width="11.42578125" style="1"/>
    <col min="6658" max="6658" width="6.42578125" style="1" customWidth="1"/>
    <col min="6659" max="6659" width="2" style="1" bestFit="1" customWidth="1"/>
    <col min="6660" max="6660" width="10.140625" style="1" bestFit="1" customWidth="1"/>
    <col min="6661" max="6661" width="13" style="1" customWidth="1"/>
    <col min="6662" max="6662" width="19.140625" style="1" bestFit="1" customWidth="1"/>
    <col min="6663" max="6663" width="14.5703125" style="1" customWidth="1"/>
    <col min="6664" max="6664" width="20.85546875" style="1" customWidth="1"/>
    <col min="6665" max="6665" width="16.85546875" style="1" customWidth="1"/>
    <col min="6666" max="6666" width="17.42578125" style="1" bestFit="1" customWidth="1"/>
    <col min="6667" max="6667" width="1.85546875" style="1" customWidth="1"/>
    <col min="6668" max="6673" width="0" style="1" hidden="1" customWidth="1"/>
    <col min="6674" max="6913" width="11.42578125" style="1"/>
    <col min="6914" max="6914" width="6.42578125" style="1" customWidth="1"/>
    <col min="6915" max="6915" width="2" style="1" bestFit="1" customWidth="1"/>
    <col min="6916" max="6916" width="10.140625" style="1" bestFit="1" customWidth="1"/>
    <col min="6917" max="6917" width="13" style="1" customWidth="1"/>
    <col min="6918" max="6918" width="19.140625" style="1" bestFit="1" customWidth="1"/>
    <col min="6919" max="6919" width="14.5703125" style="1" customWidth="1"/>
    <col min="6920" max="6920" width="20.85546875" style="1" customWidth="1"/>
    <col min="6921" max="6921" width="16.85546875" style="1" customWidth="1"/>
    <col min="6922" max="6922" width="17.42578125" style="1" bestFit="1" customWidth="1"/>
    <col min="6923" max="6923" width="1.85546875" style="1" customWidth="1"/>
    <col min="6924" max="6929" width="0" style="1" hidden="1" customWidth="1"/>
    <col min="6930" max="7169" width="11.42578125" style="1"/>
    <col min="7170" max="7170" width="6.42578125" style="1" customWidth="1"/>
    <col min="7171" max="7171" width="2" style="1" bestFit="1" customWidth="1"/>
    <col min="7172" max="7172" width="10.140625" style="1" bestFit="1" customWidth="1"/>
    <col min="7173" max="7173" width="13" style="1" customWidth="1"/>
    <col min="7174" max="7174" width="19.140625" style="1" bestFit="1" customWidth="1"/>
    <col min="7175" max="7175" width="14.5703125" style="1" customWidth="1"/>
    <col min="7176" max="7176" width="20.85546875" style="1" customWidth="1"/>
    <col min="7177" max="7177" width="16.85546875" style="1" customWidth="1"/>
    <col min="7178" max="7178" width="17.42578125" style="1" bestFit="1" customWidth="1"/>
    <col min="7179" max="7179" width="1.85546875" style="1" customWidth="1"/>
    <col min="7180" max="7185" width="0" style="1" hidden="1" customWidth="1"/>
    <col min="7186" max="7425" width="11.42578125" style="1"/>
    <col min="7426" max="7426" width="6.42578125" style="1" customWidth="1"/>
    <col min="7427" max="7427" width="2" style="1" bestFit="1" customWidth="1"/>
    <col min="7428" max="7428" width="10.140625" style="1" bestFit="1" customWidth="1"/>
    <col min="7429" max="7429" width="13" style="1" customWidth="1"/>
    <col min="7430" max="7430" width="19.140625" style="1" bestFit="1" customWidth="1"/>
    <col min="7431" max="7431" width="14.5703125" style="1" customWidth="1"/>
    <col min="7432" max="7432" width="20.85546875" style="1" customWidth="1"/>
    <col min="7433" max="7433" width="16.85546875" style="1" customWidth="1"/>
    <col min="7434" max="7434" width="17.42578125" style="1" bestFit="1" customWidth="1"/>
    <col min="7435" max="7435" width="1.85546875" style="1" customWidth="1"/>
    <col min="7436" max="7441" width="0" style="1" hidden="1" customWidth="1"/>
    <col min="7442" max="7681" width="11.42578125" style="1"/>
    <col min="7682" max="7682" width="6.42578125" style="1" customWidth="1"/>
    <col min="7683" max="7683" width="2" style="1" bestFit="1" customWidth="1"/>
    <col min="7684" max="7684" width="10.140625" style="1" bestFit="1" customWidth="1"/>
    <col min="7685" max="7685" width="13" style="1" customWidth="1"/>
    <col min="7686" max="7686" width="19.140625" style="1" bestFit="1" customWidth="1"/>
    <col min="7687" max="7687" width="14.5703125" style="1" customWidth="1"/>
    <col min="7688" max="7688" width="20.85546875" style="1" customWidth="1"/>
    <col min="7689" max="7689" width="16.85546875" style="1" customWidth="1"/>
    <col min="7690" max="7690" width="17.42578125" style="1" bestFit="1" customWidth="1"/>
    <col min="7691" max="7691" width="1.85546875" style="1" customWidth="1"/>
    <col min="7692" max="7697" width="0" style="1" hidden="1" customWidth="1"/>
    <col min="7698" max="7937" width="11.42578125" style="1"/>
    <col min="7938" max="7938" width="6.42578125" style="1" customWidth="1"/>
    <col min="7939" max="7939" width="2" style="1" bestFit="1" customWidth="1"/>
    <col min="7940" max="7940" width="10.140625" style="1" bestFit="1" customWidth="1"/>
    <col min="7941" max="7941" width="13" style="1" customWidth="1"/>
    <col min="7942" max="7942" width="19.140625" style="1" bestFit="1" customWidth="1"/>
    <col min="7943" max="7943" width="14.5703125" style="1" customWidth="1"/>
    <col min="7944" max="7944" width="20.85546875" style="1" customWidth="1"/>
    <col min="7945" max="7945" width="16.85546875" style="1" customWidth="1"/>
    <col min="7946" max="7946" width="17.42578125" style="1" bestFit="1" customWidth="1"/>
    <col min="7947" max="7947" width="1.85546875" style="1" customWidth="1"/>
    <col min="7948" max="7953" width="0" style="1" hidden="1" customWidth="1"/>
    <col min="7954" max="8193" width="11.42578125" style="1"/>
    <col min="8194" max="8194" width="6.42578125" style="1" customWidth="1"/>
    <col min="8195" max="8195" width="2" style="1" bestFit="1" customWidth="1"/>
    <col min="8196" max="8196" width="10.140625" style="1" bestFit="1" customWidth="1"/>
    <col min="8197" max="8197" width="13" style="1" customWidth="1"/>
    <col min="8198" max="8198" width="19.140625" style="1" bestFit="1" customWidth="1"/>
    <col min="8199" max="8199" width="14.5703125" style="1" customWidth="1"/>
    <col min="8200" max="8200" width="20.85546875" style="1" customWidth="1"/>
    <col min="8201" max="8201" width="16.85546875" style="1" customWidth="1"/>
    <col min="8202" max="8202" width="17.42578125" style="1" bestFit="1" customWidth="1"/>
    <col min="8203" max="8203" width="1.85546875" style="1" customWidth="1"/>
    <col min="8204" max="8209" width="0" style="1" hidden="1" customWidth="1"/>
    <col min="8210" max="8449" width="11.42578125" style="1"/>
    <col min="8450" max="8450" width="6.42578125" style="1" customWidth="1"/>
    <col min="8451" max="8451" width="2" style="1" bestFit="1" customWidth="1"/>
    <col min="8452" max="8452" width="10.140625" style="1" bestFit="1" customWidth="1"/>
    <col min="8453" max="8453" width="13" style="1" customWidth="1"/>
    <col min="8454" max="8454" width="19.140625" style="1" bestFit="1" customWidth="1"/>
    <col min="8455" max="8455" width="14.5703125" style="1" customWidth="1"/>
    <col min="8456" max="8456" width="20.85546875" style="1" customWidth="1"/>
    <col min="8457" max="8457" width="16.85546875" style="1" customWidth="1"/>
    <col min="8458" max="8458" width="17.42578125" style="1" bestFit="1" customWidth="1"/>
    <col min="8459" max="8459" width="1.85546875" style="1" customWidth="1"/>
    <col min="8460" max="8465" width="0" style="1" hidden="1" customWidth="1"/>
    <col min="8466" max="8705" width="11.42578125" style="1"/>
    <col min="8706" max="8706" width="6.42578125" style="1" customWidth="1"/>
    <col min="8707" max="8707" width="2" style="1" bestFit="1" customWidth="1"/>
    <col min="8708" max="8708" width="10.140625" style="1" bestFit="1" customWidth="1"/>
    <col min="8709" max="8709" width="13" style="1" customWidth="1"/>
    <col min="8710" max="8710" width="19.140625" style="1" bestFit="1" customWidth="1"/>
    <col min="8711" max="8711" width="14.5703125" style="1" customWidth="1"/>
    <col min="8712" max="8712" width="20.85546875" style="1" customWidth="1"/>
    <col min="8713" max="8713" width="16.85546875" style="1" customWidth="1"/>
    <col min="8714" max="8714" width="17.42578125" style="1" bestFit="1" customWidth="1"/>
    <col min="8715" max="8715" width="1.85546875" style="1" customWidth="1"/>
    <col min="8716" max="8721" width="0" style="1" hidden="1" customWidth="1"/>
    <col min="8722" max="8961" width="11.42578125" style="1"/>
    <col min="8962" max="8962" width="6.42578125" style="1" customWidth="1"/>
    <col min="8963" max="8963" width="2" style="1" bestFit="1" customWidth="1"/>
    <col min="8964" max="8964" width="10.140625" style="1" bestFit="1" customWidth="1"/>
    <col min="8965" max="8965" width="13" style="1" customWidth="1"/>
    <col min="8966" max="8966" width="19.140625" style="1" bestFit="1" customWidth="1"/>
    <col min="8967" max="8967" width="14.5703125" style="1" customWidth="1"/>
    <col min="8968" max="8968" width="20.85546875" style="1" customWidth="1"/>
    <col min="8969" max="8969" width="16.85546875" style="1" customWidth="1"/>
    <col min="8970" max="8970" width="17.42578125" style="1" bestFit="1" customWidth="1"/>
    <col min="8971" max="8971" width="1.85546875" style="1" customWidth="1"/>
    <col min="8972" max="8977" width="0" style="1" hidden="1" customWidth="1"/>
    <col min="8978" max="9217" width="11.42578125" style="1"/>
    <col min="9218" max="9218" width="6.42578125" style="1" customWidth="1"/>
    <col min="9219" max="9219" width="2" style="1" bestFit="1" customWidth="1"/>
    <col min="9220" max="9220" width="10.140625" style="1" bestFit="1" customWidth="1"/>
    <col min="9221" max="9221" width="13" style="1" customWidth="1"/>
    <col min="9222" max="9222" width="19.140625" style="1" bestFit="1" customWidth="1"/>
    <col min="9223" max="9223" width="14.5703125" style="1" customWidth="1"/>
    <col min="9224" max="9224" width="20.85546875" style="1" customWidth="1"/>
    <col min="9225" max="9225" width="16.85546875" style="1" customWidth="1"/>
    <col min="9226" max="9226" width="17.42578125" style="1" bestFit="1" customWidth="1"/>
    <col min="9227" max="9227" width="1.85546875" style="1" customWidth="1"/>
    <col min="9228" max="9233" width="0" style="1" hidden="1" customWidth="1"/>
    <col min="9234" max="9473" width="11.42578125" style="1"/>
    <col min="9474" max="9474" width="6.42578125" style="1" customWidth="1"/>
    <col min="9475" max="9475" width="2" style="1" bestFit="1" customWidth="1"/>
    <col min="9476" max="9476" width="10.140625" style="1" bestFit="1" customWidth="1"/>
    <col min="9477" max="9477" width="13" style="1" customWidth="1"/>
    <col min="9478" max="9478" width="19.140625" style="1" bestFit="1" customWidth="1"/>
    <col min="9479" max="9479" width="14.5703125" style="1" customWidth="1"/>
    <col min="9480" max="9480" width="20.85546875" style="1" customWidth="1"/>
    <col min="9481" max="9481" width="16.85546875" style="1" customWidth="1"/>
    <col min="9482" max="9482" width="17.42578125" style="1" bestFit="1" customWidth="1"/>
    <col min="9483" max="9483" width="1.85546875" style="1" customWidth="1"/>
    <col min="9484" max="9489" width="0" style="1" hidden="1" customWidth="1"/>
    <col min="9490" max="9729" width="11.42578125" style="1"/>
    <col min="9730" max="9730" width="6.42578125" style="1" customWidth="1"/>
    <col min="9731" max="9731" width="2" style="1" bestFit="1" customWidth="1"/>
    <col min="9732" max="9732" width="10.140625" style="1" bestFit="1" customWidth="1"/>
    <col min="9733" max="9733" width="13" style="1" customWidth="1"/>
    <col min="9734" max="9734" width="19.140625" style="1" bestFit="1" customWidth="1"/>
    <col min="9735" max="9735" width="14.5703125" style="1" customWidth="1"/>
    <col min="9736" max="9736" width="20.85546875" style="1" customWidth="1"/>
    <col min="9737" max="9737" width="16.85546875" style="1" customWidth="1"/>
    <col min="9738" max="9738" width="17.42578125" style="1" bestFit="1" customWidth="1"/>
    <col min="9739" max="9739" width="1.85546875" style="1" customWidth="1"/>
    <col min="9740" max="9745" width="0" style="1" hidden="1" customWidth="1"/>
    <col min="9746" max="9985" width="11.42578125" style="1"/>
    <col min="9986" max="9986" width="6.42578125" style="1" customWidth="1"/>
    <col min="9987" max="9987" width="2" style="1" bestFit="1" customWidth="1"/>
    <col min="9988" max="9988" width="10.140625" style="1" bestFit="1" customWidth="1"/>
    <col min="9989" max="9989" width="13" style="1" customWidth="1"/>
    <col min="9990" max="9990" width="19.140625" style="1" bestFit="1" customWidth="1"/>
    <col min="9991" max="9991" width="14.5703125" style="1" customWidth="1"/>
    <col min="9992" max="9992" width="20.85546875" style="1" customWidth="1"/>
    <col min="9993" max="9993" width="16.85546875" style="1" customWidth="1"/>
    <col min="9994" max="9994" width="17.42578125" style="1" bestFit="1" customWidth="1"/>
    <col min="9995" max="9995" width="1.85546875" style="1" customWidth="1"/>
    <col min="9996" max="10001" width="0" style="1" hidden="1" customWidth="1"/>
    <col min="10002" max="10241" width="11.42578125" style="1"/>
    <col min="10242" max="10242" width="6.42578125" style="1" customWidth="1"/>
    <col min="10243" max="10243" width="2" style="1" bestFit="1" customWidth="1"/>
    <col min="10244" max="10244" width="10.140625" style="1" bestFit="1" customWidth="1"/>
    <col min="10245" max="10245" width="13" style="1" customWidth="1"/>
    <col min="10246" max="10246" width="19.140625" style="1" bestFit="1" customWidth="1"/>
    <col min="10247" max="10247" width="14.5703125" style="1" customWidth="1"/>
    <col min="10248" max="10248" width="20.85546875" style="1" customWidth="1"/>
    <col min="10249" max="10249" width="16.85546875" style="1" customWidth="1"/>
    <col min="10250" max="10250" width="17.42578125" style="1" bestFit="1" customWidth="1"/>
    <col min="10251" max="10251" width="1.85546875" style="1" customWidth="1"/>
    <col min="10252" max="10257" width="0" style="1" hidden="1" customWidth="1"/>
    <col min="10258" max="10497" width="11.42578125" style="1"/>
    <col min="10498" max="10498" width="6.42578125" style="1" customWidth="1"/>
    <col min="10499" max="10499" width="2" style="1" bestFit="1" customWidth="1"/>
    <col min="10500" max="10500" width="10.140625" style="1" bestFit="1" customWidth="1"/>
    <col min="10501" max="10501" width="13" style="1" customWidth="1"/>
    <col min="10502" max="10502" width="19.140625" style="1" bestFit="1" customWidth="1"/>
    <col min="10503" max="10503" width="14.5703125" style="1" customWidth="1"/>
    <col min="10504" max="10504" width="20.85546875" style="1" customWidth="1"/>
    <col min="10505" max="10505" width="16.85546875" style="1" customWidth="1"/>
    <col min="10506" max="10506" width="17.42578125" style="1" bestFit="1" customWidth="1"/>
    <col min="10507" max="10507" width="1.85546875" style="1" customWidth="1"/>
    <col min="10508" max="10513" width="0" style="1" hidden="1" customWidth="1"/>
    <col min="10514" max="10753" width="11.42578125" style="1"/>
    <col min="10754" max="10754" width="6.42578125" style="1" customWidth="1"/>
    <col min="10755" max="10755" width="2" style="1" bestFit="1" customWidth="1"/>
    <col min="10756" max="10756" width="10.140625" style="1" bestFit="1" customWidth="1"/>
    <col min="10757" max="10757" width="13" style="1" customWidth="1"/>
    <col min="10758" max="10758" width="19.140625" style="1" bestFit="1" customWidth="1"/>
    <col min="10759" max="10759" width="14.5703125" style="1" customWidth="1"/>
    <col min="10760" max="10760" width="20.85546875" style="1" customWidth="1"/>
    <col min="10761" max="10761" width="16.85546875" style="1" customWidth="1"/>
    <col min="10762" max="10762" width="17.42578125" style="1" bestFit="1" customWidth="1"/>
    <col min="10763" max="10763" width="1.85546875" style="1" customWidth="1"/>
    <col min="10764" max="10769" width="0" style="1" hidden="1" customWidth="1"/>
    <col min="10770" max="11009" width="11.42578125" style="1"/>
    <col min="11010" max="11010" width="6.42578125" style="1" customWidth="1"/>
    <col min="11011" max="11011" width="2" style="1" bestFit="1" customWidth="1"/>
    <col min="11012" max="11012" width="10.140625" style="1" bestFit="1" customWidth="1"/>
    <col min="11013" max="11013" width="13" style="1" customWidth="1"/>
    <col min="11014" max="11014" width="19.140625" style="1" bestFit="1" customWidth="1"/>
    <col min="11015" max="11015" width="14.5703125" style="1" customWidth="1"/>
    <col min="11016" max="11016" width="20.85546875" style="1" customWidth="1"/>
    <col min="11017" max="11017" width="16.85546875" style="1" customWidth="1"/>
    <col min="11018" max="11018" width="17.42578125" style="1" bestFit="1" customWidth="1"/>
    <col min="11019" max="11019" width="1.85546875" style="1" customWidth="1"/>
    <col min="11020" max="11025" width="0" style="1" hidden="1" customWidth="1"/>
    <col min="11026" max="11265" width="11.42578125" style="1"/>
    <col min="11266" max="11266" width="6.42578125" style="1" customWidth="1"/>
    <col min="11267" max="11267" width="2" style="1" bestFit="1" customWidth="1"/>
    <col min="11268" max="11268" width="10.140625" style="1" bestFit="1" customWidth="1"/>
    <col min="11269" max="11269" width="13" style="1" customWidth="1"/>
    <col min="11270" max="11270" width="19.140625" style="1" bestFit="1" customWidth="1"/>
    <col min="11271" max="11271" width="14.5703125" style="1" customWidth="1"/>
    <col min="11272" max="11272" width="20.85546875" style="1" customWidth="1"/>
    <col min="11273" max="11273" width="16.85546875" style="1" customWidth="1"/>
    <col min="11274" max="11274" width="17.42578125" style="1" bestFit="1" customWidth="1"/>
    <col min="11275" max="11275" width="1.85546875" style="1" customWidth="1"/>
    <col min="11276" max="11281" width="0" style="1" hidden="1" customWidth="1"/>
    <col min="11282" max="11521" width="11.42578125" style="1"/>
    <col min="11522" max="11522" width="6.42578125" style="1" customWidth="1"/>
    <col min="11523" max="11523" width="2" style="1" bestFit="1" customWidth="1"/>
    <col min="11524" max="11524" width="10.140625" style="1" bestFit="1" customWidth="1"/>
    <col min="11525" max="11525" width="13" style="1" customWidth="1"/>
    <col min="11526" max="11526" width="19.140625" style="1" bestFit="1" customWidth="1"/>
    <col min="11527" max="11527" width="14.5703125" style="1" customWidth="1"/>
    <col min="11528" max="11528" width="20.85546875" style="1" customWidth="1"/>
    <col min="11529" max="11529" width="16.85546875" style="1" customWidth="1"/>
    <col min="11530" max="11530" width="17.42578125" style="1" bestFit="1" customWidth="1"/>
    <col min="11531" max="11531" width="1.85546875" style="1" customWidth="1"/>
    <col min="11532" max="11537" width="0" style="1" hidden="1" customWidth="1"/>
    <col min="11538" max="11777" width="11.42578125" style="1"/>
    <col min="11778" max="11778" width="6.42578125" style="1" customWidth="1"/>
    <col min="11779" max="11779" width="2" style="1" bestFit="1" customWidth="1"/>
    <col min="11780" max="11780" width="10.140625" style="1" bestFit="1" customWidth="1"/>
    <col min="11781" max="11781" width="13" style="1" customWidth="1"/>
    <col min="11782" max="11782" width="19.140625" style="1" bestFit="1" customWidth="1"/>
    <col min="11783" max="11783" width="14.5703125" style="1" customWidth="1"/>
    <col min="11784" max="11784" width="20.85546875" style="1" customWidth="1"/>
    <col min="11785" max="11785" width="16.85546875" style="1" customWidth="1"/>
    <col min="11786" max="11786" width="17.42578125" style="1" bestFit="1" customWidth="1"/>
    <col min="11787" max="11787" width="1.85546875" style="1" customWidth="1"/>
    <col min="11788" max="11793" width="0" style="1" hidden="1" customWidth="1"/>
    <col min="11794" max="12033" width="11.42578125" style="1"/>
    <col min="12034" max="12034" width="6.42578125" style="1" customWidth="1"/>
    <col min="12035" max="12035" width="2" style="1" bestFit="1" customWidth="1"/>
    <col min="12036" max="12036" width="10.140625" style="1" bestFit="1" customWidth="1"/>
    <col min="12037" max="12037" width="13" style="1" customWidth="1"/>
    <col min="12038" max="12038" width="19.140625" style="1" bestFit="1" customWidth="1"/>
    <col min="12039" max="12039" width="14.5703125" style="1" customWidth="1"/>
    <col min="12040" max="12040" width="20.85546875" style="1" customWidth="1"/>
    <col min="12041" max="12041" width="16.85546875" style="1" customWidth="1"/>
    <col min="12042" max="12042" width="17.42578125" style="1" bestFit="1" customWidth="1"/>
    <col min="12043" max="12043" width="1.85546875" style="1" customWidth="1"/>
    <col min="12044" max="12049" width="0" style="1" hidden="1" customWidth="1"/>
    <col min="12050" max="12289" width="11.42578125" style="1"/>
    <col min="12290" max="12290" width="6.42578125" style="1" customWidth="1"/>
    <col min="12291" max="12291" width="2" style="1" bestFit="1" customWidth="1"/>
    <col min="12292" max="12292" width="10.140625" style="1" bestFit="1" customWidth="1"/>
    <col min="12293" max="12293" width="13" style="1" customWidth="1"/>
    <col min="12294" max="12294" width="19.140625" style="1" bestFit="1" customWidth="1"/>
    <col min="12295" max="12295" width="14.5703125" style="1" customWidth="1"/>
    <col min="12296" max="12296" width="20.85546875" style="1" customWidth="1"/>
    <col min="12297" max="12297" width="16.85546875" style="1" customWidth="1"/>
    <col min="12298" max="12298" width="17.42578125" style="1" bestFit="1" customWidth="1"/>
    <col min="12299" max="12299" width="1.85546875" style="1" customWidth="1"/>
    <col min="12300" max="12305" width="0" style="1" hidden="1" customWidth="1"/>
    <col min="12306" max="12545" width="11.42578125" style="1"/>
    <col min="12546" max="12546" width="6.42578125" style="1" customWidth="1"/>
    <col min="12547" max="12547" width="2" style="1" bestFit="1" customWidth="1"/>
    <col min="12548" max="12548" width="10.140625" style="1" bestFit="1" customWidth="1"/>
    <col min="12549" max="12549" width="13" style="1" customWidth="1"/>
    <col min="12550" max="12550" width="19.140625" style="1" bestFit="1" customWidth="1"/>
    <col min="12551" max="12551" width="14.5703125" style="1" customWidth="1"/>
    <col min="12552" max="12552" width="20.85546875" style="1" customWidth="1"/>
    <col min="12553" max="12553" width="16.85546875" style="1" customWidth="1"/>
    <col min="12554" max="12554" width="17.42578125" style="1" bestFit="1" customWidth="1"/>
    <col min="12555" max="12555" width="1.85546875" style="1" customWidth="1"/>
    <col min="12556" max="12561" width="0" style="1" hidden="1" customWidth="1"/>
    <col min="12562" max="12801" width="11.42578125" style="1"/>
    <col min="12802" max="12802" width="6.42578125" style="1" customWidth="1"/>
    <col min="12803" max="12803" width="2" style="1" bestFit="1" customWidth="1"/>
    <col min="12804" max="12804" width="10.140625" style="1" bestFit="1" customWidth="1"/>
    <col min="12805" max="12805" width="13" style="1" customWidth="1"/>
    <col min="12806" max="12806" width="19.140625" style="1" bestFit="1" customWidth="1"/>
    <col min="12807" max="12807" width="14.5703125" style="1" customWidth="1"/>
    <col min="12808" max="12808" width="20.85546875" style="1" customWidth="1"/>
    <col min="12809" max="12809" width="16.85546875" style="1" customWidth="1"/>
    <col min="12810" max="12810" width="17.42578125" style="1" bestFit="1" customWidth="1"/>
    <col min="12811" max="12811" width="1.85546875" style="1" customWidth="1"/>
    <col min="12812" max="12817" width="0" style="1" hidden="1" customWidth="1"/>
    <col min="12818" max="13057" width="11.42578125" style="1"/>
    <col min="13058" max="13058" width="6.42578125" style="1" customWidth="1"/>
    <col min="13059" max="13059" width="2" style="1" bestFit="1" customWidth="1"/>
    <col min="13060" max="13060" width="10.140625" style="1" bestFit="1" customWidth="1"/>
    <col min="13061" max="13061" width="13" style="1" customWidth="1"/>
    <col min="13062" max="13062" width="19.140625" style="1" bestFit="1" customWidth="1"/>
    <col min="13063" max="13063" width="14.5703125" style="1" customWidth="1"/>
    <col min="13064" max="13064" width="20.85546875" style="1" customWidth="1"/>
    <col min="13065" max="13065" width="16.85546875" style="1" customWidth="1"/>
    <col min="13066" max="13066" width="17.42578125" style="1" bestFit="1" customWidth="1"/>
    <col min="13067" max="13067" width="1.85546875" style="1" customWidth="1"/>
    <col min="13068" max="13073" width="0" style="1" hidden="1" customWidth="1"/>
    <col min="13074" max="13313" width="11.42578125" style="1"/>
    <col min="13314" max="13314" width="6.42578125" style="1" customWidth="1"/>
    <col min="13315" max="13315" width="2" style="1" bestFit="1" customWidth="1"/>
    <col min="13316" max="13316" width="10.140625" style="1" bestFit="1" customWidth="1"/>
    <col min="13317" max="13317" width="13" style="1" customWidth="1"/>
    <col min="13318" max="13318" width="19.140625" style="1" bestFit="1" customWidth="1"/>
    <col min="13319" max="13319" width="14.5703125" style="1" customWidth="1"/>
    <col min="13320" max="13320" width="20.85546875" style="1" customWidth="1"/>
    <col min="13321" max="13321" width="16.85546875" style="1" customWidth="1"/>
    <col min="13322" max="13322" width="17.42578125" style="1" bestFit="1" customWidth="1"/>
    <col min="13323" max="13323" width="1.85546875" style="1" customWidth="1"/>
    <col min="13324" max="13329" width="0" style="1" hidden="1" customWidth="1"/>
    <col min="13330" max="13569" width="11.42578125" style="1"/>
    <col min="13570" max="13570" width="6.42578125" style="1" customWidth="1"/>
    <col min="13571" max="13571" width="2" style="1" bestFit="1" customWidth="1"/>
    <col min="13572" max="13572" width="10.140625" style="1" bestFit="1" customWidth="1"/>
    <col min="13573" max="13573" width="13" style="1" customWidth="1"/>
    <col min="13574" max="13574" width="19.140625" style="1" bestFit="1" customWidth="1"/>
    <col min="13575" max="13575" width="14.5703125" style="1" customWidth="1"/>
    <col min="13576" max="13576" width="20.85546875" style="1" customWidth="1"/>
    <col min="13577" max="13577" width="16.85546875" style="1" customWidth="1"/>
    <col min="13578" max="13578" width="17.42578125" style="1" bestFit="1" customWidth="1"/>
    <col min="13579" max="13579" width="1.85546875" style="1" customWidth="1"/>
    <col min="13580" max="13585" width="0" style="1" hidden="1" customWidth="1"/>
    <col min="13586" max="13825" width="11.42578125" style="1"/>
    <col min="13826" max="13826" width="6.42578125" style="1" customWidth="1"/>
    <col min="13827" max="13827" width="2" style="1" bestFit="1" customWidth="1"/>
    <col min="13828" max="13828" width="10.140625" style="1" bestFit="1" customWidth="1"/>
    <col min="13829" max="13829" width="13" style="1" customWidth="1"/>
    <col min="13830" max="13830" width="19.140625" style="1" bestFit="1" customWidth="1"/>
    <col min="13831" max="13831" width="14.5703125" style="1" customWidth="1"/>
    <col min="13832" max="13832" width="20.85546875" style="1" customWidth="1"/>
    <col min="13833" max="13833" width="16.85546875" style="1" customWidth="1"/>
    <col min="13834" max="13834" width="17.42578125" style="1" bestFit="1" customWidth="1"/>
    <col min="13835" max="13835" width="1.85546875" style="1" customWidth="1"/>
    <col min="13836" max="13841" width="0" style="1" hidden="1" customWidth="1"/>
    <col min="13842" max="14081" width="11.42578125" style="1"/>
    <col min="14082" max="14082" width="6.42578125" style="1" customWidth="1"/>
    <col min="14083" max="14083" width="2" style="1" bestFit="1" customWidth="1"/>
    <col min="14084" max="14084" width="10.140625" style="1" bestFit="1" customWidth="1"/>
    <col min="14085" max="14085" width="13" style="1" customWidth="1"/>
    <col min="14086" max="14086" width="19.140625" style="1" bestFit="1" customWidth="1"/>
    <col min="14087" max="14087" width="14.5703125" style="1" customWidth="1"/>
    <col min="14088" max="14088" width="20.85546875" style="1" customWidth="1"/>
    <col min="14089" max="14089" width="16.85546875" style="1" customWidth="1"/>
    <col min="14090" max="14090" width="17.42578125" style="1" bestFit="1" customWidth="1"/>
    <col min="14091" max="14091" width="1.85546875" style="1" customWidth="1"/>
    <col min="14092" max="14097" width="0" style="1" hidden="1" customWidth="1"/>
    <col min="14098" max="14337" width="11.42578125" style="1"/>
    <col min="14338" max="14338" width="6.42578125" style="1" customWidth="1"/>
    <col min="14339" max="14339" width="2" style="1" bestFit="1" customWidth="1"/>
    <col min="14340" max="14340" width="10.140625" style="1" bestFit="1" customWidth="1"/>
    <col min="14341" max="14341" width="13" style="1" customWidth="1"/>
    <col min="14342" max="14342" width="19.140625" style="1" bestFit="1" customWidth="1"/>
    <col min="14343" max="14343" width="14.5703125" style="1" customWidth="1"/>
    <col min="14344" max="14344" width="20.85546875" style="1" customWidth="1"/>
    <col min="14345" max="14345" width="16.85546875" style="1" customWidth="1"/>
    <col min="14346" max="14346" width="17.42578125" style="1" bestFit="1" customWidth="1"/>
    <col min="14347" max="14347" width="1.85546875" style="1" customWidth="1"/>
    <col min="14348" max="14353" width="0" style="1" hidden="1" customWidth="1"/>
    <col min="14354" max="14593" width="11.42578125" style="1"/>
    <col min="14594" max="14594" width="6.42578125" style="1" customWidth="1"/>
    <col min="14595" max="14595" width="2" style="1" bestFit="1" customWidth="1"/>
    <col min="14596" max="14596" width="10.140625" style="1" bestFit="1" customWidth="1"/>
    <col min="14597" max="14597" width="13" style="1" customWidth="1"/>
    <col min="14598" max="14598" width="19.140625" style="1" bestFit="1" customWidth="1"/>
    <col min="14599" max="14599" width="14.5703125" style="1" customWidth="1"/>
    <col min="14600" max="14600" width="20.85546875" style="1" customWidth="1"/>
    <col min="14601" max="14601" width="16.85546875" style="1" customWidth="1"/>
    <col min="14602" max="14602" width="17.42578125" style="1" bestFit="1" customWidth="1"/>
    <col min="14603" max="14603" width="1.85546875" style="1" customWidth="1"/>
    <col min="14604" max="14609" width="0" style="1" hidden="1" customWidth="1"/>
    <col min="14610" max="14849" width="11.42578125" style="1"/>
    <col min="14850" max="14850" width="6.42578125" style="1" customWidth="1"/>
    <col min="14851" max="14851" width="2" style="1" bestFit="1" customWidth="1"/>
    <col min="14852" max="14852" width="10.140625" style="1" bestFit="1" customWidth="1"/>
    <col min="14853" max="14853" width="13" style="1" customWidth="1"/>
    <col min="14854" max="14854" width="19.140625" style="1" bestFit="1" customWidth="1"/>
    <col min="14855" max="14855" width="14.5703125" style="1" customWidth="1"/>
    <col min="14856" max="14856" width="20.85546875" style="1" customWidth="1"/>
    <col min="14857" max="14857" width="16.85546875" style="1" customWidth="1"/>
    <col min="14858" max="14858" width="17.42578125" style="1" bestFit="1" customWidth="1"/>
    <col min="14859" max="14859" width="1.85546875" style="1" customWidth="1"/>
    <col min="14860" max="14865" width="0" style="1" hidden="1" customWidth="1"/>
    <col min="14866" max="15105" width="11.42578125" style="1"/>
    <col min="15106" max="15106" width="6.42578125" style="1" customWidth="1"/>
    <col min="15107" max="15107" width="2" style="1" bestFit="1" customWidth="1"/>
    <col min="15108" max="15108" width="10.140625" style="1" bestFit="1" customWidth="1"/>
    <col min="15109" max="15109" width="13" style="1" customWidth="1"/>
    <col min="15110" max="15110" width="19.140625" style="1" bestFit="1" customWidth="1"/>
    <col min="15111" max="15111" width="14.5703125" style="1" customWidth="1"/>
    <col min="15112" max="15112" width="20.85546875" style="1" customWidth="1"/>
    <col min="15113" max="15113" width="16.85546875" style="1" customWidth="1"/>
    <col min="15114" max="15114" width="17.42578125" style="1" bestFit="1" customWidth="1"/>
    <col min="15115" max="15115" width="1.85546875" style="1" customWidth="1"/>
    <col min="15116" max="15121" width="0" style="1" hidden="1" customWidth="1"/>
    <col min="15122" max="15361" width="11.42578125" style="1"/>
    <col min="15362" max="15362" width="6.42578125" style="1" customWidth="1"/>
    <col min="15363" max="15363" width="2" style="1" bestFit="1" customWidth="1"/>
    <col min="15364" max="15364" width="10.140625" style="1" bestFit="1" customWidth="1"/>
    <col min="15365" max="15365" width="13" style="1" customWidth="1"/>
    <col min="15366" max="15366" width="19.140625" style="1" bestFit="1" customWidth="1"/>
    <col min="15367" max="15367" width="14.5703125" style="1" customWidth="1"/>
    <col min="15368" max="15368" width="20.85546875" style="1" customWidth="1"/>
    <col min="15369" max="15369" width="16.85546875" style="1" customWidth="1"/>
    <col min="15370" max="15370" width="17.42578125" style="1" bestFit="1" customWidth="1"/>
    <col min="15371" max="15371" width="1.85546875" style="1" customWidth="1"/>
    <col min="15372" max="15377" width="0" style="1" hidden="1" customWidth="1"/>
    <col min="15378" max="15617" width="11.42578125" style="1"/>
    <col min="15618" max="15618" width="6.42578125" style="1" customWidth="1"/>
    <col min="15619" max="15619" width="2" style="1" bestFit="1" customWidth="1"/>
    <col min="15620" max="15620" width="10.140625" style="1" bestFit="1" customWidth="1"/>
    <col min="15621" max="15621" width="13" style="1" customWidth="1"/>
    <col min="15622" max="15622" width="19.140625" style="1" bestFit="1" customWidth="1"/>
    <col min="15623" max="15623" width="14.5703125" style="1" customWidth="1"/>
    <col min="15624" max="15624" width="20.85546875" style="1" customWidth="1"/>
    <col min="15625" max="15625" width="16.85546875" style="1" customWidth="1"/>
    <col min="15626" max="15626" width="17.42578125" style="1" bestFit="1" customWidth="1"/>
    <col min="15627" max="15627" width="1.85546875" style="1" customWidth="1"/>
    <col min="15628" max="15633" width="0" style="1" hidden="1" customWidth="1"/>
    <col min="15634" max="15873" width="11.42578125" style="1"/>
    <col min="15874" max="15874" width="6.42578125" style="1" customWidth="1"/>
    <col min="15875" max="15875" width="2" style="1" bestFit="1" customWidth="1"/>
    <col min="15876" max="15876" width="10.140625" style="1" bestFit="1" customWidth="1"/>
    <col min="15877" max="15877" width="13" style="1" customWidth="1"/>
    <col min="15878" max="15878" width="19.140625" style="1" bestFit="1" customWidth="1"/>
    <col min="15879" max="15879" width="14.5703125" style="1" customWidth="1"/>
    <col min="15880" max="15880" width="20.85546875" style="1" customWidth="1"/>
    <col min="15881" max="15881" width="16.85546875" style="1" customWidth="1"/>
    <col min="15882" max="15882" width="17.42578125" style="1" bestFit="1" customWidth="1"/>
    <col min="15883" max="15883" width="1.85546875" style="1" customWidth="1"/>
    <col min="15884" max="15889" width="0" style="1" hidden="1" customWidth="1"/>
    <col min="15890" max="16129" width="11.42578125" style="1"/>
    <col min="16130" max="16130" width="6.42578125" style="1" customWidth="1"/>
    <col min="16131" max="16131" width="2" style="1" bestFit="1" customWidth="1"/>
    <col min="16132" max="16132" width="10.140625" style="1" bestFit="1" customWidth="1"/>
    <col min="16133" max="16133" width="13" style="1" customWidth="1"/>
    <col min="16134" max="16134" width="19.140625" style="1" bestFit="1" customWidth="1"/>
    <col min="16135" max="16135" width="14.5703125" style="1" customWidth="1"/>
    <col min="16136" max="16136" width="20.85546875" style="1" customWidth="1"/>
    <col min="16137" max="16137" width="16.85546875" style="1" customWidth="1"/>
    <col min="16138" max="16138" width="17.42578125" style="1" bestFit="1" customWidth="1"/>
    <col min="16139" max="16139" width="1.85546875" style="1" customWidth="1"/>
    <col min="16140" max="16145" width="0" style="1" hidden="1" customWidth="1"/>
    <col min="16146" max="16384" width="11.42578125" style="1"/>
  </cols>
  <sheetData>
    <row r="1" spans="2:20" x14ac:dyDescent="0.2">
      <c r="B1" s="37"/>
      <c r="D1" s="1"/>
      <c r="E1" s="1"/>
      <c r="F1" s="1"/>
    </row>
    <row r="2" spans="2:20" x14ac:dyDescent="0.2">
      <c r="B2" s="37"/>
      <c r="C2" s="3"/>
      <c r="D2" s="3"/>
      <c r="E2" s="3"/>
      <c r="F2" s="3"/>
      <c r="G2" s="3"/>
      <c r="H2" s="3"/>
      <c r="I2" s="3"/>
      <c r="J2" s="3"/>
      <c r="K2" s="3"/>
      <c r="L2" s="3"/>
    </row>
    <row r="3" spans="2:20" ht="18.75" x14ac:dyDescent="0.3">
      <c r="B3" s="37"/>
      <c r="C3" s="3"/>
      <c r="D3" s="17" t="s">
        <v>36</v>
      </c>
      <c r="E3" s="14"/>
      <c r="F3" s="15"/>
      <c r="G3" s="15"/>
      <c r="H3" s="15"/>
      <c r="I3" s="15"/>
      <c r="J3" s="15"/>
      <c r="K3" s="15"/>
      <c r="L3" s="15"/>
      <c r="N3" s="40"/>
      <c r="O3" s="40"/>
      <c r="P3" s="40"/>
      <c r="Q3" s="40"/>
      <c r="R3" s="41"/>
      <c r="S3" s="40"/>
    </row>
    <row r="4" spans="2:20" x14ac:dyDescent="0.2">
      <c r="B4" s="37"/>
      <c r="C4" s="3"/>
      <c r="D4" s="3"/>
      <c r="E4" s="3"/>
      <c r="F4" s="3"/>
      <c r="G4" s="3"/>
      <c r="H4" s="3"/>
      <c r="I4" s="3"/>
      <c r="J4" s="3"/>
      <c r="K4" s="3"/>
      <c r="L4" s="3"/>
      <c r="N4" s="40"/>
      <c r="O4" s="40"/>
      <c r="P4" s="40"/>
      <c r="Q4" s="40"/>
      <c r="R4" s="41"/>
      <c r="S4" s="40"/>
    </row>
    <row r="5" spans="2:20" x14ac:dyDescent="0.2">
      <c r="B5" s="37"/>
      <c r="C5" s="3"/>
      <c r="D5" s="3"/>
      <c r="E5" s="3"/>
      <c r="F5" s="3"/>
      <c r="G5" s="3"/>
      <c r="H5" s="3"/>
      <c r="I5" s="3"/>
      <c r="J5" s="3"/>
      <c r="K5" s="3"/>
      <c r="L5" s="3"/>
      <c r="N5" s="42"/>
      <c r="O5" s="42"/>
      <c r="P5" s="42"/>
      <c r="Q5" s="42"/>
      <c r="R5" s="43"/>
      <c r="S5" s="42"/>
    </row>
    <row r="6" spans="2:20" ht="15.75" x14ac:dyDescent="0.2">
      <c r="B6" s="37"/>
      <c r="C6" s="3"/>
      <c r="D6" s="91" t="s">
        <v>26</v>
      </c>
      <c r="E6" s="92"/>
      <c r="F6" s="92"/>
      <c r="G6" s="93"/>
      <c r="H6" s="3"/>
      <c r="I6" s="77" t="s">
        <v>30</v>
      </c>
      <c r="J6" s="66">
        <v>145424289</v>
      </c>
      <c r="K6" s="16" t="s">
        <v>0</v>
      </c>
      <c r="L6" s="3"/>
    </row>
    <row r="7" spans="2:20" x14ac:dyDescent="0.2">
      <c r="B7" s="37"/>
      <c r="C7" s="3"/>
      <c r="D7" s="18" t="s">
        <v>16</v>
      </c>
      <c r="E7" s="19"/>
      <c r="F7" s="20"/>
      <c r="G7" s="21">
        <v>44355</v>
      </c>
      <c r="H7" s="3"/>
      <c r="I7" s="81" t="s">
        <v>31</v>
      </c>
      <c r="J7" s="75">
        <f>+J6*J12</f>
        <v>143263462.811775</v>
      </c>
      <c r="L7" s="3"/>
    </row>
    <row r="8" spans="2:20" x14ac:dyDescent="0.2">
      <c r="B8" s="37"/>
      <c r="C8" s="3"/>
      <c r="D8" s="18" t="s">
        <v>27</v>
      </c>
      <c r="E8" s="19"/>
      <c r="F8" s="20"/>
      <c r="G8" s="21">
        <v>44367</v>
      </c>
      <c r="H8" s="3"/>
      <c r="L8" s="3"/>
    </row>
    <row r="9" spans="2:20" x14ac:dyDescent="0.2">
      <c r="B9" s="37"/>
      <c r="C9" s="3"/>
      <c r="D9" s="22" t="s">
        <v>15</v>
      </c>
      <c r="E9" s="18"/>
      <c r="F9" s="20"/>
      <c r="G9" s="21">
        <v>44357</v>
      </c>
      <c r="H9" s="3"/>
      <c r="I9" s="81" t="s">
        <v>17</v>
      </c>
      <c r="J9" s="58">
        <v>0.33875</v>
      </c>
      <c r="K9" s="16" t="s">
        <v>0</v>
      </c>
      <c r="L9" s="3"/>
      <c r="S9" s="78"/>
      <c r="T9" s="79"/>
    </row>
    <row r="10" spans="2:20" x14ac:dyDescent="0.2">
      <c r="B10" s="37"/>
      <c r="C10" s="3"/>
      <c r="D10" s="18" t="s">
        <v>1</v>
      </c>
      <c r="E10" s="19"/>
      <c r="F10" s="20"/>
      <c r="G10" s="23">
        <v>145424289</v>
      </c>
      <c r="H10" s="3"/>
      <c r="I10" s="76" t="str">
        <f>IF(G12="Márgen a Licitar",G12,"Tasa a Licitar")</f>
        <v>Tasa a Licitar</v>
      </c>
      <c r="J10" s="68">
        <v>0.41299999999999998</v>
      </c>
      <c r="K10" s="16" t="s">
        <v>0</v>
      </c>
      <c r="L10" s="3"/>
      <c r="O10" s="45"/>
    </row>
    <row r="11" spans="2:20" x14ac:dyDescent="0.2">
      <c r="B11" s="37"/>
      <c r="C11" s="3"/>
      <c r="D11" s="18" t="s">
        <v>3</v>
      </c>
      <c r="E11" s="19"/>
      <c r="F11" s="20"/>
      <c r="G11" s="24" t="s">
        <v>4</v>
      </c>
      <c r="H11" s="3"/>
      <c r="I11" s="82" t="s">
        <v>2</v>
      </c>
      <c r="J11" s="87">
        <f>+IF(($J$9+IF(G12="Márgen a Licitar",$J$10,G12))&lt;$G$13,$G$13,IF(($J$9+IF(G12="Márgen a Licitar",$J$10,G12))&gt;$G$14,$G$14,($J$9+IF(G12="Márgen a Licitar",$J$10,G12))))</f>
        <v>0.35875000000000001</v>
      </c>
      <c r="K11" s="3"/>
      <c r="L11" s="3"/>
    </row>
    <row r="12" spans="2:20" x14ac:dyDescent="0.2">
      <c r="B12" s="37"/>
      <c r="C12" s="3"/>
      <c r="D12" s="18" t="s">
        <v>24</v>
      </c>
      <c r="E12" s="19"/>
      <c r="F12" s="20"/>
      <c r="G12" s="61">
        <v>0.02</v>
      </c>
      <c r="H12" s="3"/>
      <c r="I12" s="83" t="s">
        <v>25</v>
      </c>
      <c r="J12" s="70">
        <f>O34/J6</f>
        <v>0.98514122913659219</v>
      </c>
      <c r="K12" s="3"/>
      <c r="L12" s="3"/>
      <c r="O12" s="57"/>
    </row>
    <row r="13" spans="2:20" x14ac:dyDescent="0.2">
      <c r="B13" s="37"/>
      <c r="C13" s="3"/>
      <c r="D13" s="44" t="s">
        <v>19</v>
      </c>
      <c r="G13" s="56">
        <v>0.34</v>
      </c>
      <c r="H13" s="16" t="s">
        <v>0</v>
      </c>
      <c r="I13" s="84" t="s">
        <v>5</v>
      </c>
      <c r="J13" s="71">
        <f>+P34/O34/30</f>
        <v>6.718631715064487</v>
      </c>
      <c r="K13" s="39"/>
      <c r="L13" s="3"/>
      <c r="O13" s="57"/>
    </row>
    <row r="14" spans="2:20" x14ac:dyDescent="0.2">
      <c r="B14" s="37"/>
      <c r="C14" s="3"/>
      <c r="D14" s="44" t="s">
        <v>20</v>
      </c>
      <c r="G14" s="56">
        <v>0.44</v>
      </c>
      <c r="H14" s="16" t="s">
        <v>0</v>
      </c>
      <c r="I14" s="85" t="s">
        <v>22</v>
      </c>
      <c r="J14" s="69">
        <f>+XIRR(R19:R33,D19:D33)</f>
        <v>0.43775123953819273</v>
      </c>
      <c r="K14" s="39"/>
      <c r="L14" s="3"/>
      <c r="O14" s="57"/>
    </row>
    <row r="15" spans="2:20" x14ac:dyDescent="0.2">
      <c r="B15" s="37"/>
      <c r="C15" s="3"/>
      <c r="D15" s="44" t="s">
        <v>34</v>
      </c>
      <c r="G15" s="56" t="s">
        <v>18</v>
      </c>
      <c r="H15" s="3"/>
      <c r="I15" s="86" t="s">
        <v>23</v>
      </c>
      <c r="J15" s="36">
        <f>((1+J14)^(1/12)-1)*12</f>
        <v>0.36862887628974139</v>
      </c>
      <c r="K15" s="3"/>
      <c r="L15" s="3"/>
    </row>
    <row r="16" spans="2:20" x14ac:dyDescent="0.2">
      <c r="B16" s="37"/>
      <c r="C16" s="3"/>
      <c r="D16" s="25" t="s">
        <v>21</v>
      </c>
      <c r="E16" s="26"/>
      <c r="F16" s="27"/>
      <c r="G16" s="59">
        <v>365</v>
      </c>
      <c r="H16" s="3"/>
      <c r="K16" s="3"/>
      <c r="L16" s="3"/>
    </row>
    <row r="17" spans="2:19" x14ac:dyDescent="0.2">
      <c r="B17" s="37"/>
      <c r="C17" s="3"/>
      <c r="D17" s="3"/>
      <c r="E17" s="3"/>
      <c r="F17" s="3"/>
      <c r="G17" s="3"/>
      <c r="H17" s="3"/>
      <c r="I17" s="3"/>
      <c r="J17" s="3"/>
      <c r="K17" s="3"/>
      <c r="L17" s="3"/>
    </row>
    <row r="18" spans="2:19" ht="31.5" x14ac:dyDescent="0.2">
      <c r="B18" s="94" t="s">
        <v>33</v>
      </c>
      <c r="C18" s="3"/>
      <c r="D18" s="89" t="s">
        <v>6</v>
      </c>
      <c r="E18" s="89" t="s">
        <v>12</v>
      </c>
      <c r="F18" s="89" t="s">
        <v>29</v>
      </c>
      <c r="G18" s="89" t="s">
        <v>7</v>
      </c>
      <c r="H18" s="89" t="s">
        <v>8</v>
      </c>
      <c r="I18" s="89" t="s">
        <v>9</v>
      </c>
      <c r="J18" s="89" t="s">
        <v>10</v>
      </c>
      <c r="K18" s="89" t="s">
        <v>11</v>
      </c>
      <c r="L18" s="10"/>
      <c r="M18" s="4"/>
      <c r="N18" s="5" t="s">
        <v>12</v>
      </c>
      <c r="O18" s="5" t="s">
        <v>13</v>
      </c>
      <c r="P18" s="5" t="s">
        <v>14</v>
      </c>
      <c r="R18" s="72" t="s">
        <v>28</v>
      </c>
    </row>
    <row r="19" spans="2:19" hidden="1" x14ac:dyDescent="0.2">
      <c r="B19" s="95"/>
      <c r="C19" s="3"/>
      <c r="D19" s="28">
        <f>+G9</f>
        <v>44357</v>
      </c>
      <c r="E19" s="52"/>
      <c r="F19" s="48"/>
      <c r="G19" s="29"/>
      <c r="H19" s="29"/>
      <c r="I19" s="49"/>
      <c r="J19" s="30">
        <f>+J6*-1</f>
        <v>-145424289</v>
      </c>
      <c r="K19" s="31">
        <f>+J6</f>
        <v>145424289</v>
      </c>
      <c r="L19" s="11"/>
      <c r="R19" s="73">
        <f>-J7</f>
        <v>-143263462.811775</v>
      </c>
    </row>
    <row r="20" spans="2:19" x14ac:dyDescent="0.2">
      <c r="B20" s="95"/>
      <c r="C20" s="3"/>
      <c r="D20" s="50">
        <v>44397</v>
      </c>
      <c r="E20" s="33">
        <f>+N20</f>
        <v>40</v>
      </c>
      <c r="F20" s="46">
        <f>+$G$13</f>
        <v>0.34</v>
      </c>
      <c r="G20" s="51">
        <v>7.6333293952016504E-2</v>
      </c>
      <c r="H20" s="34">
        <f t="shared" ref="H20:H25" si="0">+$J$6*G20</f>
        <v>11100715</v>
      </c>
      <c r="I20" s="67">
        <f>K19*F20/$G$16*(D20-$G$8)</f>
        <v>4063911.6378082191</v>
      </c>
      <c r="J20" s="34">
        <f>+H20+I20</f>
        <v>15164626.637808219</v>
      </c>
      <c r="K20" s="35">
        <f>+K19-H20</f>
        <v>134323574</v>
      </c>
      <c r="L20" s="11"/>
      <c r="N20" s="9">
        <f>+D20-$D$19</f>
        <v>40</v>
      </c>
      <c r="O20" s="38">
        <f>J20/((1+IF($G$12="Márgen a Licitar",$J$14,$J$10))^(N20/$G$16))</f>
        <v>14600838.143235493</v>
      </c>
      <c r="P20" s="38">
        <f>+N20*O20</f>
        <v>584033525.72941971</v>
      </c>
      <c r="R20" s="73">
        <f>K19*$J$11*(D20-$G$8)/$G$16+H20</f>
        <v>15388739.411952056</v>
      </c>
      <c r="S20" s="7"/>
    </row>
    <row r="21" spans="2:19" x14ac:dyDescent="0.2">
      <c r="B21" s="95"/>
      <c r="C21" s="6"/>
      <c r="D21" s="32">
        <v>44428</v>
      </c>
      <c r="E21" s="33">
        <f t="shared" ref="E21:E30" si="1">+N21</f>
        <v>71</v>
      </c>
      <c r="F21" s="46">
        <f t="shared" ref="F21:F33" si="2">+$G$13</f>
        <v>0.34</v>
      </c>
      <c r="G21" s="51">
        <v>7.721589066871766E-2</v>
      </c>
      <c r="H21" s="34">
        <f t="shared" si="0"/>
        <v>11229066</v>
      </c>
      <c r="I21" s="67">
        <f t="shared" ref="I21:I33" si="3">K20*F21/$G$16*(D21-D20)</f>
        <v>3878823.2053698632</v>
      </c>
      <c r="J21" s="34">
        <f>+H21+I21</f>
        <v>15107889.205369864</v>
      </c>
      <c r="K21" s="35">
        <f t="shared" ref="K21:K30" si="4">+K20-H21</f>
        <v>123094508</v>
      </c>
      <c r="L21" s="12"/>
      <c r="N21" s="9">
        <f>+D21-$D$19</f>
        <v>71</v>
      </c>
      <c r="O21" s="38">
        <f>J21/((1+IF($G$12="Márgen a Licitar",$J$14,$J$10))^(N21/$G$16))</f>
        <v>14125312.206605893</v>
      </c>
      <c r="P21" s="38">
        <f t="shared" ref="P21:P28" si="5">+N21*O21</f>
        <v>1002897166.6690184</v>
      </c>
      <c r="R21" s="73">
        <f>K20*$J$11*(D21-D20)/$G$16+H21</f>
        <v>15321794.896842467</v>
      </c>
      <c r="S21" s="7"/>
    </row>
    <row r="22" spans="2:19" x14ac:dyDescent="0.2">
      <c r="B22" s="95"/>
      <c r="C22" s="3"/>
      <c r="D22" s="32">
        <v>44459</v>
      </c>
      <c r="E22" s="33">
        <f t="shared" si="1"/>
        <v>102</v>
      </c>
      <c r="F22" s="46">
        <f t="shared" si="2"/>
        <v>0.34</v>
      </c>
      <c r="G22" s="51">
        <v>7.7781855271783384E-2</v>
      </c>
      <c r="H22" s="34">
        <f t="shared" si="0"/>
        <v>11311371</v>
      </c>
      <c r="I22" s="67">
        <f t="shared" si="3"/>
        <v>3554564.6967671239</v>
      </c>
      <c r="J22" s="34">
        <f>+H22+I22</f>
        <v>14865935.696767123</v>
      </c>
      <c r="K22" s="35">
        <f t="shared" si="4"/>
        <v>111783137</v>
      </c>
      <c r="L22" s="3"/>
      <c r="N22" s="9">
        <f>+D22-$D$19</f>
        <v>102</v>
      </c>
      <c r="O22" s="38">
        <f>J22/((1+IF($G$12="Márgen a Licitar",$J$14,$J$10))^(N22/$G$16))</f>
        <v>13496921.260620346</v>
      </c>
      <c r="P22" s="38">
        <f t="shared" si="5"/>
        <v>1376685968.5832753</v>
      </c>
      <c r="R22" s="73">
        <f>K21*$J$11*(D22-D21)/$G$16+H22</f>
        <v>15061959.485191781</v>
      </c>
      <c r="S22" s="7"/>
    </row>
    <row r="23" spans="2:19" ht="13.5" customHeight="1" x14ac:dyDescent="0.2">
      <c r="B23" s="95"/>
      <c r="C23" s="3"/>
      <c r="D23" s="32">
        <v>44489</v>
      </c>
      <c r="E23" s="33">
        <f t="shared" si="1"/>
        <v>132</v>
      </c>
      <c r="F23" s="46">
        <f t="shared" si="2"/>
        <v>0.34</v>
      </c>
      <c r="G23" s="51">
        <v>7.8914850324624933E-2</v>
      </c>
      <c r="H23" s="34">
        <f t="shared" si="0"/>
        <v>11476136</v>
      </c>
      <c r="I23" s="67">
        <f t="shared" si="3"/>
        <v>3123802.7326027402</v>
      </c>
      <c r="J23" s="34">
        <f t="shared" ref="J23:J30" si="6">+H23+I23</f>
        <v>14599938.73260274</v>
      </c>
      <c r="K23" s="35">
        <f t="shared" si="4"/>
        <v>100307001</v>
      </c>
      <c r="L23" s="3"/>
      <c r="N23" s="9">
        <f>+D23-$D$19</f>
        <v>132</v>
      </c>
      <c r="O23" s="54">
        <f t="shared" ref="O23:O33" si="7">J23/((1+IF($G$12="Márgen a Licitar",$J$14,$J$10))^(N23/$G$16))</f>
        <v>12884069.119057424</v>
      </c>
      <c r="P23" s="54">
        <f t="shared" si="5"/>
        <v>1700697123.71558</v>
      </c>
      <c r="R23" s="73">
        <f>K22*$J$11*(D23-D22)/$G$16+H23</f>
        <v>14772207.265650686</v>
      </c>
    </row>
    <row r="24" spans="2:19" ht="13.5" customHeight="1" x14ac:dyDescent="0.2">
      <c r="B24" s="95"/>
      <c r="C24" s="3"/>
      <c r="D24" s="32">
        <v>44522</v>
      </c>
      <c r="E24" s="33">
        <f t="shared" si="1"/>
        <v>165</v>
      </c>
      <c r="F24" s="46">
        <f t="shared" si="2"/>
        <v>0.34</v>
      </c>
      <c r="G24" s="51">
        <v>7.7827968613963794E-2</v>
      </c>
      <c r="H24" s="34">
        <f t="shared" si="0"/>
        <v>11318077</v>
      </c>
      <c r="I24" s="67">
        <f t="shared" si="3"/>
        <v>3083409.7293698634</v>
      </c>
      <c r="J24" s="34">
        <f t="shared" si="6"/>
        <v>14401486.729369864</v>
      </c>
      <c r="K24" s="35">
        <f t="shared" si="4"/>
        <v>88988924</v>
      </c>
      <c r="L24" s="3"/>
      <c r="N24" s="9">
        <f>+D24-$D$19</f>
        <v>165</v>
      </c>
      <c r="O24" s="54">
        <f t="shared" si="7"/>
        <v>12317848.106643682</v>
      </c>
      <c r="P24" s="54">
        <f t="shared" si="5"/>
        <v>2032444937.5962076</v>
      </c>
      <c r="R24" s="73">
        <f>K23*$J$11*(D24-D23)/$G$16+H24</f>
        <v>14571527.707092466</v>
      </c>
    </row>
    <row r="25" spans="2:19" ht="13.5" customHeight="1" x14ac:dyDescent="0.2">
      <c r="B25" s="95"/>
      <c r="C25" s="3"/>
      <c r="D25" s="32">
        <v>44550</v>
      </c>
      <c r="E25" s="33">
        <f t="shared" si="1"/>
        <v>193</v>
      </c>
      <c r="F25" s="46">
        <f t="shared" si="2"/>
        <v>0.34</v>
      </c>
      <c r="G25" s="51">
        <v>8.0521748330500686E-2</v>
      </c>
      <c r="H25" s="34">
        <f t="shared" si="0"/>
        <v>11709818</v>
      </c>
      <c r="I25" s="67">
        <f t="shared" si="3"/>
        <v>2321026.1821369869</v>
      </c>
      <c r="J25" s="34">
        <f t="shared" si="6"/>
        <v>14030844.182136986</v>
      </c>
      <c r="K25" s="35">
        <f t="shared" si="4"/>
        <v>77279106</v>
      </c>
      <c r="L25" s="3"/>
      <c r="N25" s="9">
        <f t="shared" ref="N25:N30" si="8">+D25-$D$19</f>
        <v>193</v>
      </c>
      <c r="O25" s="54">
        <f t="shared" si="7"/>
        <v>11686744.855476033</v>
      </c>
      <c r="P25" s="54">
        <f t="shared" si="5"/>
        <v>2255541757.1068745</v>
      </c>
      <c r="R25" s="73">
        <f t="shared" ref="R25:R29" si="9">K24*$J$11*(D25-D24)/$G$16+H25</f>
        <v>14158841.949534247</v>
      </c>
    </row>
    <row r="26" spans="2:19" ht="13.5" customHeight="1" x14ac:dyDescent="0.2">
      <c r="B26" s="95"/>
      <c r="C26" s="3"/>
      <c r="D26" s="32">
        <v>44581</v>
      </c>
      <c r="E26" s="33">
        <f t="shared" si="1"/>
        <v>224</v>
      </c>
      <c r="F26" s="46">
        <f t="shared" si="2"/>
        <v>0.34</v>
      </c>
      <c r="G26" s="51">
        <v>7.8143445487294086E-2</v>
      </c>
      <c r="H26" s="34">
        <f t="shared" ref="H26:H30" si="10">+$J$6*G26</f>
        <v>11363955.000000002</v>
      </c>
      <c r="I26" s="67">
        <f t="shared" si="3"/>
        <v>2231566.5129863014</v>
      </c>
      <c r="J26" s="34">
        <f t="shared" si="6"/>
        <v>13595521.512986302</v>
      </c>
      <c r="K26" s="35">
        <f t="shared" si="4"/>
        <v>65915151</v>
      </c>
      <c r="L26" s="3"/>
      <c r="N26" s="9">
        <f t="shared" si="8"/>
        <v>224</v>
      </c>
      <c r="O26" s="54">
        <f t="shared" si="7"/>
        <v>10996483.638160763</v>
      </c>
      <c r="P26" s="54">
        <f t="shared" si="5"/>
        <v>2463212334.9480109</v>
      </c>
      <c r="R26" s="73">
        <f t="shared" si="9"/>
        <v>13718585.842746578</v>
      </c>
    </row>
    <row r="27" spans="2:19" ht="13.5" customHeight="1" x14ac:dyDescent="0.2">
      <c r="B27" s="95"/>
      <c r="C27" s="3"/>
      <c r="D27" s="32">
        <v>44613</v>
      </c>
      <c r="E27" s="33">
        <f t="shared" si="1"/>
        <v>256</v>
      </c>
      <c r="F27" s="46">
        <f t="shared" si="2"/>
        <v>0.34</v>
      </c>
      <c r="G27" s="51">
        <v>7.5999580785297838E-2</v>
      </c>
      <c r="H27" s="34">
        <f t="shared" si="10"/>
        <v>11052185</v>
      </c>
      <c r="I27" s="67">
        <f t="shared" si="3"/>
        <v>1964813.2681643835</v>
      </c>
      <c r="J27" s="34">
        <f t="shared" si="6"/>
        <v>13016998.268164383</v>
      </c>
      <c r="K27" s="35">
        <f t="shared" si="4"/>
        <v>54862966</v>
      </c>
      <c r="L27" s="3"/>
      <c r="N27" s="9">
        <f t="shared" si="8"/>
        <v>256</v>
      </c>
      <c r="O27" s="54">
        <f t="shared" si="7"/>
        <v>10214230.627463648</v>
      </c>
      <c r="P27" s="54">
        <f t="shared" si="5"/>
        <v>2614843040.6306939</v>
      </c>
      <c r="R27" s="73">
        <f t="shared" si="9"/>
        <v>13125351.941041095</v>
      </c>
    </row>
    <row r="28" spans="2:19" ht="13.5" customHeight="1" x14ac:dyDescent="0.2">
      <c r="B28" s="95"/>
      <c r="C28" s="3"/>
      <c r="D28" s="32">
        <v>44641</v>
      </c>
      <c r="E28" s="33">
        <f t="shared" si="1"/>
        <v>284</v>
      </c>
      <c r="F28" s="46">
        <f t="shared" si="2"/>
        <v>0.34</v>
      </c>
      <c r="G28" s="51">
        <v>7.731626592308799E-2</v>
      </c>
      <c r="H28" s="34">
        <f t="shared" si="10"/>
        <v>11243663</v>
      </c>
      <c r="I28" s="67">
        <f t="shared" si="3"/>
        <v>1430946.4008767123</v>
      </c>
      <c r="J28" s="34">
        <f t="shared" si="6"/>
        <v>12674609.400876712</v>
      </c>
      <c r="K28" s="35">
        <f t="shared" si="4"/>
        <v>43619303</v>
      </c>
      <c r="L28" s="3"/>
      <c r="N28" s="9">
        <f t="shared" si="8"/>
        <v>284</v>
      </c>
      <c r="O28" s="54">
        <f t="shared" si="7"/>
        <v>9685267.987890821</v>
      </c>
      <c r="P28" s="54">
        <f t="shared" si="5"/>
        <v>2750616108.5609932</v>
      </c>
      <c r="R28" s="73">
        <f t="shared" si="9"/>
        <v>12753521.886219177</v>
      </c>
    </row>
    <row r="29" spans="2:19" ht="13.5" customHeight="1" x14ac:dyDescent="0.2">
      <c r="B29" s="95"/>
      <c r="C29" s="3"/>
      <c r="D29" s="32">
        <v>44671</v>
      </c>
      <c r="E29" s="33">
        <f t="shared" si="1"/>
        <v>314</v>
      </c>
      <c r="F29" s="46">
        <f t="shared" si="2"/>
        <v>0.34</v>
      </c>
      <c r="G29" s="51">
        <v>7.1829775286025299E-2</v>
      </c>
      <c r="H29" s="34">
        <f t="shared" si="10"/>
        <v>10445794</v>
      </c>
      <c r="I29" s="67">
        <f t="shared" si="3"/>
        <v>1218950.3852054796</v>
      </c>
      <c r="J29" s="34">
        <f t="shared" si="6"/>
        <v>11664744.385205479</v>
      </c>
      <c r="K29" s="35">
        <f t="shared" si="4"/>
        <v>33173509</v>
      </c>
      <c r="L29" s="3"/>
      <c r="N29" s="9">
        <f t="shared" si="8"/>
        <v>314</v>
      </c>
      <c r="O29" s="54">
        <f t="shared" si="7"/>
        <v>8663868.1081853528</v>
      </c>
      <c r="P29" s="54">
        <f t="shared" ref="P29" si="11">+N29*O29</f>
        <v>2720454585.9702005</v>
      </c>
      <c r="R29" s="73">
        <f t="shared" si="9"/>
        <v>11731965.91380137</v>
      </c>
    </row>
    <row r="30" spans="2:19" ht="13.5" customHeight="1" x14ac:dyDescent="0.2">
      <c r="B30" s="95"/>
      <c r="C30" s="3"/>
      <c r="D30" s="32">
        <v>44701</v>
      </c>
      <c r="E30" s="33">
        <f t="shared" si="1"/>
        <v>344</v>
      </c>
      <c r="F30" s="46">
        <f t="shared" si="2"/>
        <v>0.34</v>
      </c>
      <c r="G30" s="51">
        <v>6.8876444704501869E-2</v>
      </c>
      <c r="H30" s="34">
        <f t="shared" si="10"/>
        <v>10016308</v>
      </c>
      <c r="I30" s="67">
        <f t="shared" si="3"/>
        <v>927040.5254794521</v>
      </c>
      <c r="J30" s="34">
        <f t="shared" si="6"/>
        <v>10943348.525479453</v>
      </c>
      <c r="K30" s="35">
        <f t="shared" si="4"/>
        <v>23157201</v>
      </c>
      <c r="L30" s="3"/>
      <c r="N30" s="9">
        <f t="shared" si="8"/>
        <v>344</v>
      </c>
      <c r="O30" s="54">
        <f t="shared" si="7"/>
        <v>7900350.9727703501</v>
      </c>
      <c r="P30" s="54">
        <f>+N30*O30</f>
        <v>2717720734.6330004</v>
      </c>
      <c r="R30" s="73">
        <f>K29*$J$11*(D30-D29)/$G$16+H30</f>
        <v>10994472.083869863</v>
      </c>
    </row>
    <row r="31" spans="2:19" ht="13.5" customHeight="1" x14ac:dyDescent="0.2">
      <c r="B31" s="95"/>
      <c r="C31" s="3"/>
      <c r="D31" s="32">
        <v>44732</v>
      </c>
      <c r="E31" s="33">
        <f t="shared" ref="E31:E33" si="12">+N31</f>
        <v>375</v>
      </c>
      <c r="F31" s="46">
        <f t="shared" si="2"/>
        <v>0.34</v>
      </c>
      <c r="G31" s="51">
        <v>6.3489834218821595E-2</v>
      </c>
      <c r="H31" s="34">
        <f t="shared" ref="H31:H33" si="13">+$J$6*G31</f>
        <v>9232964</v>
      </c>
      <c r="I31" s="47">
        <f t="shared" si="3"/>
        <v>668703.83161643846</v>
      </c>
      <c r="J31" s="34">
        <f t="shared" ref="J31:J33" si="14">+H31+I31</f>
        <v>9901667.8316164389</v>
      </c>
      <c r="K31" s="35">
        <f t="shared" ref="K31:K33" si="15">+K30-H31</f>
        <v>13924237</v>
      </c>
      <c r="L31" s="3"/>
      <c r="N31" s="9">
        <f t="shared" ref="N31:N33" si="16">+D31-$D$19</f>
        <v>375</v>
      </c>
      <c r="O31" s="54">
        <f t="shared" si="7"/>
        <v>6941490.0800454039</v>
      </c>
      <c r="P31" s="54">
        <f>+N31*O31</f>
        <v>2603058780.0170264</v>
      </c>
      <c r="R31" s="73">
        <f>K30*$J$11*(D31-D30)/$G$16+H31</f>
        <v>9938544.8811541088</v>
      </c>
    </row>
    <row r="32" spans="2:19" ht="13.5" customHeight="1" x14ac:dyDescent="0.2">
      <c r="B32" s="95"/>
      <c r="C32" s="3"/>
      <c r="D32" s="32">
        <v>44762</v>
      </c>
      <c r="E32" s="33">
        <f t="shared" si="12"/>
        <v>405</v>
      </c>
      <c r="F32" s="46">
        <f t="shared" si="2"/>
        <v>0.34</v>
      </c>
      <c r="G32" s="51">
        <v>6.358901985073484E-2</v>
      </c>
      <c r="H32" s="34">
        <f t="shared" si="13"/>
        <v>9247388</v>
      </c>
      <c r="I32" s="47">
        <f t="shared" si="3"/>
        <v>389115.66410958901</v>
      </c>
      <c r="J32" s="34">
        <f t="shared" si="14"/>
        <v>9636503.6641095895</v>
      </c>
      <c r="K32" s="35">
        <f t="shared" si="15"/>
        <v>4676849</v>
      </c>
      <c r="L32" s="3"/>
      <c r="N32" s="9">
        <f t="shared" si="16"/>
        <v>405</v>
      </c>
      <c r="O32" s="54">
        <f t="shared" si="7"/>
        <v>6566340.4093078617</v>
      </c>
      <c r="P32" s="54">
        <f>+N32*O32</f>
        <v>2659367865.7696838</v>
      </c>
      <c r="R32" s="73">
        <f>K31*$J$11*(D32-D31)/$G$16+H32</f>
        <v>9657962.2485273965</v>
      </c>
    </row>
    <row r="33" spans="2:18" ht="13.5" customHeight="1" x14ac:dyDescent="0.2">
      <c r="B33" s="95"/>
      <c r="C33" s="3"/>
      <c r="D33" s="32">
        <v>44795</v>
      </c>
      <c r="E33" s="33">
        <f t="shared" si="12"/>
        <v>438</v>
      </c>
      <c r="F33" s="46">
        <f t="shared" si="2"/>
        <v>0.34</v>
      </c>
      <c r="G33" s="51">
        <v>3.2160026582629536E-2</v>
      </c>
      <c r="H33" s="34">
        <f t="shared" si="13"/>
        <v>4676849</v>
      </c>
      <c r="I33" s="47">
        <f t="shared" si="3"/>
        <v>143765.05693150687</v>
      </c>
      <c r="J33" s="34">
        <f t="shared" si="14"/>
        <v>4820614.0569315068</v>
      </c>
      <c r="K33" s="35">
        <f t="shared" si="15"/>
        <v>0</v>
      </c>
      <c r="L33" s="3"/>
      <c r="N33" s="9">
        <f t="shared" si="16"/>
        <v>438</v>
      </c>
      <c r="O33" s="54">
        <f t="shared" si="7"/>
        <v>3183697.2963119028</v>
      </c>
      <c r="P33" s="54">
        <f>+N33*O33</f>
        <v>1394459415.7846134</v>
      </c>
      <c r="R33" s="73">
        <f>K32*$J$11*(D33-D32)/$G$16+H33</f>
        <v>4828542.2769828765</v>
      </c>
    </row>
    <row r="34" spans="2:18" x14ac:dyDescent="0.2">
      <c r="B34" s="62"/>
      <c r="C34" s="3"/>
      <c r="D34" s="62"/>
      <c r="E34" s="62"/>
      <c r="F34" s="62"/>
      <c r="G34" s="63">
        <f>+SUM(G20:G33)</f>
        <v>0.99999999999999989</v>
      </c>
      <c r="H34" s="64">
        <f>+SUM(H20:H33)</f>
        <v>145424289</v>
      </c>
      <c r="I34" s="64">
        <f>+SUM(I20:I33)</f>
        <v>29000439.829424661</v>
      </c>
      <c r="J34" s="64">
        <f>+SUM(J20:J33)</f>
        <v>174424728.82942465</v>
      </c>
      <c r="K34" s="65"/>
      <c r="L34" s="3"/>
      <c r="O34" s="55">
        <f>+SUM(O20:O33)</f>
        <v>143263462.811775</v>
      </c>
      <c r="P34" s="55">
        <f>+SUM(P20:P33)</f>
        <v>28876033345.714596</v>
      </c>
      <c r="R34" s="74">
        <f>+SUM(R20:R33)</f>
        <v>176024017.7906062</v>
      </c>
    </row>
    <row r="35" spans="2:18" ht="18" customHeight="1" x14ac:dyDescent="0.2">
      <c r="C35" s="3"/>
      <c r="D35" s="3"/>
      <c r="E35" s="3"/>
      <c r="F35" s="3"/>
      <c r="G35" s="53"/>
      <c r="H35" s="3"/>
      <c r="I35" s="3"/>
      <c r="J35" s="3"/>
      <c r="K35" s="3"/>
      <c r="L35" s="3"/>
    </row>
    <row r="36" spans="2:18" ht="12.75" customHeight="1" x14ac:dyDescent="0.2">
      <c r="D36" s="90" t="s">
        <v>32</v>
      </c>
      <c r="E36" s="90"/>
      <c r="F36" s="90"/>
      <c r="G36" s="90"/>
      <c r="H36" s="90"/>
      <c r="I36" s="90"/>
      <c r="J36" s="90"/>
      <c r="K36" s="90"/>
    </row>
    <row r="37" spans="2:18" ht="12.75" customHeight="1" x14ac:dyDescent="0.2">
      <c r="D37" s="90"/>
      <c r="E37" s="90"/>
      <c r="F37" s="90"/>
      <c r="G37" s="90"/>
      <c r="H37" s="90"/>
      <c r="I37" s="90"/>
      <c r="J37" s="90"/>
      <c r="K37" s="90"/>
    </row>
    <row r="38" spans="2:18" x14ac:dyDescent="0.2">
      <c r="D38" s="90"/>
      <c r="E38" s="90"/>
      <c r="F38" s="90"/>
      <c r="G38" s="90"/>
      <c r="H38" s="90"/>
      <c r="I38" s="90"/>
      <c r="J38" s="90"/>
      <c r="K38" s="90"/>
    </row>
    <row r="39" spans="2:18" x14ac:dyDescent="0.2">
      <c r="D39" s="90"/>
      <c r="E39" s="90"/>
      <c r="F39" s="90"/>
      <c r="G39" s="90"/>
      <c r="H39" s="90"/>
      <c r="I39" s="90"/>
      <c r="J39" s="90"/>
      <c r="K39" s="90"/>
    </row>
    <row r="40" spans="2:18" x14ac:dyDescent="0.2">
      <c r="D40" s="90"/>
      <c r="E40" s="90"/>
      <c r="F40" s="90"/>
      <c r="G40" s="90"/>
      <c r="H40" s="90"/>
      <c r="I40" s="90"/>
      <c r="J40" s="90"/>
      <c r="K40" s="90"/>
    </row>
    <row r="41" spans="2:18" x14ac:dyDescent="0.2">
      <c r="D41" s="90"/>
      <c r="E41" s="90"/>
      <c r="F41" s="90"/>
      <c r="G41" s="90"/>
      <c r="H41" s="90"/>
      <c r="I41" s="90"/>
      <c r="J41" s="90"/>
      <c r="K41" s="90"/>
    </row>
    <row r="42" spans="2:18" x14ac:dyDescent="0.2">
      <c r="D42" s="90"/>
      <c r="E42" s="90"/>
      <c r="F42" s="90"/>
      <c r="G42" s="90"/>
      <c r="H42" s="90"/>
      <c r="I42" s="90"/>
      <c r="J42" s="90"/>
      <c r="K42" s="90"/>
    </row>
    <row r="43" spans="2:18" x14ac:dyDescent="0.2">
      <c r="D43" s="90"/>
      <c r="E43" s="90"/>
      <c r="F43" s="90"/>
      <c r="G43" s="90"/>
      <c r="H43" s="90"/>
      <c r="I43" s="90"/>
      <c r="J43" s="90"/>
      <c r="K43" s="90"/>
    </row>
    <row r="44" spans="2:18" x14ac:dyDescent="0.2">
      <c r="D44" s="13"/>
      <c r="E44" s="13"/>
      <c r="F44" s="13"/>
      <c r="G44" s="13"/>
      <c r="H44" s="13"/>
      <c r="I44" s="13"/>
      <c r="J44" s="13"/>
      <c r="K44" s="13"/>
    </row>
    <row r="45" spans="2:18" x14ac:dyDescent="0.2">
      <c r="D45" s="13"/>
      <c r="E45" s="13"/>
      <c r="F45" s="13"/>
      <c r="G45" s="13"/>
      <c r="H45" s="13"/>
      <c r="I45" s="13"/>
      <c r="J45" s="13"/>
      <c r="K45" s="13"/>
    </row>
    <row r="46" spans="2:18" x14ac:dyDescent="0.2">
      <c r="D46" s="13"/>
      <c r="E46" s="13"/>
      <c r="F46" s="13"/>
      <c r="G46" s="13"/>
      <c r="H46" s="13"/>
      <c r="I46" s="13"/>
      <c r="J46" s="13"/>
      <c r="K46" s="13"/>
    </row>
  </sheetData>
  <sheetProtection selectLockedCells="1"/>
  <protectedRanges>
    <protectedRange sqref="J9:J10 G13:G14 J6:J7" name="Rango1"/>
  </protectedRanges>
  <mergeCells count="3">
    <mergeCell ref="D36:K43"/>
    <mergeCell ref="D6:G6"/>
    <mergeCell ref="B18:B33"/>
  </mergeCells>
  <conditionalFormatting sqref="H20:H33">
    <cfRule type="cellIs" dxfId="1" priority="2"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3" orientation="landscape" r:id="rId1"/>
  <colBreaks count="1" manualBreakCount="1">
    <brk id="12" max="1048575" man="1"/>
  </colBreaks>
  <ignoredErrors>
    <ignoredError sqref="J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7"/>
  <sheetViews>
    <sheetView showGridLines="0" zoomScale="85" zoomScaleNormal="85" zoomScalePageLayoutView="50" workbookViewId="0">
      <selection activeCell="S9" sqref="S9"/>
    </sheetView>
  </sheetViews>
  <sheetFormatPr baseColWidth="10" defaultRowHeight="12.75" outlineLevelCol="1" x14ac:dyDescent="0.2"/>
  <cols>
    <col min="1" max="1" width="2.42578125" style="1" customWidth="1"/>
    <col min="2" max="2" width="37.85546875" style="1" customWidth="1"/>
    <col min="3" max="3" width="7" style="1" customWidth="1"/>
    <col min="4" max="4" width="12.5703125" style="8" bestFit="1" customWidth="1"/>
    <col min="5" max="5" width="6.28515625" style="8" customWidth="1"/>
    <col min="6" max="6" width="11.7109375" style="8" customWidth="1"/>
    <col min="7" max="7" width="14.85546875" style="1" customWidth="1"/>
    <col min="8" max="8" width="15.85546875" style="1" customWidth="1"/>
    <col min="9" max="9" width="20.85546875" style="1" customWidth="1"/>
    <col min="10" max="10" width="19.28515625" style="1" bestFit="1" customWidth="1"/>
    <col min="11" max="11" width="17.7109375" style="1" bestFit="1" customWidth="1"/>
    <col min="12" max="12" width="1.85546875" style="1" customWidth="1"/>
    <col min="13" max="13" width="5.5703125" style="1" customWidth="1"/>
    <col min="14" max="14" width="12.140625" style="1" hidden="1" customWidth="1" outlineLevel="1"/>
    <col min="15" max="15" width="15.140625" style="1" hidden="1" customWidth="1" outlineLevel="1"/>
    <col min="16" max="16" width="18.85546875" style="1" hidden="1" customWidth="1" outlineLevel="1"/>
    <col min="17" max="17" width="11.42578125" style="1" hidden="1" customWidth="1" outlineLevel="1"/>
    <col min="18" max="18" width="15" style="2" hidden="1" customWidth="1" outlineLevel="1"/>
    <col min="19" max="19" width="7" style="1" bestFit="1" customWidth="1" collapsed="1"/>
    <col min="20" max="257" width="11.42578125" style="1"/>
    <col min="258" max="258" width="6.42578125" style="1" customWidth="1"/>
    <col min="259" max="259" width="2" style="1" bestFit="1" customWidth="1"/>
    <col min="260" max="260" width="10.140625" style="1" bestFit="1" customWidth="1"/>
    <col min="261" max="261" width="13" style="1" customWidth="1"/>
    <col min="262" max="262" width="19.140625" style="1" bestFit="1" customWidth="1"/>
    <col min="263" max="263" width="14.5703125" style="1" customWidth="1"/>
    <col min="264" max="264" width="20.85546875" style="1" customWidth="1"/>
    <col min="265" max="265" width="16.85546875" style="1" customWidth="1"/>
    <col min="266" max="266" width="17.42578125" style="1" bestFit="1" customWidth="1"/>
    <col min="267" max="267" width="1.85546875" style="1" customWidth="1"/>
    <col min="268" max="273" width="0" style="1" hidden="1" customWidth="1"/>
    <col min="274" max="513" width="11.42578125" style="1"/>
    <col min="514" max="514" width="6.42578125" style="1" customWidth="1"/>
    <col min="515" max="515" width="2" style="1" bestFit="1" customWidth="1"/>
    <col min="516" max="516" width="10.140625" style="1" bestFit="1" customWidth="1"/>
    <col min="517" max="517" width="13" style="1" customWidth="1"/>
    <col min="518" max="518" width="19.140625" style="1" bestFit="1" customWidth="1"/>
    <col min="519" max="519" width="14.5703125" style="1" customWidth="1"/>
    <col min="520" max="520" width="20.85546875" style="1" customWidth="1"/>
    <col min="521" max="521" width="16.85546875" style="1" customWidth="1"/>
    <col min="522" max="522" width="17.42578125" style="1" bestFit="1" customWidth="1"/>
    <col min="523" max="523" width="1.85546875" style="1" customWidth="1"/>
    <col min="524" max="529" width="0" style="1" hidden="1" customWidth="1"/>
    <col min="530" max="769" width="11.42578125" style="1"/>
    <col min="770" max="770" width="6.42578125" style="1" customWidth="1"/>
    <col min="771" max="771" width="2" style="1" bestFit="1" customWidth="1"/>
    <col min="772" max="772" width="10.140625" style="1" bestFit="1" customWidth="1"/>
    <col min="773" max="773" width="13" style="1" customWidth="1"/>
    <col min="774" max="774" width="19.140625" style="1" bestFit="1" customWidth="1"/>
    <col min="775" max="775" width="14.5703125" style="1" customWidth="1"/>
    <col min="776" max="776" width="20.85546875" style="1" customWidth="1"/>
    <col min="777" max="777" width="16.85546875" style="1" customWidth="1"/>
    <col min="778" max="778" width="17.42578125" style="1" bestFit="1" customWidth="1"/>
    <col min="779" max="779" width="1.85546875" style="1" customWidth="1"/>
    <col min="780" max="785" width="0" style="1" hidden="1" customWidth="1"/>
    <col min="786" max="1025" width="11.42578125" style="1"/>
    <col min="1026" max="1026" width="6.42578125" style="1" customWidth="1"/>
    <col min="1027" max="1027" width="2" style="1" bestFit="1" customWidth="1"/>
    <col min="1028" max="1028" width="10.140625" style="1" bestFit="1" customWidth="1"/>
    <col min="1029" max="1029" width="13" style="1" customWidth="1"/>
    <col min="1030" max="1030" width="19.140625" style="1" bestFit="1" customWidth="1"/>
    <col min="1031" max="1031" width="14.5703125" style="1" customWidth="1"/>
    <col min="1032" max="1032" width="20.85546875" style="1" customWidth="1"/>
    <col min="1033" max="1033" width="16.85546875" style="1" customWidth="1"/>
    <col min="1034" max="1034" width="17.42578125" style="1" bestFit="1" customWidth="1"/>
    <col min="1035" max="1035" width="1.85546875" style="1" customWidth="1"/>
    <col min="1036" max="1041" width="0" style="1" hidden="1" customWidth="1"/>
    <col min="1042" max="1281" width="11.42578125" style="1"/>
    <col min="1282" max="1282" width="6.42578125" style="1" customWidth="1"/>
    <col min="1283" max="1283" width="2" style="1" bestFit="1" customWidth="1"/>
    <col min="1284" max="1284" width="10.140625" style="1" bestFit="1" customWidth="1"/>
    <col min="1285" max="1285" width="13" style="1" customWidth="1"/>
    <col min="1286" max="1286" width="19.140625" style="1" bestFit="1" customWidth="1"/>
    <col min="1287" max="1287" width="14.5703125" style="1" customWidth="1"/>
    <col min="1288" max="1288" width="20.85546875" style="1" customWidth="1"/>
    <col min="1289" max="1289" width="16.85546875" style="1" customWidth="1"/>
    <col min="1290" max="1290" width="17.42578125" style="1" bestFit="1" customWidth="1"/>
    <col min="1291" max="1291" width="1.85546875" style="1" customWidth="1"/>
    <col min="1292" max="1297" width="0" style="1" hidden="1" customWidth="1"/>
    <col min="1298" max="1537" width="11.42578125" style="1"/>
    <col min="1538" max="1538" width="6.42578125" style="1" customWidth="1"/>
    <col min="1539" max="1539" width="2" style="1" bestFit="1" customWidth="1"/>
    <col min="1540" max="1540" width="10.140625" style="1" bestFit="1" customWidth="1"/>
    <col min="1541" max="1541" width="13" style="1" customWidth="1"/>
    <col min="1542" max="1542" width="19.140625" style="1" bestFit="1" customWidth="1"/>
    <col min="1543" max="1543" width="14.5703125" style="1" customWidth="1"/>
    <col min="1544" max="1544" width="20.85546875" style="1" customWidth="1"/>
    <col min="1545" max="1545" width="16.85546875" style="1" customWidth="1"/>
    <col min="1546" max="1546" width="17.42578125" style="1" bestFit="1" customWidth="1"/>
    <col min="1547" max="1547" width="1.85546875" style="1" customWidth="1"/>
    <col min="1548" max="1553" width="0" style="1" hidden="1" customWidth="1"/>
    <col min="1554" max="1793" width="11.42578125" style="1"/>
    <col min="1794" max="1794" width="6.42578125" style="1" customWidth="1"/>
    <col min="1795" max="1795" width="2" style="1" bestFit="1" customWidth="1"/>
    <col min="1796" max="1796" width="10.140625" style="1" bestFit="1" customWidth="1"/>
    <col min="1797" max="1797" width="13" style="1" customWidth="1"/>
    <col min="1798" max="1798" width="19.140625" style="1" bestFit="1" customWidth="1"/>
    <col min="1799" max="1799" width="14.5703125" style="1" customWidth="1"/>
    <col min="1800" max="1800" width="20.85546875" style="1" customWidth="1"/>
    <col min="1801" max="1801" width="16.85546875" style="1" customWidth="1"/>
    <col min="1802" max="1802" width="17.42578125" style="1" bestFit="1" customWidth="1"/>
    <col min="1803" max="1803" width="1.85546875" style="1" customWidth="1"/>
    <col min="1804" max="1809" width="0" style="1" hidden="1" customWidth="1"/>
    <col min="1810" max="2049" width="11.42578125" style="1"/>
    <col min="2050" max="2050" width="6.42578125" style="1" customWidth="1"/>
    <col min="2051" max="2051" width="2" style="1" bestFit="1" customWidth="1"/>
    <col min="2052" max="2052" width="10.140625" style="1" bestFit="1" customWidth="1"/>
    <col min="2053" max="2053" width="13" style="1" customWidth="1"/>
    <col min="2054" max="2054" width="19.140625" style="1" bestFit="1" customWidth="1"/>
    <col min="2055" max="2055" width="14.5703125" style="1" customWidth="1"/>
    <col min="2056" max="2056" width="20.85546875" style="1" customWidth="1"/>
    <col min="2057" max="2057" width="16.85546875" style="1" customWidth="1"/>
    <col min="2058" max="2058" width="17.42578125" style="1" bestFit="1" customWidth="1"/>
    <col min="2059" max="2059" width="1.85546875" style="1" customWidth="1"/>
    <col min="2060" max="2065" width="0" style="1" hidden="1" customWidth="1"/>
    <col min="2066" max="2305" width="11.42578125" style="1"/>
    <col min="2306" max="2306" width="6.42578125" style="1" customWidth="1"/>
    <col min="2307" max="2307" width="2" style="1" bestFit="1" customWidth="1"/>
    <col min="2308" max="2308" width="10.140625" style="1" bestFit="1" customWidth="1"/>
    <col min="2309" max="2309" width="13" style="1" customWidth="1"/>
    <col min="2310" max="2310" width="19.140625" style="1" bestFit="1" customWidth="1"/>
    <col min="2311" max="2311" width="14.5703125" style="1" customWidth="1"/>
    <col min="2312" max="2312" width="20.85546875" style="1" customWidth="1"/>
    <col min="2313" max="2313" width="16.85546875" style="1" customWidth="1"/>
    <col min="2314" max="2314" width="17.42578125" style="1" bestFit="1" customWidth="1"/>
    <col min="2315" max="2315" width="1.85546875" style="1" customWidth="1"/>
    <col min="2316" max="2321" width="0" style="1" hidden="1" customWidth="1"/>
    <col min="2322" max="2561" width="11.42578125" style="1"/>
    <col min="2562" max="2562" width="6.42578125" style="1" customWidth="1"/>
    <col min="2563" max="2563" width="2" style="1" bestFit="1" customWidth="1"/>
    <col min="2564" max="2564" width="10.140625" style="1" bestFit="1" customWidth="1"/>
    <col min="2565" max="2565" width="13" style="1" customWidth="1"/>
    <col min="2566" max="2566" width="19.140625" style="1" bestFit="1" customWidth="1"/>
    <col min="2567" max="2567" width="14.5703125" style="1" customWidth="1"/>
    <col min="2568" max="2568" width="20.85546875" style="1" customWidth="1"/>
    <col min="2569" max="2569" width="16.85546875" style="1" customWidth="1"/>
    <col min="2570" max="2570" width="17.42578125" style="1" bestFit="1" customWidth="1"/>
    <col min="2571" max="2571" width="1.85546875" style="1" customWidth="1"/>
    <col min="2572" max="2577" width="0" style="1" hidden="1" customWidth="1"/>
    <col min="2578" max="2817" width="11.42578125" style="1"/>
    <col min="2818" max="2818" width="6.42578125" style="1" customWidth="1"/>
    <col min="2819" max="2819" width="2" style="1" bestFit="1" customWidth="1"/>
    <col min="2820" max="2820" width="10.140625" style="1" bestFit="1" customWidth="1"/>
    <col min="2821" max="2821" width="13" style="1" customWidth="1"/>
    <col min="2822" max="2822" width="19.140625" style="1" bestFit="1" customWidth="1"/>
    <col min="2823" max="2823" width="14.5703125" style="1" customWidth="1"/>
    <col min="2824" max="2824" width="20.85546875" style="1" customWidth="1"/>
    <col min="2825" max="2825" width="16.85546875" style="1" customWidth="1"/>
    <col min="2826" max="2826" width="17.42578125" style="1" bestFit="1" customWidth="1"/>
    <col min="2827" max="2827" width="1.85546875" style="1" customWidth="1"/>
    <col min="2828" max="2833" width="0" style="1" hidden="1" customWidth="1"/>
    <col min="2834" max="3073" width="11.42578125" style="1"/>
    <col min="3074" max="3074" width="6.42578125" style="1" customWidth="1"/>
    <col min="3075" max="3075" width="2" style="1" bestFit="1" customWidth="1"/>
    <col min="3076" max="3076" width="10.140625" style="1" bestFit="1" customWidth="1"/>
    <col min="3077" max="3077" width="13" style="1" customWidth="1"/>
    <col min="3078" max="3078" width="19.140625" style="1" bestFit="1" customWidth="1"/>
    <col min="3079" max="3079" width="14.5703125" style="1" customWidth="1"/>
    <col min="3080" max="3080" width="20.85546875" style="1" customWidth="1"/>
    <col min="3081" max="3081" width="16.85546875" style="1" customWidth="1"/>
    <col min="3082" max="3082" width="17.42578125" style="1" bestFit="1" customWidth="1"/>
    <col min="3083" max="3083" width="1.85546875" style="1" customWidth="1"/>
    <col min="3084" max="3089" width="0" style="1" hidden="1" customWidth="1"/>
    <col min="3090" max="3329" width="11.42578125" style="1"/>
    <col min="3330" max="3330" width="6.42578125" style="1" customWidth="1"/>
    <col min="3331" max="3331" width="2" style="1" bestFit="1" customWidth="1"/>
    <col min="3332" max="3332" width="10.140625" style="1" bestFit="1" customWidth="1"/>
    <col min="3333" max="3333" width="13" style="1" customWidth="1"/>
    <col min="3334" max="3334" width="19.140625" style="1" bestFit="1" customWidth="1"/>
    <col min="3335" max="3335" width="14.5703125" style="1" customWidth="1"/>
    <col min="3336" max="3336" width="20.85546875" style="1" customWidth="1"/>
    <col min="3337" max="3337" width="16.85546875" style="1" customWidth="1"/>
    <col min="3338" max="3338" width="17.42578125" style="1" bestFit="1" customWidth="1"/>
    <col min="3339" max="3339" width="1.85546875" style="1" customWidth="1"/>
    <col min="3340" max="3345" width="0" style="1" hidden="1" customWidth="1"/>
    <col min="3346" max="3585" width="11.42578125" style="1"/>
    <col min="3586" max="3586" width="6.42578125" style="1" customWidth="1"/>
    <col min="3587" max="3587" width="2" style="1" bestFit="1" customWidth="1"/>
    <col min="3588" max="3588" width="10.140625" style="1" bestFit="1" customWidth="1"/>
    <col min="3589" max="3589" width="13" style="1" customWidth="1"/>
    <col min="3590" max="3590" width="19.140625" style="1" bestFit="1" customWidth="1"/>
    <col min="3591" max="3591" width="14.5703125" style="1" customWidth="1"/>
    <col min="3592" max="3592" width="20.85546875" style="1" customWidth="1"/>
    <col min="3593" max="3593" width="16.85546875" style="1" customWidth="1"/>
    <col min="3594" max="3594" width="17.42578125" style="1" bestFit="1" customWidth="1"/>
    <col min="3595" max="3595" width="1.85546875" style="1" customWidth="1"/>
    <col min="3596" max="3601" width="0" style="1" hidden="1" customWidth="1"/>
    <col min="3602" max="3841" width="11.42578125" style="1"/>
    <col min="3842" max="3842" width="6.42578125" style="1" customWidth="1"/>
    <col min="3843" max="3843" width="2" style="1" bestFit="1" customWidth="1"/>
    <col min="3844" max="3844" width="10.140625" style="1" bestFit="1" customWidth="1"/>
    <col min="3845" max="3845" width="13" style="1" customWidth="1"/>
    <col min="3846" max="3846" width="19.140625" style="1" bestFit="1" customWidth="1"/>
    <col min="3847" max="3847" width="14.5703125" style="1" customWidth="1"/>
    <col min="3848" max="3848" width="20.85546875" style="1" customWidth="1"/>
    <col min="3849" max="3849" width="16.85546875" style="1" customWidth="1"/>
    <col min="3850" max="3850" width="17.42578125" style="1" bestFit="1" customWidth="1"/>
    <col min="3851" max="3851" width="1.85546875" style="1" customWidth="1"/>
    <col min="3852" max="3857" width="0" style="1" hidden="1" customWidth="1"/>
    <col min="3858" max="4097" width="11.42578125" style="1"/>
    <col min="4098" max="4098" width="6.42578125" style="1" customWidth="1"/>
    <col min="4099" max="4099" width="2" style="1" bestFit="1" customWidth="1"/>
    <col min="4100" max="4100" width="10.140625" style="1" bestFit="1" customWidth="1"/>
    <col min="4101" max="4101" width="13" style="1" customWidth="1"/>
    <col min="4102" max="4102" width="19.140625" style="1" bestFit="1" customWidth="1"/>
    <col min="4103" max="4103" width="14.5703125" style="1" customWidth="1"/>
    <col min="4104" max="4104" width="20.85546875" style="1" customWidth="1"/>
    <col min="4105" max="4105" width="16.85546875" style="1" customWidth="1"/>
    <col min="4106" max="4106" width="17.42578125" style="1" bestFit="1" customWidth="1"/>
    <col min="4107" max="4107" width="1.85546875" style="1" customWidth="1"/>
    <col min="4108" max="4113" width="0" style="1" hidden="1" customWidth="1"/>
    <col min="4114" max="4353" width="11.42578125" style="1"/>
    <col min="4354" max="4354" width="6.42578125" style="1" customWidth="1"/>
    <col min="4355" max="4355" width="2" style="1" bestFit="1" customWidth="1"/>
    <col min="4356" max="4356" width="10.140625" style="1" bestFit="1" customWidth="1"/>
    <col min="4357" max="4357" width="13" style="1" customWidth="1"/>
    <col min="4358" max="4358" width="19.140625" style="1" bestFit="1" customWidth="1"/>
    <col min="4359" max="4359" width="14.5703125" style="1" customWidth="1"/>
    <col min="4360" max="4360" width="20.85546875" style="1" customWidth="1"/>
    <col min="4361" max="4361" width="16.85546875" style="1" customWidth="1"/>
    <col min="4362" max="4362" width="17.42578125" style="1" bestFit="1" customWidth="1"/>
    <col min="4363" max="4363" width="1.85546875" style="1" customWidth="1"/>
    <col min="4364" max="4369" width="0" style="1" hidden="1" customWidth="1"/>
    <col min="4370" max="4609" width="11.42578125" style="1"/>
    <col min="4610" max="4610" width="6.42578125" style="1" customWidth="1"/>
    <col min="4611" max="4611" width="2" style="1" bestFit="1" customWidth="1"/>
    <col min="4612" max="4612" width="10.140625" style="1" bestFit="1" customWidth="1"/>
    <col min="4613" max="4613" width="13" style="1" customWidth="1"/>
    <col min="4614" max="4614" width="19.140625" style="1" bestFit="1" customWidth="1"/>
    <col min="4615" max="4615" width="14.5703125" style="1" customWidth="1"/>
    <col min="4616" max="4616" width="20.85546875" style="1" customWidth="1"/>
    <col min="4617" max="4617" width="16.85546875" style="1" customWidth="1"/>
    <col min="4618" max="4618" width="17.42578125" style="1" bestFit="1" customWidth="1"/>
    <col min="4619" max="4619" width="1.85546875" style="1" customWidth="1"/>
    <col min="4620" max="4625" width="0" style="1" hidden="1" customWidth="1"/>
    <col min="4626" max="4865" width="11.42578125" style="1"/>
    <col min="4866" max="4866" width="6.42578125" style="1" customWidth="1"/>
    <col min="4867" max="4867" width="2" style="1" bestFit="1" customWidth="1"/>
    <col min="4868" max="4868" width="10.140625" style="1" bestFit="1" customWidth="1"/>
    <col min="4869" max="4869" width="13" style="1" customWidth="1"/>
    <col min="4870" max="4870" width="19.140625" style="1" bestFit="1" customWidth="1"/>
    <col min="4871" max="4871" width="14.5703125" style="1" customWidth="1"/>
    <col min="4872" max="4872" width="20.85546875" style="1" customWidth="1"/>
    <col min="4873" max="4873" width="16.85546875" style="1" customWidth="1"/>
    <col min="4874" max="4874" width="17.42578125" style="1" bestFit="1" customWidth="1"/>
    <col min="4875" max="4875" width="1.85546875" style="1" customWidth="1"/>
    <col min="4876" max="4881" width="0" style="1" hidden="1" customWidth="1"/>
    <col min="4882" max="5121" width="11.42578125" style="1"/>
    <col min="5122" max="5122" width="6.42578125" style="1" customWidth="1"/>
    <col min="5123" max="5123" width="2" style="1" bestFit="1" customWidth="1"/>
    <col min="5124" max="5124" width="10.140625" style="1" bestFit="1" customWidth="1"/>
    <col min="5125" max="5125" width="13" style="1" customWidth="1"/>
    <col min="5126" max="5126" width="19.140625" style="1" bestFit="1" customWidth="1"/>
    <col min="5127" max="5127" width="14.5703125" style="1" customWidth="1"/>
    <col min="5128" max="5128" width="20.85546875" style="1" customWidth="1"/>
    <col min="5129" max="5129" width="16.85546875" style="1" customWidth="1"/>
    <col min="5130" max="5130" width="17.42578125" style="1" bestFit="1" customWidth="1"/>
    <col min="5131" max="5131" width="1.85546875" style="1" customWidth="1"/>
    <col min="5132" max="5137" width="0" style="1" hidden="1" customWidth="1"/>
    <col min="5138" max="5377" width="11.42578125" style="1"/>
    <col min="5378" max="5378" width="6.42578125" style="1" customWidth="1"/>
    <col min="5379" max="5379" width="2" style="1" bestFit="1" customWidth="1"/>
    <col min="5380" max="5380" width="10.140625" style="1" bestFit="1" customWidth="1"/>
    <col min="5381" max="5381" width="13" style="1" customWidth="1"/>
    <col min="5382" max="5382" width="19.140625" style="1" bestFit="1" customWidth="1"/>
    <col min="5383" max="5383" width="14.5703125" style="1" customWidth="1"/>
    <col min="5384" max="5384" width="20.85546875" style="1" customWidth="1"/>
    <col min="5385" max="5385" width="16.85546875" style="1" customWidth="1"/>
    <col min="5386" max="5386" width="17.42578125" style="1" bestFit="1" customWidth="1"/>
    <col min="5387" max="5387" width="1.85546875" style="1" customWidth="1"/>
    <col min="5388" max="5393" width="0" style="1" hidden="1" customWidth="1"/>
    <col min="5394" max="5633" width="11.42578125" style="1"/>
    <col min="5634" max="5634" width="6.42578125" style="1" customWidth="1"/>
    <col min="5635" max="5635" width="2" style="1" bestFit="1" customWidth="1"/>
    <col min="5636" max="5636" width="10.140625" style="1" bestFit="1" customWidth="1"/>
    <col min="5637" max="5637" width="13" style="1" customWidth="1"/>
    <col min="5638" max="5638" width="19.140625" style="1" bestFit="1" customWidth="1"/>
    <col min="5639" max="5639" width="14.5703125" style="1" customWidth="1"/>
    <col min="5640" max="5640" width="20.85546875" style="1" customWidth="1"/>
    <col min="5641" max="5641" width="16.85546875" style="1" customWidth="1"/>
    <col min="5642" max="5642" width="17.42578125" style="1" bestFit="1" customWidth="1"/>
    <col min="5643" max="5643" width="1.85546875" style="1" customWidth="1"/>
    <col min="5644" max="5649" width="0" style="1" hidden="1" customWidth="1"/>
    <col min="5650" max="5889" width="11.42578125" style="1"/>
    <col min="5890" max="5890" width="6.42578125" style="1" customWidth="1"/>
    <col min="5891" max="5891" width="2" style="1" bestFit="1" customWidth="1"/>
    <col min="5892" max="5892" width="10.140625" style="1" bestFit="1" customWidth="1"/>
    <col min="5893" max="5893" width="13" style="1" customWidth="1"/>
    <col min="5894" max="5894" width="19.140625" style="1" bestFit="1" customWidth="1"/>
    <col min="5895" max="5895" width="14.5703125" style="1" customWidth="1"/>
    <col min="5896" max="5896" width="20.85546875" style="1" customWidth="1"/>
    <col min="5897" max="5897" width="16.85546875" style="1" customWidth="1"/>
    <col min="5898" max="5898" width="17.42578125" style="1" bestFit="1" customWidth="1"/>
    <col min="5899" max="5899" width="1.85546875" style="1" customWidth="1"/>
    <col min="5900" max="5905" width="0" style="1" hidden="1" customWidth="1"/>
    <col min="5906" max="6145" width="11.42578125" style="1"/>
    <col min="6146" max="6146" width="6.42578125" style="1" customWidth="1"/>
    <col min="6147" max="6147" width="2" style="1" bestFit="1" customWidth="1"/>
    <col min="6148" max="6148" width="10.140625" style="1" bestFit="1" customWidth="1"/>
    <col min="6149" max="6149" width="13" style="1" customWidth="1"/>
    <col min="6150" max="6150" width="19.140625" style="1" bestFit="1" customWidth="1"/>
    <col min="6151" max="6151" width="14.5703125" style="1" customWidth="1"/>
    <col min="6152" max="6152" width="20.85546875" style="1" customWidth="1"/>
    <col min="6153" max="6153" width="16.85546875" style="1" customWidth="1"/>
    <col min="6154" max="6154" width="17.42578125" style="1" bestFit="1" customWidth="1"/>
    <col min="6155" max="6155" width="1.85546875" style="1" customWidth="1"/>
    <col min="6156" max="6161" width="0" style="1" hidden="1" customWidth="1"/>
    <col min="6162" max="6401" width="11.42578125" style="1"/>
    <col min="6402" max="6402" width="6.42578125" style="1" customWidth="1"/>
    <col min="6403" max="6403" width="2" style="1" bestFit="1" customWidth="1"/>
    <col min="6404" max="6404" width="10.140625" style="1" bestFit="1" customWidth="1"/>
    <col min="6405" max="6405" width="13" style="1" customWidth="1"/>
    <col min="6406" max="6406" width="19.140625" style="1" bestFit="1" customWidth="1"/>
    <col min="6407" max="6407" width="14.5703125" style="1" customWidth="1"/>
    <col min="6408" max="6408" width="20.85546875" style="1" customWidth="1"/>
    <col min="6409" max="6409" width="16.85546875" style="1" customWidth="1"/>
    <col min="6410" max="6410" width="17.42578125" style="1" bestFit="1" customWidth="1"/>
    <col min="6411" max="6411" width="1.85546875" style="1" customWidth="1"/>
    <col min="6412" max="6417" width="0" style="1" hidden="1" customWidth="1"/>
    <col min="6418" max="6657" width="11.42578125" style="1"/>
    <col min="6658" max="6658" width="6.42578125" style="1" customWidth="1"/>
    <col min="6659" max="6659" width="2" style="1" bestFit="1" customWidth="1"/>
    <col min="6660" max="6660" width="10.140625" style="1" bestFit="1" customWidth="1"/>
    <col min="6661" max="6661" width="13" style="1" customWidth="1"/>
    <col min="6662" max="6662" width="19.140625" style="1" bestFit="1" customWidth="1"/>
    <col min="6663" max="6663" width="14.5703125" style="1" customWidth="1"/>
    <col min="6664" max="6664" width="20.85546875" style="1" customWidth="1"/>
    <col min="6665" max="6665" width="16.85546875" style="1" customWidth="1"/>
    <col min="6666" max="6666" width="17.42578125" style="1" bestFit="1" customWidth="1"/>
    <col min="6667" max="6667" width="1.85546875" style="1" customWidth="1"/>
    <col min="6668" max="6673" width="0" style="1" hidden="1" customWidth="1"/>
    <col min="6674" max="6913" width="11.42578125" style="1"/>
    <col min="6914" max="6914" width="6.42578125" style="1" customWidth="1"/>
    <col min="6915" max="6915" width="2" style="1" bestFit="1" customWidth="1"/>
    <col min="6916" max="6916" width="10.140625" style="1" bestFit="1" customWidth="1"/>
    <col min="6917" max="6917" width="13" style="1" customWidth="1"/>
    <col min="6918" max="6918" width="19.140625" style="1" bestFit="1" customWidth="1"/>
    <col min="6919" max="6919" width="14.5703125" style="1" customWidth="1"/>
    <col min="6920" max="6920" width="20.85546875" style="1" customWidth="1"/>
    <col min="6921" max="6921" width="16.85546875" style="1" customWidth="1"/>
    <col min="6922" max="6922" width="17.42578125" style="1" bestFit="1" customWidth="1"/>
    <col min="6923" max="6923" width="1.85546875" style="1" customWidth="1"/>
    <col min="6924" max="6929" width="0" style="1" hidden="1" customWidth="1"/>
    <col min="6930" max="7169" width="11.42578125" style="1"/>
    <col min="7170" max="7170" width="6.42578125" style="1" customWidth="1"/>
    <col min="7171" max="7171" width="2" style="1" bestFit="1" customWidth="1"/>
    <col min="7172" max="7172" width="10.140625" style="1" bestFit="1" customWidth="1"/>
    <col min="7173" max="7173" width="13" style="1" customWidth="1"/>
    <col min="7174" max="7174" width="19.140625" style="1" bestFit="1" customWidth="1"/>
    <col min="7175" max="7175" width="14.5703125" style="1" customWidth="1"/>
    <col min="7176" max="7176" width="20.85546875" style="1" customWidth="1"/>
    <col min="7177" max="7177" width="16.85546875" style="1" customWidth="1"/>
    <col min="7178" max="7178" width="17.42578125" style="1" bestFit="1" customWidth="1"/>
    <col min="7179" max="7179" width="1.85546875" style="1" customWidth="1"/>
    <col min="7180" max="7185" width="0" style="1" hidden="1" customWidth="1"/>
    <col min="7186" max="7425" width="11.42578125" style="1"/>
    <col min="7426" max="7426" width="6.42578125" style="1" customWidth="1"/>
    <col min="7427" max="7427" width="2" style="1" bestFit="1" customWidth="1"/>
    <col min="7428" max="7428" width="10.140625" style="1" bestFit="1" customWidth="1"/>
    <col min="7429" max="7429" width="13" style="1" customWidth="1"/>
    <col min="7430" max="7430" width="19.140625" style="1" bestFit="1" customWidth="1"/>
    <col min="7431" max="7431" width="14.5703125" style="1" customWidth="1"/>
    <col min="7432" max="7432" width="20.85546875" style="1" customWidth="1"/>
    <col min="7433" max="7433" width="16.85546875" style="1" customWidth="1"/>
    <col min="7434" max="7434" width="17.42578125" style="1" bestFit="1" customWidth="1"/>
    <col min="7435" max="7435" width="1.85546875" style="1" customWidth="1"/>
    <col min="7436" max="7441" width="0" style="1" hidden="1" customWidth="1"/>
    <col min="7442" max="7681" width="11.42578125" style="1"/>
    <col min="7682" max="7682" width="6.42578125" style="1" customWidth="1"/>
    <col min="7683" max="7683" width="2" style="1" bestFit="1" customWidth="1"/>
    <col min="7684" max="7684" width="10.140625" style="1" bestFit="1" customWidth="1"/>
    <col min="7685" max="7685" width="13" style="1" customWidth="1"/>
    <col min="7686" max="7686" width="19.140625" style="1" bestFit="1" customWidth="1"/>
    <col min="7687" max="7687" width="14.5703125" style="1" customWidth="1"/>
    <col min="7688" max="7688" width="20.85546875" style="1" customWidth="1"/>
    <col min="7689" max="7689" width="16.85546875" style="1" customWidth="1"/>
    <col min="7690" max="7690" width="17.42578125" style="1" bestFit="1" customWidth="1"/>
    <col min="7691" max="7691" width="1.85546875" style="1" customWidth="1"/>
    <col min="7692" max="7697" width="0" style="1" hidden="1" customWidth="1"/>
    <col min="7698" max="7937" width="11.42578125" style="1"/>
    <col min="7938" max="7938" width="6.42578125" style="1" customWidth="1"/>
    <col min="7939" max="7939" width="2" style="1" bestFit="1" customWidth="1"/>
    <col min="7940" max="7940" width="10.140625" style="1" bestFit="1" customWidth="1"/>
    <col min="7941" max="7941" width="13" style="1" customWidth="1"/>
    <col min="7942" max="7942" width="19.140625" style="1" bestFit="1" customWidth="1"/>
    <col min="7943" max="7943" width="14.5703125" style="1" customWidth="1"/>
    <col min="7944" max="7944" width="20.85546875" style="1" customWidth="1"/>
    <col min="7945" max="7945" width="16.85546875" style="1" customWidth="1"/>
    <col min="7946" max="7946" width="17.42578125" style="1" bestFit="1" customWidth="1"/>
    <col min="7947" max="7947" width="1.85546875" style="1" customWidth="1"/>
    <col min="7948" max="7953" width="0" style="1" hidden="1" customWidth="1"/>
    <col min="7954" max="8193" width="11.42578125" style="1"/>
    <col min="8194" max="8194" width="6.42578125" style="1" customWidth="1"/>
    <col min="8195" max="8195" width="2" style="1" bestFit="1" customWidth="1"/>
    <col min="8196" max="8196" width="10.140625" style="1" bestFit="1" customWidth="1"/>
    <col min="8197" max="8197" width="13" style="1" customWidth="1"/>
    <col min="8198" max="8198" width="19.140625" style="1" bestFit="1" customWidth="1"/>
    <col min="8199" max="8199" width="14.5703125" style="1" customWidth="1"/>
    <col min="8200" max="8200" width="20.85546875" style="1" customWidth="1"/>
    <col min="8201" max="8201" width="16.85546875" style="1" customWidth="1"/>
    <col min="8202" max="8202" width="17.42578125" style="1" bestFit="1" customWidth="1"/>
    <col min="8203" max="8203" width="1.85546875" style="1" customWidth="1"/>
    <col min="8204" max="8209" width="0" style="1" hidden="1" customWidth="1"/>
    <col min="8210" max="8449" width="11.42578125" style="1"/>
    <col min="8450" max="8450" width="6.42578125" style="1" customWidth="1"/>
    <col min="8451" max="8451" width="2" style="1" bestFit="1" customWidth="1"/>
    <col min="8452" max="8452" width="10.140625" style="1" bestFit="1" customWidth="1"/>
    <col min="8453" max="8453" width="13" style="1" customWidth="1"/>
    <col min="8454" max="8454" width="19.140625" style="1" bestFit="1" customWidth="1"/>
    <col min="8455" max="8455" width="14.5703125" style="1" customWidth="1"/>
    <col min="8456" max="8456" width="20.85546875" style="1" customWidth="1"/>
    <col min="8457" max="8457" width="16.85546875" style="1" customWidth="1"/>
    <col min="8458" max="8458" width="17.42578125" style="1" bestFit="1" customWidth="1"/>
    <col min="8459" max="8459" width="1.85546875" style="1" customWidth="1"/>
    <col min="8460" max="8465" width="0" style="1" hidden="1" customWidth="1"/>
    <col min="8466" max="8705" width="11.42578125" style="1"/>
    <col min="8706" max="8706" width="6.42578125" style="1" customWidth="1"/>
    <col min="8707" max="8707" width="2" style="1" bestFit="1" customWidth="1"/>
    <col min="8708" max="8708" width="10.140625" style="1" bestFit="1" customWidth="1"/>
    <col min="8709" max="8709" width="13" style="1" customWidth="1"/>
    <col min="8710" max="8710" width="19.140625" style="1" bestFit="1" customWidth="1"/>
    <col min="8711" max="8711" width="14.5703125" style="1" customWidth="1"/>
    <col min="8712" max="8712" width="20.85546875" style="1" customWidth="1"/>
    <col min="8713" max="8713" width="16.85546875" style="1" customWidth="1"/>
    <col min="8714" max="8714" width="17.42578125" style="1" bestFit="1" customWidth="1"/>
    <col min="8715" max="8715" width="1.85546875" style="1" customWidth="1"/>
    <col min="8716" max="8721" width="0" style="1" hidden="1" customWidth="1"/>
    <col min="8722" max="8961" width="11.42578125" style="1"/>
    <col min="8962" max="8962" width="6.42578125" style="1" customWidth="1"/>
    <col min="8963" max="8963" width="2" style="1" bestFit="1" customWidth="1"/>
    <col min="8964" max="8964" width="10.140625" style="1" bestFit="1" customWidth="1"/>
    <col min="8965" max="8965" width="13" style="1" customWidth="1"/>
    <col min="8966" max="8966" width="19.140625" style="1" bestFit="1" customWidth="1"/>
    <col min="8967" max="8967" width="14.5703125" style="1" customWidth="1"/>
    <col min="8968" max="8968" width="20.85546875" style="1" customWidth="1"/>
    <col min="8969" max="8969" width="16.85546875" style="1" customWidth="1"/>
    <col min="8970" max="8970" width="17.42578125" style="1" bestFit="1" customWidth="1"/>
    <col min="8971" max="8971" width="1.85546875" style="1" customWidth="1"/>
    <col min="8972" max="8977" width="0" style="1" hidden="1" customWidth="1"/>
    <col min="8978" max="9217" width="11.42578125" style="1"/>
    <col min="9218" max="9218" width="6.42578125" style="1" customWidth="1"/>
    <col min="9219" max="9219" width="2" style="1" bestFit="1" customWidth="1"/>
    <col min="9220" max="9220" width="10.140625" style="1" bestFit="1" customWidth="1"/>
    <col min="9221" max="9221" width="13" style="1" customWidth="1"/>
    <col min="9222" max="9222" width="19.140625" style="1" bestFit="1" customWidth="1"/>
    <col min="9223" max="9223" width="14.5703125" style="1" customWidth="1"/>
    <col min="9224" max="9224" width="20.85546875" style="1" customWidth="1"/>
    <col min="9225" max="9225" width="16.85546875" style="1" customWidth="1"/>
    <col min="9226" max="9226" width="17.42578125" style="1" bestFit="1" customWidth="1"/>
    <col min="9227" max="9227" width="1.85546875" style="1" customWidth="1"/>
    <col min="9228" max="9233" width="0" style="1" hidden="1" customWidth="1"/>
    <col min="9234" max="9473" width="11.42578125" style="1"/>
    <col min="9474" max="9474" width="6.42578125" style="1" customWidth="1"/>
    <col min="9475" max="9475" width="2" style="1" bestFit="1" customWidth="1"/>
    <col min="9476" max="9476" width="10.140625" style="1" bestFit="1" customWidth="1"/>
    <col min="9477" max="9477" width="13" style="1" customWidth="1"/>
    <col min="9478" max="9478" width="19.140625" style="1" bestFit="1" customWidth="1"/>
    <col min="9479" max="9479" width="14.5703125" style="1" customWidth="1"/>
    <col min="9480" max="9480" width="20.85546875" style="1" customWidth="1"/>
    <col min="9481" max="9481" width="16.85546875" style="1" customWidth="1"/>
    <col min="9482" max="9482" width="17.42578125" style="1" bestFit="1" customWidth="1"/>
    <col min="9483" max="9483" width="1.85546875" style="1" customWidth="1"/>
    <col min="9484" max="9489" width="0" style="1" hidden="1" customWidth="1"/>
    <col min="9490" max="9729" width="11.42578125" style="1"/>
    <col min="9730" max="9730" width="6.42578125" style="1" customWidth="1"/>
    <col min="9731" max="9731" width="2" style="1" bestFit="1" customWidth="1"/>
    <col min="9732" max="9732" width="10.140625" style="1" bestFit="1" customWidth="1"/>
    <col min="9733" max="9733" width="13" style="1" customWidth="1"/>
    <col min="9734" max="9734" width="19.140625" style="1" bestFit="1" customWidth="1"/>
    <col min="9735" max="9735" width="14.5703125" style="1" customWidth="1"/>
    <col min="9736" max="9736" width="20.85546875" style="1" customWidth="1"/>
    <col min="9737" max="9737" width="16.85546875" style="1" customWidth="1"/>
    <col min="9738" max="9738" width="17.42578125" style="1" bestFit="1" customWidth="1"/>
    <col min="9739" max="9739" width="1.85546875" style="1" customWidth="1"/>
    <col min="9740" max="9745" width="0" style="1" hidden="1" customWidth="1"/>
    <col min="9746" max="9985" width="11.42578125" style="1"/>
    <col min="9986" max="9986" width="6.42578125" style="1" customWidth="1"/>
    <col min="9987" max="9987" width="2" style="1" bestFit="1" customWidth="1"/>
    <col min="9988" max="9988" width="10.140625" style="1" bestFit="1" customWidth="1"/>
    <col min="9989" max="9989" width="13" style="1" customWidth="1"/>
    <col min="9990" max="9990" width="19.140625" style="1" bestFit="1" customWidth="1"/>
    <col min="9991" max="9991" width="14.5703125" style="1" customWidth="1"/>
    <col min="9992" max="9992" width="20.85546875" style="1" customWidth="1"/>
    <col min="9993" max="9993" width="16.85546875" style="1" customWidth="1"/>
    <col min="9994" max="9994" width="17.42578125" style="1" bestFit="1" customWidth="1"/>
    <col min="9995" max="9995" width="1.85546875" style="1" customWidth="1"/>
    <col min="9996" max="10001" width="0" style="1" hidden="1" customWidth="1"/>
    <col min="10002" max="10241" width="11.42578125" style="1"/>
    <col min="10242" max="10242" width="6.42578125" style="1" customWidth="1"/>
    <col min="10243" max="10243" width="2" style="1" bestFit="1" customWidth="1"/>
    <col min="10244" max="10244" width="10.140625" style="1" bestFit="1" customWidth="1"/>
    <col min="10245" max="10245" width="13" style="1" customWidth="1"/>
    <col min="10246" max="10246" width="19.140625" style="1" bestFit="1" customWidth="1"/>
    <col min="10247" max="10247" width="14.5703125" style="1" customWidth="1"/>
    <col min="10248" max="10248" width="20.85546875" style="1" customWidth="1"/>
    <col min="10249" max="10249" width="16.85546875" style="1" customWidth="1"/>
    <col min="10250" max="10250" width="17.42578125" style="1" bestFit="1" customWidth="1"/>
    <col min="10251" max="10251" width="1.85546875" style="1" customWidth="1"/>
    <col min="10252" max="10257" width="0" style="1" hidden="1" customWidth="1"/>
    <col min="10258" max="10497" width="11.42578125" style="1"/>
    <col min="10498" max="10498" width="6.42578125" style="1" customWidth="1"/>
    <col min="10499" max="10499" width="2" style="1" bestFit="1" customWidth="1"/>
    <col min="10500" max="10500" width="10.140625" style="1" bestFit="1" customWidth="1"/>
    <col min="10501" max="10501" width="13" style="1" customWidth="1"/>
    <col min="10502" max="10502" width="19.140625" style="1" bestFit="1" customWidth="1"/>
    <col min="10503" max="10503" width="14.5703125" style="1" customWidth="1"/>
    <col min="10504" max="10504" width="20.85546875" style="1" customWidth="1"/>
    <col min="10505" max="10505" width="16.85546875" style="1" customWidth="1"/>
    <col min="10506" max="10506" width="17.42578125" style="1" bestFit="1" customWidth="1"/>
    <col min="10507" max="10507" width="1.85546875" style="1" customWidth="1"/>
    <col min="10508" max="10513" width="0" style="1" hidden="1" customWidth="1"/>
    <col min="10514" max="10753" width="11.42578125" style="1"/>
    <col min="10754" max="10754" width="6.42578125" style="1" customWidth="1"/>
    <col min="10755" max="10755" width="2" style="1" bestFit="1" customWidth="1"/>
    <col min="10756" max="10756" width="10.140625" style="1" bestFit="1" customWidth="1"/>
    <col min="10757" max="10757" width="13" style="1" customWidth="1"/>
    <col min="10758" max="10758" width="19.140625" style="1" bestFit="1" customWidth="1"/>
    <col min="10759" max="10759" width="14.5703125" style="1" customWidth="1"/>
    <col min="10760" max="10760" width="20.85546875" style="1" customWidth="1"/>
    <col min="10761" max="10761" width="16.85546875" style="1" customWidth="1"/>
    <col min="10762" max="10762" width="17.42578125" style="1" bestFit="1" customWidth="1"/>
    <col min="10763" max="10763" width="1.85546875" style="1" customWidth="1"/>
    <col min="10764" max="10769" width="0" style="1" hidden="1" customWidth="1"/>
    <col min="10770" max="11009" width="11.42578125" style="1"/>
    <col min="11010" max="11010" width="6.42578125" style="1" customWidth="1"/>
    <col min="11011" max="11011" width="2" style="1" bestFit="1" customWidth="1"/>
    <col min="11012" max="11012" width="10.140625" style="1" bestFit="1" customWidth="1"/>
    <col min="11013" max="11013" width="13" style="1" customWidth="1"/>
    <col min="11014" max="11014" width="19.140625" style="1" bestFit="1" customWidth="1"/>
    <col min="11015" max="11015" width="14.5703125" style="1" customWidth="1"/>
    <col min="11016" max="11016" width="20.85546875" style="1" customWidth="1"/>
    <col min="11017" max="11017" width="16.85546875" style="1" customWidth="1"/>
    <col min="11018" max="11018" width="17.42578125" style="1" bestFit="1" customWidth="1"/>
    <col min="11019" max="11019" width="1.85546875" style="1" customWidth="1"/>
    <col min="11020" max="11025" width="0" style="1" hidden="1" customWidth="1"/>
    <col min="11026" max="11265" width="11.42578125" style="1"/>
    <col min="11266" max="11266" width="6.42578125" style="1" customWidth="1"/>
    <col min="11267" max="11267" width="2" style="1" bestFit="1" customWidth="1"/>
    <col min="11268" max="11268" width="10.140625" style="1" bestFit="1" customWidth="1"/>
    <col min="11269" max="11269" width="13" style="1" customWidth="1"/>
    <col min="11270" max="11270" width="19.140625" style="1" bestFit="1" customWidth="1"/>
    <col min="11271" max="11271" width="14.5703125" style="1" customWidth="1"/>
    <col min="11272" max="11272" width="20.85546875" style="1" customWidth="1"/>
    <col min="11273" max="11273" width="16.85546875" style="1" customWidth="1"/>
    <col min="11274" max="11274" width="17.42578125" style="1" bestFit="1" customWidth="1"/>
    <col min="11275" max="11275" width="1.85546875" style="1" customWidth="1"/>
    <col min="11276" max="11281" width="0" style="1" hidden="1" customWidth="1"/>
    <col min="11282" max="11521" width="11.42578125" style="1"/>
    <col min="11522" max="11522" width="6.42578125" style="1" customWidth="1"/>
    <col min="11523" max="11523" width="2" style="1" bestFit="1" customWidth="1"/>
    <col min="11524" max="11524" width="10.140625" style="1" bestFit="1" customWidth="1"/>
    <col min="11525" max="11525" width="13" style="1" customWidth="1"/>
    <col min="11526" max="11526" width="19.140625" style="1" bestFit="1" customWidth="1"/>
    <col min="11527" max="11527" width="14.5703125" style="1" customWidth="1"/>
    <col min="11528" max="11528" width="20.85546875" style="1" customWidth="1"/>
    <col min="11529" max="11529" width="16.85546875" style="1" customWidth="1"/>
    <col min="11530" max="11530" width="17.42578125" style="1" bestFit="1" customWidth="1"/>
    <col min="11531" max="11531" width="1.85546875" style="1" customWidth="1"/>
    <col min="11532" max="11537" width="0" style="1" hidden="1" customWidth="1"/>
    <col min="11538" max="11777" width="11.42578125" style="1"/>
    <col min="11778" max="11778" width="6.42578125" style="1" customWidth="1"/>
    <col min="11779" max="11779" width="2" style="1" bestFit="1" customWidth="1"/>
    <col min="11780" max="11780" width="10.140625" style="1" bestFit="1" customWidth="1"/>
    <col min="11781" max="11781" width="13" style="1" customWidth="1"/>
    <col min="11782" max="11782" width="19.140625" style="1" bestFit="1" customWidth="1"/>
    <col min="11783" max="11783" width="14.5703125" style="1" customWidth="1"/>
    <col min="11784" max="11784" width="20.85546875" style="1" customWidth="1"/>
    <col min="11785" max="11785" width="16.85546875" style="1" customWidth="1"/>
    <col min="11786" max="11786" width="17.42578125" style="1" bestFit="1" customWidth="1"/>
    <col min="11787" max="11787" width="1.85546875" style="1" customWidth="1"/>
    <col min="11788" max="11793" width="0" style="1" hidden="1" customWidth="1"/>
    <col min="11794" max="12033" width="11.42578125" style="1"/>
    <col min="12034" max="12034" width="6.42578125" style="1" customWidth="1"/>
    <col min="12035" max="12035" width="2" style="1" bestFit="1" customWidth="1"/>
    <col min="12036" max="12036" width="10.140625" style="1" bestFit="1" customWidth="1"/>
    <col min="12037" max="12037" width="13" style="1" customWidth="1"/>
    <col min="12038" max="12038" width="19.140625" style="1" bestFit="1" customWidth="1"/>
    <col min="12039" max="12039" width="14.5703125" style="1" customWidth="1"/>
    <col min="12040" max="12040" width="20.85546875" style="1" customWidth="1"/>
    <col min="12041" max="12041" width="16.85546875" style="1" customWidth="1"/>
    <col min="12042" max="12042" width="17.42578125" style="1" bestFit="1" customWidth="1"/>
    <col min="12043" max="12043" width="1.85546875" style="1" customWidth="1"/>
    <col min="12044" max="12049" width="0" style="1" hidden="1" customWidth="1"/>
    <col min="12050" max="12289" width="11.42578125" style="1"/>
    <col min="12290" max="12290" width="6.42578125" style="1" customWidth="1"/>
    <col min="12291" max="12291" width="2" style="1" bestFit="1" customWidth="1"/>
    <col min="12292" max="12292" width="10.140625" style="1" bestFit="1" customWidth="1"/>
    <col min="12293" max="12293" width="13" style="1" customWidth="1"/>
    <col min="12294" max="12294" width="19.140625" style="1" bestFit="1" customWidth="1"/>
    <col min="12295" max="12295" width="14.5703125" style="1" customWidth="1"/>
    <col min="12296" max="12296" width="20.85546875" style="1" customWidth="1"/>
    <col min="12297" max="12297" width="16.85546875" style="1" customWidth="1"/>
    <col min="12298" max="12298" width="17.42578125" style="1" bestFit="1" customWidth="1"/>
    <col min="12299" max="12299" width="1.85546875" style="1" customWidth="1"/>
    <col min="12300" max="12305" width="0" style="1" hidden="1" customWidth="1"/>
    <col min="12306" max="12545" width="11.42578125" style="1"/>
    <col min="12546" max="12546" width="6.42578125" style="1" customWidth="1"/>
    <col min="12547" max="12547" width="2" style="1" bestFit="1" customWidth="1"/>
    <col min="12548" max="12548" width="10.140625" style="1" bestFit="1" customWidth="1"/>
    <col min="12549" max="12549" width="13" style="1" customWidth="1"/>
    <col min="12550" max="12550" width="19.140625" style="1" bestFit="1" customWidth="1"/>
    <col min="12551" max="12551" width="14.5703125" style="1" customWidth="1"/>
    <col min="12552" max="12552" width="20.85546875" style="1" customWidth="1"/>
    <col min="12553" max="12553" width="16.85546875" style="1" customWidth="1"/>
    <col min="12554" max="12554" width="17.42578125" style="1" bestFit="1" customWidth="1"/>
    <col min="12555" max="12555" width="1.85546875" style="1" customWidth="1"/>
    <col min="12556" max="12561" width="0" style="1" hidden="1" customWidth="1"/>
    <col min="12562" max="12801" width="11.42578125" style="1"/>
    <col min="12802" max="12802" width="6.42578125" style="1" customWidth="1"/>
    <col min="12803" max="12803" width="2" style="1" bestFit="1" customWidth="1"/>
    <col min="12804" max="12804" width="10.140625" style="1" bestFit="1" customWidth="1"/>
    <col min="12805" max="12805" width="13" style="1" customWidth="1"/>
    <col min="12806" max="12806" width="19.140625" style="1" bestFit="1" customWidth="1"/>
    <col min="12807" max="12807" width="14.5703125" style="1" customWidth="1"/>
    <col min="12808" max="12808" width="20.85546875" style="1" customWidth="1"/>
    <col min="12809" max="12809" width="16.85546875" style="1" customWidth="1"/>
    <col min="12810" max="12810" width="17.42578125" style="1" bestFit="1" customWidth="1"/>
    <col min="12811" max="12811" width="1.85546875" style="1" customWidth="1"/>
    <col min="12812" max="12817" width="0" style="1" hidden="1" customWidth="1"/>
    <col min="12818" max="13057" width="11.42578125" style="1"/>
    <col min="13058" max="13058" width="6.42578125" style="1" customWidth="1"/>
    <col min="13059" max="13059" width="2" style="1" bestFit="1" customWidth="1"/>
    <col min="13060" max="13060" width="10.140625" style="1" bestFit="1" customWidth="1"/>
    <col min="13061" max="13061" width="13" style="1" customWidth="1"/>
    <col min="13062" max="13062" width="19.140625" style="1" bestFit="1" customWidth="1"/>
    <col min="13063" max="13063" width="14.5703125" style="1" customWidth="1"/>
    <col min="13064" max="13064" width="20.85546875" style="1" customWidth="1"/>
    <col min="13065" max="13065" width="16.85546875" style="1" customWidth="1"/>
    <col min="13066" max="13066" width="17.42578125" style="1" bestFit="1" customWidth="1"/>
    <col min="13067" max="13067" width="1.85546875" style="1" customWidth="1"/>
    <col min="13068" max="13073" width="0" style="1" hidden="1" customWidth="1"/>
    <col min="13074" max="13313" width="11.42578125" style="1"/>
    <col min="13314" max="13314" width="6.42578125" style="1" customWidth="1"/>
    <col min="13315" max="13315" width="2" style="1" bestFit="1" customWidth="1"/>
    <col min="13316" max="13316" width="10.140625" style="1" bestFit="1" customWidth="1"/>
    <col min="13317" max="13317" width="13" style="1" customWidth="1"/>
    <col min="13318" max="13318" width="19.140625" style="1" bestFit="1" customWidth="1"/>
    <col min="13319" max="13319" width="14.5703125" style="1" customWidth="1"/>
    <col min="13320" max="13320" width="20.85546875" style="1" customWidth="1"/>
    <col min="13321" max="13321" width="16.85546875" style="1" customWidth="1"/>
    <col min="13322" max="13322" width="17.42578125" style="1" bestFit="1" customWidth="1"/>
    <col min="13323" max="13323" width="1.85546875" style="1" customWidth="1"/>
    <col min="13324" max="13329" width="0" style="1" hidden="1" customWidth="1"/>
    <col min="13330" max="13569" width="11.42578125" style="1"/>
    <col min="13570" max="13570" width="6.42578125" style="1" customWidth="1"/>
    <col min="13571" max="13571" width="2" style="1" bestFit="1" customWidth="1"/>
    <col min="13572" max="13572" width="10.140625" style="1" bestFit="1" customWidth="1"/>
    <col min="13573" max="13573" width="13" style="1" customWidth="1"/>
    <col min="13574" max="13574" width="19.140625" style="1" bestFit="1" customWidth="1"/>
    <col min="13575" max="13575" width="14.5703125" style="1" customWidth="1"/>
    <col min="13576" max="13576" width="20.85546875" style="1" customWidth="1"/>
    <col min="13577" max="13577" width="16.85546875" style="1" customWidth="1"/>
    <col min="13578" max="13578" width="17.42578125" style="1" bestFit="1" customWidth="1"/>
    <col min="13579" max="13579" width="1.85546875" style="1" customWidth="1"/>
    <col min="13580" max="13585" width="0" style="1" hidden="1" customWidth="1"/>
    <col min="13586" max="13825" width="11.42578125" style="1"/>
    <col min="13826" max="13826" width="6.42578125" style="1" customWidth="1"/>
    <col min="13827" max="13827" width="2" style="1" bestFit="1" customWidth="1"/>
    <col min="13828" max="13828" width="10.140625" style="1" bestFit="1" customWidth="1"/>
    <col min="13829" max="13829" width="13" style="1" customWidth="1"/>
    <col min="13830" max="13830" width="19.140625" style="1" bestFit="1" customWidth="1"/>
    <col min="13831" max="13831" width="14.5703125" style="1" customWidth="1"/>
    <col min="13832" max="13832" width="20.85546875" style="1" customWidth="1"/>
    <col min="13833" max="13833" width="16.85546875" style="1" customWidth="1"/>
    <col min="13834" max="13834" width="17.42578125" style="1" bestFit="1" customWidth="1"/>
    <col min="13835" max="13835" width="1.85546875" style="1" customWidth="1"/>
    <col min="13836" max="13841" width="0" style="1" hidden="1" customWidth="1"/>
    <col min="13842" max="14081" width="11.42578125" style="1"/>
    <col min="14082" max="14082" width="6.42578125" style="1" customWidth="1"/>
    <col min="14083" max="14083" width="2" style="1" bestFit="1" customWidth="1"/>
    <col min="14084" max="14084" width="10.140625" style="1" bestFit="1" customWidth="1"/>
    <col min="14085" max="14085" width="13" style="1" customWidth="1"/>
    <col min="14086" max="14086" width="19.140625" style="1" bestFit="1" customWidth="1"/>
    <col min="14087" max="14087" width="14.5703125" style="1" customWidth="1"/>
    <col min="14088" max="14088" width="20.85546875" style="1" customWidth="1"/>
    <col min="14089" max="14089" width="16.85546875" style="1" customWidth="1"/>
    <col min="14090" max="14090" width="17.42578125" style="1" bestFit="1" customWidth="1"/>
    <col min="14091" max="14091" width="1.85546875" style="1" customWidth="1"/>
    <col min="14092" max="14097" width="0" style="1" hidden="1" customWidth="1"/>
    <col min="14098" max="14337" width="11.42578125" style="1"/>
    <col min="14338" max="14338" width="6.42578125" style="1" customWidth="1"/>
    <col min="14339" max="14339" width="2" style="1" bestFit="1" customWidth="1"/>
    <col min="14340" max="14340" width="10.140625" style="1" bestFit="1" customWidth="1"/>
    <col min="14341" max="14341" width="13" style="1" customWidth="1"/>
    <col min="14342" max="14342" width="19.140625" style="1" bestFit="1" customWidth="1"/>
    <col min="14343" max="14343" width="14.5703125" style="1" customWidth="1"/>
    <col min="14344" max="14344" width="20.85546875" style="1" customWidth="1"/>
    <col min="14345" max="14345" width="16.85546875" style="1" customWidth="1"/>
    <col min="14346" max="14346" width="17.42578125" style="1" bestFit="1" customWidth="1"/>
    <col min="14347" max="14347" width="1.85546875" style="1" customWidth="1"/>
    <col min="14348" max="14353" width="0" style="1" hidden="1" customWidth="1"/>
    <col min="14354" max="14593" width="11.42578125" style="1"/>
    <col min="14594" max="14594" width="6.42578125" style="1" customWidth="1"/>
    <col min="14595" max="14595" width="2" style="1" bestFit="1" customWidth="1"/>
    <col min="14596" max="14596" width="10.140625" style="1" bestFit="1" customWidth="1"/>
    <col min="14597" max="14597" width="13" style="1" customWidth="1"/>
    <col min="14598" max="14598" width="19.140625" style="1" bestFit="1" customWidth="1"/>
    <col min="14599" max="14599" width="14.5703125" style="1" customWidth="1"/>
    <col min="14600" max="14600" width="20.85546875" style="1" customWidth="1"/>
    <col min="14601" max="14601" width="16.85546875" style="1" customWidth="1"/>
    <col min="14602" max="14602" width="17.42578125" style="1" bestFit="1" customWidth="1"/>
    <col min="14603" max="14603" width="1.85546875" style="1" customWidth="1"/>
    <col min="14604" max="14609" width="0" style="1" hidden="1" customWidth="1"/>
    <col min="14610" max="14849" width="11.42578125" style="1"/>
    <col min="14850" max="14850" width="6.42578125" style="1" customWidth="1"/>
    <col min="14851" max="14851" width="2" style="1" bestFit="1" customWidth="1"/>
    <col min="14852" max="14852" width="10.140625" style="1" bestFit="1" customWidth="1"/>
    <col min="14853" max="14853" width="13" style="1" customWidth="1"/>
    <col min="14854" max="14854" width="19.140625" style="1" bestFit="1" customWidth="1"/>
    <col min="14855" max="14855" width="14.5703125" style="1" customWidth="1"/>
    <col min="14856" max="14856" width="20.85546875" style="1" customWidth="1"/>
    <col min="14857" max="14857" width="16.85546875" style="1" customWidth="1"/>
    <col min="14858" max="14858" width="17.42578125" style="1" bestFit="1" customWidth="1"/>
    <col min="14859" max="14859" width="1.85546875" style="1" customWidth="1"/>
    <col min="14860" max="14865" width="0" style="1" hidden="1" customWidth="1"/>
    <col min="14866" max="15105" width="11.42578125" style="1"/>
    <col min="15106" max="15106" width="6.42578125" style="1" customWidth="1"/>
    <col min="15107" max="15107" width="2" style="1" bestFit="1" customWidth="1"/>
    <col min="15108" max="15108" width="10.140625" style="1" bestFit="1" customWidth="1"/>
    <col min="15109" max="15109" width="13" style="1" customWidth="1"/>
    <col min="15110" max="15110" width="19.140625" style="1" bestFit="1" customWidth="1"/>
    <col min="15111" max="15111" width="14.5703125" style="1" customWidth="1"/>
    <col min="15112" max="15112" width="20.85546875" style="1" customWidth="1"/>
    <col min="15113" max="15113" width="16.85546875" style="1" customWidth="1"/>
    <col min="15114" max="15114" width="17.42578125" style="1" bestFit="1" customWidth="1"/>
    <col min="15115" max="15115" width="1.85546875" style="1" customWidth="1"/>
    <col min="15116" max="15121" width="0" style="1" hidden="1" customWidth="1"/>
    <col min="15122" max="15361" width="11.42578125" style="1"/>
    <col min="15362" max="15362" width="6.42578125" style="1" customWidth="1"/>
    <col min="15363" max="15363" width="2" style="1" bestFit="1" customWidth="1"/>
    <col min="15364" max="15364" width="10.140625" style="1" bestFit="1" customWidth="1"/>
    <col min="15365" max="15365" width="13" style="1" customWidth="1"/>
    <col min="15366" max="15366" width="19.140625" style="1" bestFit="1" customWidth="1"/>
    <col min="15367" max="15367" width="14.5703125" style="1" customWidth="1"/>
    <col min="15368" max="15368" width="20.85546875" style="1" customWidth="1"/>
    <col min="15369" max="15369" width="16.85546875" style="1" customWidth="1"/>
    <col min="15370" max="15370" width="17.42578125" style="1" bestFit="1" customWidth="1"/>
    <col min="15371" max="15371" width="1.85546875" style="1" customWidth="1"/>
    <col min="15372" max="15377" width="0" style="1" hidden="1" customWidth="1"/>
    <col min="15378" max="15617" width="11.42578125" style="1"/>
    <col min="15618" max="15618" width="6.42578125" style="1" customWidth="1"/>
    <col min="15619" max="15619" width="2" style="1" bestFit="1" customWidth="1"/>
    <col min="15620" max="15620" width="10.140625" style="1" bestFit="1" customWidth="1"/>
    <col min="15621" max="15621" width="13" style="1" customWidth="1"/>
    <col min="15622" max="15622" width="19.140625" style="1" bestFit="1" customWidth="1"/>
    <col min="15623" max="15623" width="14.5703125" style="1" customWidth="1"/>
    <col min="15624" max="15624" width="20.85546875" style="1" customWidth="1"/>
    <col min="15625" max="15625" width="16.85546875" style="1" customWidth="1"/>
    <col min="15626" max="15626" width="17.42578125" style="1" bestFit="1" customWidth="1"/>
    <col min="15627" max="15627" width="1.85546875" style="1" customWidth="1"/>
    <col min="15628" max="15633" width="0" style="1" hidden="1" customWidth="1"/>
    <col min="15634" max="15873" width="11.42578125" style="1"/>
    <col min="15874" max="15874" width="6.42578125" style="1" customWidth="1"/>
    <col min="15875" max="15875" width="2" style="1" bestFit="1" customWidth="1"/>
    <col min="15876" max="15876" width="10.140625" style="1" bestFit="1" customWidth="1"/>
    <col min="15877" max="15877" width="13" style="1" customWidth="1"/>
    <col min="15878" max="15878" width="19.140625" style="1" bestFit="1" customWidth="1"/>
    <col min="15879" max="15879" width="14.5703125" style="1" customWidth="1"/>
    <col min="15880" max="15880" width="20.85546875" style="1" customWidth="1"/>
    <col min="15881" max="15881" width="16.85546875" style="1" customWidth="1"/>
    <col min="15882" max="15882" width="17.42578125" style="1" bestFit="1" customWidth="1"/>
    <col min="15883" max="15883" width="1.85546875" style="1" customWidth="1"/>
    <col min="15884" max="15889" width="0" style="1" hidden="1" customWidth="1"/>
    <col min="15890" max="16129" width="11.42578125" style="1"/>
    <col min="16130" max="16130" width="6.42578125" style="1" customWidth="1"/>
    <col min="16131" max="16131" width="2" style="1" bestFit="1" customWidth="1"/>
    <col min="16132" max="16132" width="10.140625" style="1" bestFit="1" customWidth="1"/>
    <col min="16133" max="16133" width="13" style="1" customWidth="1"/>
    <col min="16134" max="16134" width="19.140625" style="1" bestFit="1" customWidth="1"/>
    <col min="16135" max="16135" width="14.5703125" style="1" customWidth="1"/>
    <col min="16136" max="16136" width="20.85546875" style="1" customWidth="1"/>
    <col min="16137" max="16137" width="16.85546875" style="1" customWidth="1"/>
    <col min="16138" max="16138" width="17.42578125" style="1" bestFit="1" customWidth="1"/>
    <col min="16139" max="16139" width="1.85546875" style="1" customWidth="1"/>
    <col min="16140" max="16145" width="0" style="1" hidden="1" customWidth="1"/>
    <col min="16146" max="16384" width="11.42578125" style="1"/>
  </cols>
  <sheetData>
    <row r="1" spans="2:20" x14ac:dyDescent="0.2">
      <c r="B1" s="37"/>
      <c r="D1" s="1"/>
      <c r="E1" s="1"/>
      <c r="F1" s="1"/>
    </row>
    <row r="2" spans="2:20" x14ac:dyDescent="0.2">
      <c r="B2" s="37"/>
      <c r="C2" s="3"/>
      <c r="D2" s="3"/>
      <c r="E2" s="3"/>
      <c r="F2" s="3"/>
      <c r="G2" s="3"/>
      <c r="H2" s="3"/>
      <c r="I2" s="3"/>
      <c r="J2" s="3"/>
      <c r="K2" s="3"/>
      <c r="L2" s="3"/>
    </row>
    <row r="3" spans="2:20" ht="18.75" x14ac:dyDescent="0.3">
      <c r="B3" s="37"/>
      <c r="C3" s="3"/>
      <c r="D3" s="17" t="s">
        <v>36</v>
      </c>
      <c r="E3" s="14"/>
      <c r="F3" s="15"/>
      <c r="G3" s="15"/>
      <c r="H3" s="15"/>
      <c r="I3" s="15"/>
      <c r="J3" s="15"/>
      <c r="K3" s="15"/>
      <c r="L3" s="15"/>
      <c r="N3" s="40"/>
      <c r="O3" s="40"/>
      <c r="P3" s="40"/>
      <c r="Q3" s="40"/>
      <c r="R3" s="41"/>
      <c r="S3" s="40"/>
    </row>
    <row r="4" spans="2:20" x14ac:dyDescent="0.2">
      <c r="B4" s="37"/>
      <c r="C4" s="3"/>
      <c r="D4" s="3"/>
      <c r="E4" s="3"/>
      <c r="F4" s="3"/>
      <c r="G4" s="3"/>
      <c r="H4" s="3"/>
      <c r="I4" s="3"/>
      <c r="J4" s="3"/>
      <c r="K4" s="3"/>
      <c r="L4" s="3"/>
      <c r="N4" s="40"/>
      <c r="O4" s="40"/>
      <c r="P4" s="40"/>
      <c r="Q4" s="40"/>
      <c r="R4" s="41"/>
      <c r="S4" s="40"/>
    </row>
    <row r="5" spans="2:20" x14ac:dyDescent="0.2">
      <c r="B5" s="37"/>
      <c r="C5" s="3"/>
      <c r="D5" s="3"/>
      <c r="E5" s="3"/>
      <c r="F5" s="3"/>
      <c r="G5" s="3"/>
      <c r="H5" s="3"/>
      <c r="I5" s="3"/>
      <c r="J5" s="3"/>
      <c r="K5" s="3"/>
      <c r="L5" s="3"/>
      <c r="N5" s="42"/>
      <c r="O5" s="42"/>
      <c r="P5" s="42"/>
      <c r="Q5" s="42"/>
      <c r="R5" s="43"/>
      <c r="S5" s="42"/>
    </row>
    <row r="6" spans="2:20" ht="15.75" x14ac:dyDescent="0.2">
      <c r="B6" s="37"/>
      <c r="C6" s="3"/>
      <c r="D6" s="91" t="s">
        <v>26</v>
      </c>
      <c r="E6" s="92"/>
      <c r="F6" s="92"/>
      <c r="G6" s="93"/>
      <c r="H6" s="3"/>
      <c r="I6" s="77" t="s">
        <v>30</v>
      </c>
      <c r="J6" s="66">
        <v>8389863</v>
      </c>
      <c r="K6" s="16" t="s">
        <v>0</v>
      </c>
      <c r="L6" s="3"/>
    </row>
    <row r="7" spans="2:20" x14ac:dyDescent="0.2">
      <c r="B7" s="37"/>
      <c r="C7" s="3"/>
      <c r="D7" s="18" t="s">
        <v>16</v>
      </c>
      <c r="E7" s="19"/>
      <c r="F7" s="20"/>
      <c r="G7" s="21">
        <v>44355</v>
      </c>
      <c r="H7" s="3"/>
      <c r="I7" s="81" t="s">
        <v>31</v>
      </c>
      <c r="J7" s="75">
        <f>+J6*J12</f>
        <v>7631659.7208193801</v>
      </c>
      <c r="L7" s="3"/>
    </row>
    <row r="8" spans="2:20" x14ac:dyDescent="0.2">
      <c r="B8" s="37"/>
      <c r="C8" s="3"/>
      <c r="D8" s="18" t="s">
        <v>27</v>
      </c>
      <c r="E8" s="19"/>
      <c r="F8" s="20"/>
      <c r="G8" s="21">
        <v>44367</v>
      </c>
      <c r="H8" s="3"/>
      <c r="L8" s="3"/>
    </row>
    <row r="9" spans="2:20" x14ac:dyDescent="0.2">
      <c r="B9" s="37"/>
      <c r="C9" s="3"/>
      <c r="D9" s="22" t="s">
        <v>15</v>
      </c>
      <c r="E9" s="18"/>
      <c r="F9" s="20"/>
      <c r="G9" s="21">
        <v>44357</v>
      </c>
      <c r="H9" s="3"/>
      <c r="I9" s="81" t="s">
        <v>17</v>
      </c>
      <c r="J9" s="58">
        <v>0.33875</v>
      </c>
      <c r="K9" s="16" t="s">
        <v>0</v>
      </c>
      <c r="L9" s="3"/>
      <c r="S9" s="78"/>
      <c r="T9" s="79"/>
    </row>
    <row r="10" spans="2:20" x14ac:dyDescent="0.2">
      <c r="B10" s="37"/>
      <c r="C10" s="3"/>
      <c r="D10" s="18" t="s">
        <v>1</v>
      </c>
      <c r="E10" s="19"/>
      <c r="F10" s="20"/>
      <c r="G10" s="23">
        <v>8389863</v>
      </c>
      <c r="H10" s="3"/>
      <c r="I10" s="76" t="str">
        <f>IF(G12="Márgen a Licitar",G12,"Tasa a Licitar")</f>
        <v>Tasa a Licitar</v>
      </c>
      <c r="J10" s="68">
        <v>0.44</v>
      </c>
      <c r="K10" s="16" t="s">
        <v>0</v>
      </c>
      <c r="L10" s="3"/>
      <c r="O10" s="45"/>
    </row>
    <row r="11" spans="2:20" x14ac:dyDescent="0.2">
      <c r="B11" s="37"/>
      <c r="C11" s="3"/>
      <c r="D11" s="18" t="s">
        <v>3</v>
      </c>
      <c r="E11" s="19"/>
      <c r="F11" s="20"/>
      <c r="G11" s="24" t="s">
        <v>4</v>
      </c>
      <c r="H11" s="3"/>
      <c r="I11" s="82" t="s">
        <v>2</v>
      </c>
      <c r="J11" s="87">
        <f>+IF(($J$9+IF(G12="Márgen a Licitar",$J$10,G12))&lt;$G$13,$G$13,IF(($J$9+IF(G12="Márgen a Licitar",$J$10,G12))&gt;$G$14,$G$14,($J$9+IF(G12="Márgen a Licitar",$J$10,G12))))</f>
        <v>0.36875000000000002</v>
      </c>
      <c r="K11" s="3"/>
      <c r="L11" s="3"/>
    </row>
    <row r="12" spans="2:20" x14ac:dyDescent="0.2">
      <c r="B12" s="37"/>
      <c r="C12" s="3"/>
      <c r="D12" s="18" t="s">
        <v>24</v>
      </c>
      <c r="E12" s="19"/>
      <c r="F12" s="20"/>
      <c r="G12" s="61">
        <v>0.03</v>
      </c>
      <c r="H12" s="3"/>
      <c r="I12" s="83" t="s">
        <v>25</v>
      </c>
      <c r="J12" s="70">
        <f>O35/J6</f>
        <v>0.90962864600046267</v>
      </c>
      <c r="K12" s="3"/>
      <c r="L12" s="3"/>
      <c r="O12" s="57"/>
    </row>
    <row r="13" spans="2:20" x14ac:dyDescent="0.2">
      <c r="B13" s="37"/>
      <c r="C13" s="3"/>
      <c r="D13" s="44" t="s">
        <v>19</v>
      </c>
      <c r="G13" s="56">
        <v>0.35</v>
      </c>
      <c r="H13" s="16" t="s">
        <v>0</v>
      </c>
      <c r="I13" s="84" t="s">
        <v>5</v>
      </c>
      <c r="J13" s="71">
        <f>+P35/O35/30</f>
        <v>15.243983193264764</v>
      </c>
      <c r="K13" s="39"/>
      <c r="L13" s="3"/>
      <c r="O13" s="57"/>
    </row>
    <row r="14" spans="2:20" x14ac:dyDescent="0.2">
      <c r="B14" s="37"/>
      <c r="C14" s="3"/>
      <c r="D14" s="44" t="s">
        <v>20</v>
      </c>
      <c r="G14" s="56">
        <v>0.45</v>
      </c>
      <c r="H14" s="16" t="s">
        <v>0</v>
      </c>
      <c r="I14" s="85" t="s">
        <v>22</v>
      </c>
      <c r="J14" s="69">
        <f>+XIRR(R19:R34,D19:D34)</f>
        <v>0.45902476906776435</v>
      </c>
      <c r="K14" s="39"/>
      <c r="L14" s="3"/>
      <c r="O14" s="57"/>
    </row>
    <row r="15" spans="2:20" x14ac:dyDescent="0.2">
      <c r="B15" s="37"/>
      <c r="C15" s="3"/>
      <c r="D15" s="44" t="s">
        <v>34</v>
      </c>
      <c r="G15" s="56" t="s">
        <v>35</v>
      </c>
      <c r="H15" s="3"/>
      <c r="I15" s="86" t="s">
        <v>23</v>
      </c>
      <c r="J15" s="36">
        <f>((1+J14)^(1/12)-1)*12</f>
        <v>0.3837773391542818</v>
      </c>
      <c r="K15" s="3"/>
      <c r="L15" s="3"/>
    </row>
    <row r="16" spans="2:20" x14ac:dyDescent="0.2">
      <c r="B16" s="37"/>
      <c r="C16" s="3"/>
      <c r="D16" s="25" t="s">
        <v>21</v>
      </c>
      <c r="E16" s="26"/>
      <c r="F16" s="27"/>
      <c r="G16" s="59">
        <v>365</v>
      </c>
      <c r="H16" s="3"/>
      <c r="K16" s="3"/>
      <c r="L16" s="3"/>
    </row>
    <row r="17" spans="2:19" x14ac:dyDescent="0.2">
      <c r="B17" s="37"/>
      <c r="C17" s="3"/>
      <c r="D17" s="3"/>
      <c r="E17" s="3"/>
      <c r="F17" s="3"/>
      <c r="G17" s="3"/>
      <c r="H17" s="3"/>
      <c r="I17" s="3"/>
      <c r="J17" s="3"/>
      <c r="K17" s="3"/>
      <c r="L17" s="3"/>
    </row>
    <row r="18" spans="2:19" ht="31.5" x14ac:dyDescent="0.2">
      <c r="B18" s="94" t="s">
        <v>33</v>
      </c>
      <c r="C18" s="3"/>
      <c r="D18" s="89" t="s">
        <v>6</v>
      </c>
      <c r="E18" s="89" t="s">
        <v>12</v>
      </c>
      <c r="F18" s="89" t="s">
        <v>29</v>
      </c>
      <c r="G18" s="89" t="s">
        <v>7</v>
      </c>
      <c r="H18" s="89" t="s">
        <v>8</v>
      </c>
      <c r="I18" s="89" t="s">
        <v>9</v>
      </c>
      <c r="J18" s="89" t="s">
        <v>10</v>
      </c>
      <c r="K18" s="89" t="s">
        <v>11</v>
      </c>
      <c r="L18" s="60"/>
      <c r="M18" s="4"/>
      <c r="N18" s="5" t="s">
        <v>12</v>
      </c>
      <c r="O18" s="5" t="s">
        <v>13</v>
      </c>
      <c r="P18" s="5" t="s">
        <v>14</v>
      </c>
      <c r="R18" s="72" t="s">
        <v>28</v>
      </c>
    </row>
    <row r="19" spans="2:19" hidden="1" x14ac:dyDescent="0.2">
      <c r="B19" s="95"/>
      <c r="C19" s="3"/>
      <c r="D19" s="28">
        <f>+G9</f>
        <v>44357</v>
      </c>
      <c r="E19" s="52"/>
      <c r="F19" s="48"/>
      <c r="G19" s="29"/>
      <c r="H19" s="29"/>
      <c r="I19" s="49"/>
      <c r="J19" s="30">
        <f>+J6*-1</f>
        <v>-8389863</v>
      </c>
      <c r="K19" s="31">
        <f>+J6</f>
        <v>8389863</v>
      </c>
      <c r="L19" s="11"/>
      <c r="R19" s="73">
        <f>-J7</f>
        <v>-7631659.7208193801</v>
      </c>
    </row>
    <row r="20" spans="2:19" x14ac:dyDescent="0.2">
      <c r="B20" s="95"/>
      <c r="C20" s="3"/>
      <c r="D20" s="50">
        <v>44397</v>
      </c>
      <c r="E20" s="33">
        <f>+N20</f>
        <v>40</v>
      </c>
      <c r="F20" s="46">
        <f>+$G$13</f>
        <v>0.35</v>
      </c>
      <c r="G20" s="51">
        <v>0</v>
      </c>
      <c r="H20" s="67">
        <f t="shared" ref="H20:H34" si="0">+$J$6*G20</f>
        <v>0</v>
      </c>
      <c r="I20" s="88">
        <v>0</v>
      </c>
      <c r="J20" s="34">
        <f>+H20+I20</f>
        <v>0</v>
      </c>
      <c r="K20" s="35">
        <f>+K19-H20</f>
        <v>8389863</v>
      </c>
      <c r="L20" s="11"/>
      <c r="N20" s="9">
        <f>+D20-$D$19</f>
        <v>40</v>
      </c>
      <c r="O20" s="38">
        <f>J20/((1+IF($G$12="Márgen a Licitar",$J$14,$J$10))^(N20/$G$16))</f>
        <v>0</v>
      </c>
      <c r="P20" s="38">
        <f>+N20*O20</f>
        <v>0</v>
      </c>
      <c r="R20" s="73">
        <v>0</v>
      </c>
      <c r="S20" s="7"/>
    </row>
    <row r="21" spans="2:19" x14ac:dyDescent="0.2">
      <c r="B21" s="95"/>
      <c r="C21" s="6"/>
      <c r="D21" s="32">
        <v>44428</v>
      </c>
      <c r="E21" s="33">
        <f t="shared" ref="E21:E33" si="1">+N21</f>
        <v>71</v>
      </c>
      <c r="F21" s="46">
        <f t="shared" ref="F21:F34" si="2">+$G$13</f>
        <v>0.35</v>
      </c>
      <c r="G21" s="51">
        <v>0</v>
      </c>
      <c r="H21" s="67">
        <f t="shared" si="0"/>
        <v>0</v>
      </c>
      <c r="I21" s="88">
        <v>0</v>
      </c>
      <c r="J21" s="34">
        <f>+H21+I21</f>
        <v>0</v>
      </c>
      <c r="K21" s="35">
        <f t="shared" ref="K21:K33" si="3">+K20-H21</f>
        <v>8389863</v>
      </c>
      <c r="L21" s="12"/>
      <c r="N21" s="9">
        <f>+D21-$D$19</f>
        <v>71</v>
      </c>
      <c r="O21" s="38">
        <f>J21/((1+IF($G$12="Márgen a Licitar",$J$14,$J$10))^(N21/$G$16))</f>
        <v>0</v>
      </c>
      <c r="P21" s="38">
        <f t="shared" ref="P21:P29" si="4">+N21*O21</f>
        <v>0</v>
      </c>
      <c r="R21" s="73">
        <v>0</v>
      </c>
      <c r="S21" s="7"/>
    </row>
    <row r="22" spans="2:19" x14ac:dyDescent="0.2">
      <c r="B22" s="95"/>
      <c r="C22" s="3"/>
      <c r="D22" s="32">
        <v>44459</v>
      </c>
      <c r="E22" s="33">
        <f t="shared" si="1"/>
        <v>102</v>
      </c>
      <c r="F22" s="46">
        <f t="shared" si="2"/>
        <v>0.35</v>
      </c>
      <c r="G22" s="51">
        <v>0</v>
      </c>
      <c r="H22" s="67">
        <f t="shared" si="0"/>
        <v>0</v>
      </c>
      <c r="I22" s="88">
        <v>0</v>
      </c>
      <c r="J22" s="34">
        <f>+H22+I22</f>
        <v>0</v>
      </c>
      <c r="K22" s="35">
        <f t="shared" si="3"/>
        <v>8389863</v>
      </c>
      <c r="L22" s="3"/>
      <c r="N22" s="9">
        <f>+D22-$D$19</f>
        <v>102</v>
      </c>
      <c r="O22" s="38">
        <f>J22/((1+IF($G$12="Márgen a Licitar",$J$14,$J$10))^(N22/$G$16))</f>
        <v>0</v>
      </c>
      <c r="P22" s="38">
        <f t="shared" si="4"/>
        <v>0</v>
      </c>
      <c r="R22" s="73">
        <v>0</v>
      </c>
      <c r="S22" s="7"/>
    </row>
    <row r="23" spans="2:19" ht="13.5" customHeight="1" x14ac:dyDescent="0.2">
      <c r="B23" s="95"/>
      <c r="C23" s="3"/>
      <c r="D23" s="32">
        <v>44489</v>
      </c>
      <c r="E23" s="33">
        <f t="shared" si="1"/>
        <v>132</v>
      </c>
      <c r="F23" s="46">
        <f t="shared" si="2"/>
        <v>0.35</v>
      </c>
      <c r="G23" s="51">
        <v>0</v>
      </c>
      <c r="H23" s="67">
        <f t="shared" si="0"/>
        <v>0</v>
      </c>
      <c r="I23" s="88">
        <v>0</v>
      </c>
      <c r="J23" s="34">
        <f t="shared" ref="J23:J33" si="5">+H23+I23</f>
        <v>0</v>
      </c>
      <c r="K23" s="35">
        <f t="shared" si="3"/>
        <v>8389863</v>
      </c>
      <c r="L23" s="3"/>
      <c r="N23" s="9">
        <f>+D23-$D$19</f>
        <v>132</v>
      </c>
      <c r="O23" s="54">
        <f t="shared" ref="O23:O33" si="6">J23/((1+IF($G$12="Márgen a Licitar",$J$14,$J$10))^(N23/$G$16))</f>
        <v>0</v>
      </c>
      <c r="P23" s="54">
        <f t="shared" si="4"/>
        <v>0</v>
      </c>
      <c r="R23" s="73">
        <v>0</v>
      </c>
    </row>
    <row r="24" spans="2:19" ht="13.5" customHeight="1" x14ac:dyDescent="0.2">
      <c r="B24" s="95"/>
      <c r="C24" s="3"/>
      <c r="D24" s="32">
        <v>44522</v>
      </c>
      <c r="E24" s="33">
        <f t="shared" si="1"/>
        <v>165</v>
      </c>
      <c r="F24" s="46">
        <f t="shared" si="2"/>
        <v>0.35</v>
      </c>
      <c r="G24" s="51">
        <v>0</v>
      </c>
      <c r="H24" s="67">
        <f t="shared" si="0"/>
        <v>0</v>
      </c>
      <c r="I24" s="88">
        <v>0</v>
      </c>
      <c r="J24" s="34">
        <f t="shared" si="5"/>
        <v>0</v>
      </c>
      <c r="K24" s="35">
        <f t="shared" si="3"/>
        <v>8389863</v>
      </c>
      <c r="L24" s="3"/>
      <c r="N24" s="9">
        <f>+D24-$D$19</f>
        <v>165</v>
      </c>
      <c r="O24" s="54">
        <f t="shared" si="6"/>
        <v>0</v>
      </c>
      <c r="P24" s="54">
        <f t="shared" si="4"/>
        <v>0</v>
      </c>
      <c r="R24" s="73">
        <v>0</v>
      </c>
    </row>
    <row r="25" spans="2:19" ht="13.5" customHeight="1" x14ac:dyDescent="0.2">
      <c r="B25" s="95"/>
      <c r="C25" s="3"/>
      <c r="D25" s="32">
        <v>44550</v>
      </c>
      <c r="E25" s="33">
        <f t="shared" si="1"/>
        <v>193</v>
      </c>
      <c r="F25" s="46">
        <f t="shared" si="2"/>
        <v>0.35</v>
      </c>
      <c r="G25" s="51">
        <v>0</v>
      </c>
      <c r="H25" s="67">
        <f t="shared" si="0"/>
        <v>0</v>
      </c>
      <c r="I25" s="88">
        <v>0</v>
      </c>
      <c r="J25" s="34">
        <f t="shared" si="5"/>
        <v>0</v>
      </c>
      <c r="K25" s="35">
        <f t="shared" si="3"/>
        <v>8389863</v>
      </c>
      <c r="L25" s="3"/>
      <c r="N25" s="9">
        <f t="shared" ref="N25:N33" si="7">+D25-$D$19</f>
        <v>193</v>
      </c>
      <c r="O25" s="54">
        <f t="shared" si="6"/>
        <v>0</v>
      </c>
      <c r="P25" s="54">
        <f t="shared" si="4"/>
        <v>0</v>
      </c>
      <c r="R25" s="73">
        <v>0</v>
      </c>
    </row>
    <row r="26" spans="2:19" ht="13.5" customHeight="1" x14ac:dyDescent="0.2">
      <c r="B26" s="95"/>
      <c r="C26" s="3"/>
      <c r="D26" s="32">
        <v>44581</v>
      </c>
      <c r="E26" s="33">
        <f t="shared" si="1"/>
        <v>224</v>
      </c>
      <c r="F26" s="46">
        <f t="shared" si="2"/>
        <v>0.35</v>
      </c>
      <c r="G26" s="51">
        <v>0</v>
      </c>
      <c r="H26" s="67">
        <f t="shared" si="0"/>
        <v>0</v>
      </c>
      <c r="I26" s="88">
        <v>0</v>
      </c>
      <c r="J26" s="34">
        <f t="shared" si="5"/>
        <v>0</v>
      </c>
      <c r="K26" s="35">
        <f t="shared" si="3"/>
        <v>8389863</v>
      </c>
      <c r="L26" s="3"/>
      <c r="N26" s="9">
        <f t="shared" si="7"/>
        <v>224</v>
      </c>
      <c r="O26" s="54">
        <f t="shared" si="6"/>
        <v>0</v>
      </c>
      <c r="P26" s="54">
        <f t="shared" si="4"/>
        <v>0</v>
      </c>
      <c r="R26" s="73">
        <v>0</v>
      </c>
    </row>
    <row r="27" spans="2:19" ht="13.5" customHeight="1" x14ac:dyDescent="0.2">
      <c r="B27" s="95"/>
      <c r="C27" s="3"/>
      <c r="D27" s="32">
        <v>44613</v>
      </c>
      <c r="E27" s="33">
        <f t="shared" si="1"/>
        <v>256</v>
      </c>
      <c r="F27" s="46">
        <f t="shared" si="2"/>
        <v>0.35</v>
      </c>
      <c r="G27" s="51">
        <v>0</v>
      </c>
      <c r="H27" s="67">
        <f t="shared" si="0"/>
        <v>0</v>
      </c>
      <c r="I27" s="88">
        <v>0</v>
      </c>
      <c r="J27" s="34">
        <f t="shared" si="5"/>
        <v>0</v>
      </c>
      <c r="K27" s="35">
        <f t="shared" si="3"/>
        <v>8389863</v>
      </c>
      <c r="L27" s="3"/>
      <c r="N27" s="9">
        <f t="shared" si="7"/>
        <v>256</v>
      </c>
      <c r="O27" s="54">
        <f t="shared" si="6"/>
        <v>0</v>
      </c>
      <c r="P27" s="54">
        <f t="shared" si="4"/>
        <v>0</v>
      </c>
      <c r="R27" s="73">
        <v>0</v>
      </c>
    </row>
    <row r="28" spans="2:19" ht="13.5" customHeight="1" x14ac:dyDescent="0.2">
      <c r="B28" s="95"/>
      <c r="C28" s="3"/>
      <c r="D28" s="32">
        <v>44641</v>
      </c>
      <c r="E28" s="33">
        <f t="shared" si="1"/>
        <v>284</v>
      </c>
      <c r="F28" s="46">
        <f t="shared" si="2"/>
        <v>0.35</v>
      </c>
      <c r="G28" s="51">
        <v>0</v>
      </c>
      <c r="H28" s="67">
        <f t="shared" si="0"/>
        <v>0</v>
      </c>
      <c r="I28" s="88">
        <v>0</v>
      </c>
      <c r="J28" s="34">
        <f t="shared" si="5"/>
        <v>0</v>
      </c>
      <c r="K28" s="35">
        <f t="shared" si="3"/>
        <v>8389863</v>
      </c>
      <c r="L28" s="3"/>
      <c r="N28" s="9">
        <f t="shared" si="7"/>
        <v>284</v>
      </c>
      <c r="O28" s="54">
        <f t="shared" si="6"/>
        <v>0</v>
      </c>
      <c r="P28" s="54">
        <f t="shared" si="4"/>
        <v>0</v>
      </c>
      <c r="R28" s="73">
        <v>0</v>
      </c>
    </row>
    <row r="29" spans="2:19" ht="13.5" customHeight="1" x14ac:dyDescent="0.2">
      <c r="B29" s="95"/>
      <c r="C29" s="3"/>
      <c r="D29" s="32">
        <v>44671</v>
      </c>
      <c r="E29" s="33">
        <f t="shared" si="1"/>
        <v>314</v>
      </c>
      <c r="F29" s="46">
        <f t="shared" si="2"/>
        <v>0.35</v>
      </c>
      <c r="G29" s="51">
        <v>0</v>
      </c>
      <c r="H29" s="67">
        <f t="shared" si="0"/>
        <v>0</v>
      </c>
      <c r="I29" s="88">
        <v>0</v>
      </c>
      <c r="J29" s="34">
        <f t="shared" si="5"/>
        <v>0</v>
      </c>
      <c r="K29" s="35">
        <f t="shared" si="3"/>
        <v>8389863</v>
      </c>
      <c r="L29" s="3"/>
      <c r="N29" s="9">
        <f t="shared" si="7"/>
        <v>314</v>
      </c>
      <c r="O29" s="54">
        <f t="shared" si="6"/>
        <v>0</v>
      </c>
      <c r="P29" s="54">
        <f t="shared" si="4"/>
        <v>0</v>
      </c>
      <c r="R29" s="73">
        <v>0</v>
      </c>
    </row>
    <row r="30" spans="2:19" ht="13.5" customHeight="1" x14ac:dyDescent="0.2">
      <c r="B30" s="95"/>
      <c r="C30" s="3"/>
      <c r="D30" s="32">
        <v>44701</v>
      </c>
      <c r="E30" s="33">
        <f t="shared" si="1"/>
        <v>344</v>
      </c>
      <c r="F30" s="46">
        <f t="shared" si="2"/>
        <v>0.35</v>
      </c>
      <c r="G30" s="51">
        <v>0</v>
      </c>
      <c r="H30" s="67">
        <f t="shared" si="0"/>
        <v>0</v>
      </c>
      <c r="I30" s="88">
        <v>0</v>
      </c>
      <c r="J30" s="34">
        <f t="shared" si="5"/>
        <v>0</v>
      </c>
      <c r="K30" s="35">
        <f t="shared" si="3"/>
        <v>8389863</v>
      </c>
      <c r="L30" s="3"/>
      <c r="N30" s="9">
        <f t="shared" si="7"/>
        <v>344</v>
      </c>
      <c r="O30" s="54">
        <f t="shared" si="6"/>
        <v>0</v>
      </c>
      <c r="P30" s="54">
        <f>+N30*O30</f>
        <v>0</v>
      </c>
      <c r="R30" s="73">
        <v>0</v>
      </c>
    </row>
    <row r="31" spans="2:19" ht="13.5" customHeight="1" x14ac:dyDescent="0.2">
      <c r="B31" s="95"/>
      <c r="C31" s="3"/>
      <c r="D31" s="32">
        <v>44732</v>
      </c>
      <c r="E31" s="33">
        <f t="shared" si="1"/>
        <v>375</v>
      </c>
      <c r="F31" s="46">
        <f t="shared" si="2"/>
        <v>0.35</v>
      </c>
      <c r="G31" s="51">
        <v>0</v>
      </c>
      <c r="H31" s="67">
        <f t="shared" si="0"/>
        <v>0</v>
      </c>
      <c r="I31" s="34">
        <v>0</v>
      </c>
      <c r="J31" s="34">
        <f t="shared" si="5"/>
        <v>0</v>
      </c>
      <c r="K31" s="35">
        <f t="shared" si="3"/>
        <v>8389863</v>
      </c>
      <c r="L31" s="3"/>
      <c r="N31" s="9">
        <f t="shared" si="7"/>
        <v>375</v>
      </c>
      <c r="O31" s="54">
        <f t="shared" si="6"/>
        <v>0</v>
      </c>
      <c r="P31" s="54">
        <f>+N31*O31</f>
        <v>0</v>
      </c>
      <c r="R31" s="73">
        <v>0</v>
      </c>
    </row>
    <row r="32" spans="2:19" ht="13.5" customHeight="1" x14ac:dyDescent="0.2">
      <c r="B32" s="95"/>
      <c r="C32" s="3"/>
      <c r="D32" s="32">
        <v>44762</v>
      </c>
      <c r="E32" s="33">
        <f t="shared" si="1"/>
        <v>405</v>
      </c>
      <c r="F32" s="46">
        <f t="shared" si="2"/>
        <v>0.35</v>
      </c>
      <c r="G32" s="51">
        <v>0</v>
      </c>
      <c r="H32" s="67">
        <f t="shared" si="0"/>
        <v>0</v>
      </c>
      <c r="I32" s="34">
        <v>0</v>
      </c>
      <c r="J32" s="34">
        <f t="shared" si="5"/>
        <v>0</v>
      </c>
      <c r="K32" s="35">
        <f t="shared" si="3"/>
        <v>8389863</v>
      </c>
      <c r="L32" s="3"/>
      <c r="N32" s="9">
        <f t="shared" si="7"/>
        <v>405</v>
      </c>
      <c r="O32" s="54">
        <f t="shared" si="6"/>
        <v>0</v>
      </c>
      <c r="P32" s="54">
        <f>+N32*O32</f>
        <v>0</v>
      </c>
      <c r="R32" s="73">
        <v>0</v>
      </c>
    </row>
    <row r="33" spans="2:18" ht="13.5" customHeight="1" x14ac:dyDescent="0.2">
      <c r="B33" s="95"/>
      <c r="C33" s="3"/>
      <c r="D33" s="32">
        <v>44795</v>
      </c>
      <c r="E33" s="33">
        <f t="shared" si="1"/>
        <v>438</v>
      </c>
      <c r="F33" s="46">
        <f t="shared" si="2"/>
        <v>0.35</v>
      </c>
      <c r="G33" s="51">
        <v>5.9915161904312383E-2</v>
      </c>
      <c r="H33" s="34">
        <f t="shared" si="0"/>
        <v>502680</v>
      </c>
      <c r="I33" s="47">
        <f>K32*F33/$G$16*(D33-G8)</f>
        <v>3443291.7189041097</v>
      </c>
      <c r="J33" s="34">
        <f t="shared" si="5"/>
        <v>3945971.7189041097</v>
      </c>
      <c r="K33" s="35">
        <f t="shared" si="3"/>
        <v>7887183</v>
      </c>
      <c r="L33" s="3"/>
      <c r="N33" s="9">
        <f t="shared" si="7"/>
        <v>438</v>
      </c>
      <c r="O33" s="54">
        <f t="shared" si="6"/>
        <v>2547528.0688297115</v>
      </c>
      <c r="P33" s="54">
        <f>+N33*O33</f>
        <v>1115817294.1474137</v>
      </c>
      <c r="R33" s="73">
        <f>K32*$J$11*(D33-G8)/$G$16+H33</f>
        <v>4130433.7752739731</v>
      </c>
    </row>
    <row r="34" spans="2:18" ht="13.5" customHeight="1" x14ac:dyDescent="0.2">
      <c r="B34" s="80"/>
      <c r="C34" s="3"/>
      <c r="D34" s="32">
        <v>44824</v>
      </c>
      <c r="E34" s="33">
        <f t="shared" ref="E34" si="8">+N34</f>
        <v>467</v>
      </c>
      <c r="F34" s="46">
        <f t="shared" si="2"/>
        <v>0.35</v>
      </c>
      <c r="G34" s="51">
        <v>0.94008483809568766</v>
      </c>
      <c r="H34" s="34">
        <f t="shared" si="0"/>
        <v>7887183</v>
      </c>
      <c r="I34" s="47">
        <f t="shared" ref="I34" si="9">K33*F34/$G$16*(D34-D33)</f>
        <v>219328.51356164381</v>
      </c>
      <c r="J34" s="34">
        <f>+H34+I34</f>
        <v>8106511.5135616437</v>
      </c>
      <c r="K34" s="35">
        <f t="shared" ref="K34" si="10">+K33-H34</f>
        <v>0</v>
      </c>
      <c r="L34" s="3"/>
      <c r="N34" s="9">
        <f t="shared" ref="N34" si="11">+D34-$D$19</f>
        <v>467</v>
      </c>
      <c r="O34" s="54">
        <f t="shared" ref="O34" si="12">J34/((1+IF($G$12="Márgen a Licitar",$J$14,$J$10))^(N34/$G$16))</f>
        <v>5084131.6519896686</v>
      </c>
      <c r="P34" s="54">
        <f>+N34*O34</f>
        <v>2374289481.4791751</v>
      </c>
      <c r="R34" s="73">
        <f>K33*$J$11*(D34-D33)/$G$16+H34</f>
        <v>8118261.2553595891</v>
      </c>
    </row>
    <row r="35" spans="2:18" x14ac:dyDescent="0.2">
      <c r="B35" s="62"/>
      <c r="C35" s="3"/>
      <c r="D35" s="62"/>
      <c r="E35" s="62"/>
      <c r="F35" s="62"/>
      <c r="G35" s="63">
        <f>+SUM(G20:G34)</f>
        <v>1</v>
      </c>
      <c r="H35" s="64">
        <f>+SUM(H20:H34)</f>
        <v>8389863</v>
      </c>
      <c r="I35" s="64">
        <f>+SUM(I20:I34)</f>
        <v>3662620.2324657533</v>
      </c>
      <c r="J35" s="64">
        <f>+SUM(J20:J34)</f>
        <v>12052483.232465753</v>
      </c>
      <c r="K35" s="65"/>
      <c r="L35" s="3"/>
      <c r="O35" s="55">
        <f>+SUM(O20:O34)</f>
        <v>7631659.7208193801</v>
      </c>
      <c r="P35" s="55">
        <f>+SUM(P20:P34)</f>
        <v>3490106775.6265888</v>
      </c>
      <c r="R35" s="74">
        <f>+SUM(R20:R34)</f>
        <v>12248695.030633561</v>
      </c>
    </row>
    <row r="36" spans="2:18" ht="18" customHeight="1" x14ac:dyDescent="0.2">
      <c r="C36" s="3"/>
      <c r="D36" s="3"/>
      <c r="E36" s="3"/>
      <c r="F36" s="3"/>
      <c r="G36" s="53"/>
      <c r="H36" s="3"/>
      <c r="I36" s="3"/>
      <c r="J36" s="3"/>
      <c r="K36" s="3"/>
      <c r="L36" s="3"/>
    </row>
    <row r="37" spans="2:18" ht="12.75" customHeight="1" x14ac:dyDescent="0.2">
      <c r="D37" s="90" t="s">
        <v>32</v>
      </c>
      <c r="E37" s="90"/>
      <c r="F37" s="90"/>
      <c r="G37" s="90"/>
      <c r="H37" s="90"/>
      <c r="I37" s="90"/>
      <c r="J37" s="90"/>
      <c r="K37" s="90"/>
    </row>
    <row r="38" spans="2:18" ht="12.75" customHeight="1" x14ac:dyDescent="0.2">
      <c r="D38" s="90"/>
      <c r="E38" s="90"/>
      <c r="F38" s="90"/>
      <c r="G38" s="90"/>
      <c r="H38" s="90"/>
      <c r="I38" s="90"/>
      <c r="J38" s="90"/>
      <c r="K38" s="90"/>
    </row>
    <row r="39" spans="2:18" x14ac:dyDescent="0.2">
      <c r="D39" s="90"/>
      <c r="E39" s="90"/>
      <c r="F39" s="90"/>
      <c r="G39" s="90"/>
      <c r="H39" s="90"/>
      <c r="I39" s="90"/>
      <c r="J39" s="90"/>
      <c r="K39" s="90"/>
    </row>
    <row r="40" spans="2:18" x14ac:dyDescent="0.2">
      <c r="D40" s="90"/>
      <c r="E40" s="90"/>
      <c r="F40" s="90"/>
      <c r="G40" s="90"/>
      <c r="H40" s="90"/>
      <c r="I40" s="90"/>
      <c r="J40" s="90"/>
      <c r="K40" s="90"/>
    </row>
    <row r="41" spans="2:18" x14ac:dyDescent="0.2">
      <c r="D41" s="90"/>
      <c r="E41" s="90"/>
      <c r="F41" s="90"/>
      <c r="G41" s="90"/>
      <c r="H41" s="90"/>
      <c r="I41" s="90"/>
      <c r="J41" s="90"/>
      <c r="K41" s="90"/>
    </row>
    <row r="42" spans="2:18" x14ac:dyDescent="0.2">
      <c r="D42" s="90"/>
      <c r="E42" s="90"/>
      <c r="F42" s="90"/>
      <c r="G42" s="90"/>
      <c r="H42" s="90"/>
      <c r="I42" s="90"/>
      <c r="J42" s="90"/>
      <c r="K42" s="90"/>
    </row>
    <row r="43" spans="2:18" x14ac:dyDescent="0.2">
      <c r="D43" s="90"/>
      <c r="E43" s="90"/>
      <c r="F43" s="90"/>
      <c r="G43" s="90"/>
      <c r="H43" s="90"/>
      <c r="I43" s="90"/>
      <c r="J43" s="90"/>
      <c r="K43" s="90"/>
    </row>
    <row r="44" spans="2:18" x14ac:dyDescent="0.2">
      <c r="D44" s="90"/>
      <c r="E44" s="90"/>
      <c r="F44" s="90"/>
      <c r="G44" s="90"/>
      <c r="H44" s="90"/>
      <c r="I44" s="90"/>
      <c r="J44" s="90"/>
      <c r="K44" s="90"/>
    </row>
    <row r="45" spans="2:18" x14ac:dyDescent="0.2">
      <c r="D45" s="13"/>
      <c r="E45" s="13"/>
      <c r="F45" s="13"/>
      <c r="G45" s="13"/>
      <c r="H45" s="13"/>
      <c r="I45" s="13"/>
      <c r="J45" s="13"/>
      <c r="K45" s="13"/>
    </row>
    <row r="46" spans="2:18" x14ac:dyDescent="0.2">
      <c r="D46" s="13"/>
      <c r="E46" s="13"/>
      <c r="F46" s="13"/>
      <c r="G46" s="13"/>
      <c r="H46" s="13"/>
      <c r="I46" s="13"/>
      <c r="J46" s="13"/>
      <c r="K46" s="13"/>
    </row>
    <row r="47" spans="2:18" x14ac:dyDescent="0.2">
      <c r="D47" s="13"/>
      <c r="E47" s="13"/>
      <c r="F47" s="13"/>
      <c r="G47" s="13"/>
      <c r="H47" s="13"/>
      <c r="I47" s="13"/>
      <c r="J47" s="13"/>
      <c r="K47" s="13"/>
    </row>
  </sheetData>
  <sheetProtection selectLockedCells="1"/>
  <protectedRanges>
    <protectedRange sqref="J9:J10 G13:G14 J6:J7" name="Rango1"/>
  </protectedRanges>
  <mergeCells count="3">
    <mergeCell ref="D6:G6"/>
    <mergeCell ref="B18:B33"/>
    <mergeCell ref="D37:K44"/>
  </mergeCells>
  <conditionalFormatting sqref="H33:H34">
    <cfRule type="cellIs" dxfId="0"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3" orientation="landscape"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0" ma:contentTypeDescription="Crear nuevo documento." ma:contentTypeScope="" ma:versionID="fe33a3769dd049e2c5937e2e643cdc34">
  <xsd:schema xmlns:xsd="http://www.w3.org/2001/XMLSchema" xmlns:xs="http://www.w3.org/2001/XMLSchema" xmlns:p="http://schemas.microsoft.com/office/2006/metadata/properties" xmlns:ns2="21a7794b-8aaf-409d-b6ad-e1d4be0f4a2f" targetNamespace="http://schemas.microsoft.com/office/2006/metadata/properties" ma:root="true" ma:fieldsID="4b2c157096e45f0b9daf2a892094e35a" ns2:_="">
    <xsd:import namespace="21a7794b-8aaf-409d-b6ad-e1d4be0f4a2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2975EA-E5A4-4F91-BAF8-4932421260A4}">
  <ds:schemaRefs>
    <ds:schemaRef ds:uri="http://schemas.microsoft.com/sharepoint/v3/contenttype/forms"/>
  </ds:schemaRefs>
</ds:datastoreItem>
</file>

<file path=customXml/itemProps2.xml><?xml version="1.0" encoding="utf-8"?>
<ds:datastoreItem xmlns:ds="http://schemas.openxmlformats.org/officeDocument/2006/customXml" ds:itemID="{455DDDF9-0589-407F-B316-1F8A2DE4EA70}">
  <ds:schemaRefs>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21a7794b-8aaf-409d-b6ad-e1d4be0f4a2f"/>
    <ds:schemaRef ds:uri="http://purl.org/dc/dcmityp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1A7F1D1E-82FC-42A4-9490-A0CFC5AC7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VDFA</vt:lpstr>
      <vt:lpstr>VDFB</vt:lpstr>
      <vt:lpstr>VDFA!Área_de_impresión</vt:lpstr>
      <vt:lpstr>VDFB!Área_de_impresión</vt:lpstr>
      <vt:lpstr>VDFA!Print_Area</vt:lpstr>
      <vt:lpstr>VDFB!Print_Area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Mauro Jorge Zambon</cp:lastModifiedBy>
  <cp:lastPrinted>2014-08-25T21:01:31Z</cp:lastPrinted>
  <dcterms:created xsi:type="dcterms:W3CDTF">2012-12-10T20:50:19Z</dcterms:created>
  <dcterms:modified xsi:type="dcterms:W3CDTF">2021-06-08T14:05:30Z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ies>
</file>