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GRANVILLE\Difusión\"/>
    </mc:Choice>
  </mc:AlternateContent>
  <bookViews>
    <workbookView xWindow="0" yWindow="0" windowWidth="20430" windowHeight="6960"/>
  </bookViews>
  <sheets>
    <sheet name="Serie III" sheetId="1" r:id="rId1"/>
  </sheets>
  <definedNames>
    <definedName name="_xlnm.Print_Area" localSheetId="0">'Serie III'!$D$1:$Q$54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H14" i="1"/>
  <c r="L44" i="1" l="1"/>
  <c r="K18" i="1"/>
  <c r="K19" i="1"/>
  <c r="K20" i="1"/>
  <c r="K21" i="1"/>
  <c r="K22" i="1"/>
  <c r="K23" i="1"/>
  <c r="K24" i="1"/>
  <c r="K25" i="1"/>
  <c r="K26" i="1"/>
  <c r="P41" i="1"/>
  <c r="J41" i="1" s="1"/>
  <c r="P42" i="1"/>
  <c r="J42" i="1" s="1"/>
  <c r="P40" i="1" l="1"/>
  <c r="J40" i="1" s="1"/>
  <c r="P39" i="1"/>
  <c r="J39" i="1" s="1"/>
  <c r="P38" i="1"/>
  <c r="J38" i="1" s="1"/>
  <c r="P37" i="1"/>
  <c r="J37" i="1" s="1"/>
  <c r="P36" i="1"/>
  <c r="J36" i="1" s="1"/>
  <c r="P35" i="1"/>
  <c r="J35" i="1" s="1"/>
  <c r="P34" i="1"/>
  <c r="J34" i="1" s="1"/>
  <c r="M33" i="1"/>
  <c r="M34" i="1" s="1"/>
  <c r="M35" i="1" s="1"/>
  <c r="M36" i="1" s="1"/>
  <c r="M37" i="1" s="1"/>
  <c r="M38" i="1" s="1"/>
  <c r="M39" i="1" s="1"/>
  <c r="M40" i="1" s="1"/>
  <c r="M41" i="1" s="1"/>
  <c r="M42" i="1" s="1"/>
  <c r="J33" i="1"/>
  <c r="S32" i="1"/>
  <c r="O32" i="1"/>
  <c r="N32" i="1"/>
  <c r="U32" i="1" s="1"/>
  <c r="J32" i="1"/>
  <c r="J31" i="1" s="1"/>
  <c r="E32" i="1"/>
  <c r="B32" i="1"/>
  <c r="M31" i="1"/>
  <c r="K17" i="1"/>
  <c r="D32" i="1"/>
  <c r="F32" i="1" l="1"/>
  <c r="C33" i="1"/>
  <c r="E33" i="1" s="1"/>
  <c r="A34" i="1"/>
  <c r="A35" i="1"/>
  <c r="C34" i="1"/>
  <c r="G32" i="1"/>
  <c r="A33" i="1"/>
  <c r="E34" i="1" l="1"/>
  <c r="H34" i="1" s="1"/>
  <c r="K34" i="1" s="1"/>
  <c r="L18" i="1" s="1"/>
  <c r="M18" i="1" s="1"/>
  <c r="H33" i="1"/>
  <c r="K33" i="1" s="1"/>
  <c r="L17" i="1" s="1"/>
  <c r="G33" i="1"/>
  <c r="I33" i="1" s="1"/>
  <c r="F33" i="1"/>
  <c r="R33" i="1" s="1"/>
  <c r="S33" i="1" s="1"/>
  <c r="F34" i="1"/>
  <c r="C35" i="1"/>
  <c r="M17" i="1" l="1"/>
  <c r="E35" i="1"/>
  <c r="H35" i="1" s="1"/>
  <c r="K35" i="1" s="1"/>
  <c r="L19" i="1" s="1"/>
  <c r="M19" i="1" s="1"/>
  <c r="G34" i="1"/>
  <c r="N33" i="1"/>
  <c r="U33" i="1" s="1"/>
  <c r="D33" i="1"/>
  <c r="J17" i="1"/>
  <c r="I17" i="1" s="1"/>
  <c r="R34" i="1"/>
  <c r="S34" i="1" s="1"/>
  <c r="J18" i="1"/>
  <c r="I18" i="1" s="1"/>
  <c r="N34" i="1"/>
  <c r="I34" i="1"/>
  <c r="D34" i="1"/>
  <c r="C36" i="1"/>
  <c r="F35" i="1" l="1"/>
  <c r="R35" i="1" s="1"/>
  <c r="S35" i="1" s="1"/>
  <c r="G35" i="1"/>
  <c r="D35" i="1" s="1"/>
  <c r="E36" i="1"/>
  <c r="F36" i="1" s="1"/>
  <c r="O33" i="1"/>
  <c r="I35" i="1"/>
  <c r="J19" i="1"/>
  <c r="I19" i="1" s="1"/>
  <c r="G36" i="1"/>
  <c r="C37" i="1"/>
  <c r="E37" i="1" s="1"/>
  <c r="O34" i="1"/>
  <c r="U34" i="1"/>
  <c r="N35" i="1" l="1"/>
  <c r="U35" i="1" s="1"/>
  <c r="H36" i="1"/>
  <c r="K36" i="1" s="1"/>
  <c r="L20" i="1" s="1"/>
  <c r="H37" i="1"/>
  <c r="K37" i="1" s="1"/>
  <c r="L21" i="1" s="1"/>
  <c r="M21" i="1" s="1"/>
  <c r="G37" i="1"/>
  <c r="F37" i="1"/>
  <c r="C38" i="1"/>
  <c r="E38" i="1" s="1"/>
  <c r="J20" i="1"/>
  <c r="I20" i="1" s="1"/>
  <c r="R36" i="1"/>
  <c r="S36" i="1" s="1"/>
  <c r="I36" i="1"/>
  <c r="D36" i="1"/>
  <c r="O35" i="1"/>
  <c r="M20" i="1" l="1"/>
  <c r="N36" i="1"/>
  <c r="O36" i="1" s="1"/>
  <c r="C41" i="1"/>
  <c r="C42" i="1"/>
  <c r="H38" i="1"/>
  <c r="K38" i="1" s="1"/>
  <c r="L22" i="1" s="1"/>
  <c r="M22" i="1" s="1"/>
  <c r="G38" i="1"/>
  <c r="F38" i="1"/>
  <c r="C39" i="1"/>
  <c r="E39" i="1" s="1"/>
  <c r="C40" i="1"/>
  <c r="J21" i="1"/>
  <c r="I21" i="1" s="1"/>
  <c r="R37" i="1"/>
  <c r="S37" i="1" s="1"/>
  <c r="N37" i="1"/>
  <c r="I37" i="1"/>
  <c r="D37" i="1"/>
  <c r="U36" i="1" l="1"/>
  <c r="E40" i="1"/>
  <c r="G40" i="1" s="1"/>
  <c r="H39" i="1"/>
  <c r="K39" i="1" s="1"/>
  <c r="L23" i="1" s="1"/>
  <c r="M23" i="1" s="1"/>
  <c r="G39" i="1"/>
  <c r="F39" i="1"/>
  <c r="R38" i="1"/>
  <c r="S38" i="1" s="1"/>
  <c r="J22" i="1"/>
  <c r="I22" i="1" s="1"/>
  <c r="U37" i="1"/>
  <c r="O37" i="1"/>
  <c r="N38" i="1"/>
  <c r="I38" i="1"/>
  <c r="D38" i="1"/>
  <c r="E41" i="1" l="1"/>
  <c r="H40" i="1"/>
  <c r="K40" i="1" s="1"/>
  <c r="L24" i="1" s="1"/>
  <c r="M24" i="1" s="1"/>
  <c r="F40" i="1"/>
  <c r="U38" i="1"/>
  <c r="O38" i="1"/>
  <c r="R39" i="1"/>
  <c r="S39" i="1" s="1"/>
  <c r="J23" i="1"/>
  <c r="I23" i="1" s="1"/>
  <c r="N39" i="1"/>
  <c r="I39" i="1"/>
  <c r="D39" i="1"/>
  <c r="F41" i="1" l="1"/>
  <c r="H41" i="1"/>
  <c r="K41" i="1" s="1"/>
  <c r="L25" i="1" s="1"/>
  <c r="M25" i="1" s="1"/>
  <c r="G41" i="1"/>
  <c r="E42" i="1"/>
  <c r="U39" i="1"/>
  <c r="O39" i="1"/>
  <c r="J24" i="1"/>
  <c r="I24" i="1" s="1"/>
  <c r="R40" i="1"/>
  <c r="S40" i="1" s="1"/>
  <c r="N40" i="1"/>
  <c r="I40" i="1"/>
  <c r="D40" i="1"/>
  <c r="H42" i="1" l="1"/>
  <c r="K42" i="1" s="1"/>
  <c r="L26" i="1" s="1"/>
  <c r="F42" i="1"/>
  <c r="G42" i="1"/>
  <c r="D41" i="1"/>
  <c r="I41" i="1"/>
  <c r="N41" i="1"/>
  <c r="R41" i="1"/>
  <c r="S41" i="1" s="1"/>
  <c r="J25" i="1"/>
  <c r="I25" i="1" s="1"/>
  <c r="U40" i="1"/>
  <c r="O40" i="1"/>
  <c r="M26" i="1" l="1"/>
  <c r="L27" i="1"/>
  <c r="M27" i="1" s="1"/>
  <c r="N42" i="1"/>
  <c r="D42" i="1"/>
  <c r="H11" i="1" s="1"/>
  <c r="I42" i="1"/>
  <c r="O41" i="1"/>
  <c r="U41" i="1"/>
  <c r="R42" i="1"/>
  <c r="S42" i="1" s="1"/>
  <c r="J26" i="1"/>
  <c r="I26" i="1" s="1"/>
  <c r="O42" i="1" l="1"/>
  <c r="U42" i="1"/>
  <c r="L10" i="1" l="1"/>
  <c r="O44" i="1"/>
  <c r="T34" i="1" l="1"/>
  <c r="V34" i="1" s="1"/>
  <c r="W34" i="1" s="1"/>
  <c r="T35" i="1"/>
  <c r="V35" i="1" s="1"/>
  <c r="W35" i="1" s="1"/>
  <c r="T41" i="1"/>
  <c r="V41" i="1" s="1"/>
  <c r="W41" i="1" s="1"/>
  <c r="T37" i="1"/>
  <c r="V37" i="1" s="1"/>
  <c r="W37" i="1" s="1"/>
  <c r="T36" i="1"/>
  <c r="V36" i="1" s="1"/>
  <c r="W36" i="1" s="1"/>
  <c r="T30" i="1"/>
  <c r="T32" i="1"/>
  <c r="V32" i="1" s="1"/>
  <c r="W32" i="1" s="1"/>
  <c r="T40" i="1"/>
  <c r="V40" i="1" s="1"/>
  <c r="W40" i="1" s="1"/>
  <c r="T42" i="1"/>
  <c r="V42" i="1" s="1"/>
  <c r="W42" i="1" s="1"/>
  <c r="T38" i="1"/>
  <c r="V38" i="1" s="1"/>
  <c r="W38" i="1" s="1"/>
  <c r="T39" i="1"/>
  <c r="V39" i="1" s="1"/>
  <c r="W39" i="1" s="1"/>
  <c r="T33" i="1"/>
  <c r="V33" i="1" s="1"/>
  <c r="L11" i="1"/>
  <c r="V44" i="1" l="1"/>
  <c r="W33" i="1"/>
  <c r="W44" i="1" s="1"/>
  <c r="L12" i="1" s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33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<sst xmlns="http://schemas.openxmlformats.org/spreadsheetml/2006/main" count="44" uniqueCount="43">
  <si>
    <t>Fecha de Emisión:</t>
  </si>
  <si>
    <t>TIR:</t>
  </si>
  <si>
    <t>Intereses:</t>
  </si>
  <si>
    <t>Trimestral</t>
  </si>
  <si>
    <t>Fecha de Vto:</t>
  </si>
  <si>
    <t xml:space="preserve">TNA: </t>
  </si>
  <si>
    <t>Moneda:</t>
  </si>
  <si>
    <t>Pesos</t>
  </si>
  <si>
    <t>Cupón:</t>
  </si>
  <si>
    <t>Margen s/badlar</t>
  </si>
  <si>
    <t>Duration (meses):</t>
  </si>
  <si>
    <t>Precio clean:</t>
  </si>
  <si>
    <t>Calificación (Fix):</t>
  </si>
  <si>
    <t>s/c</t>
  </si>
  <si>
    <t>V/N:</t>
  </si>
  <si>
    <t>Fecha:</t>
  </si>
  <si>
    <t>Plazo (meses):</t>
  </si>
  <si>
    <t>Margen a licitar:</t>
  </si>
  <si>
    <t>Mes</t>
  </si>
  <si>
    <t>Fecha Pago</t>
  </si>
  <si>
    <t>Amortización</t>
  </si>
  <si>
    <t>Interes</t>
  </si>
  <si>
    <t>Total</t>
  </si>
  <si>
    <t>Fecha dev.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</si>
  <si>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</si>
  <si>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</si>
  <si>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</si>
  <si>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</si>
  <si>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</si>
  <si>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</si>
  <si>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</si>
  <si>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</si>
  <si>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</si>
  <si>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días efectivo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</si>
  <si>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</si>
  <si>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</si>
  <si>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</si>
  <si>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</si>
  <si>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</si>
  <si>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</si>
  <si>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intereses</t>
  </si>
  <si>
    <t>capital</t>
  </si>
  <si>
    <t>ON PyME CNV Garantizada Granville Serie III (Badlar 30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</si>
</sst>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409]d\-mmm\-yy;@"/>
    <numFmt numFmtId="165" formatCode="0.0000%"/>
    <numFmt numFmtId="166" formatCode="&quot;$&quot;\ #,##0.0000;[Red]\-&quot;$&quot;\ #,##0.0000"/>
    <numFmt numFmtId="167" formatCode="#,##0_ ;[Red]\-#,##0\ "/>
    <numFmt numFmtId="168" formatCode="[$-F800]dddd\,\ mmmm\ dd\,\ yyyy"/>
    <numFmt numFmtId="169" formatCode="_ * #,##0.00_ ;_ * \-#,##0.00_ ;_ * &quot;-&quot;??_ ;_ @_ "/>
    <numFmt numFmtId="170" formatCode="#,##0.000000_ ;[Red]\-#,##0.000000\ "/>
    <numFmt numFmtId="171" formatCode="#,##0.00_ ;[Red]\-#,##0.00\ "/>
    <numFmt numFmtId="172" formatCode="#,##0.00000_ ;[Red]\-#,##0.00000\ 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158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2" fillId="0" borderId="0" xfId="0" applyFont="1" applyFill="1" applyProtection="1"/>
    <xf numFmtId="9" fontId="2" fillId="0" borderId="0" xfId="3" applyFont="1" applyProtection="1"/>
    <xf numFmtId="0" fontId="5" fillId="2" borderId="0" xfId="0" applyFont="1" applyFill="1" applyBorder="1" applyAlignment="1" applyProtection="1"/>
    <xf numFmtId="0" fontId="2" fillId="0" borderId="0" xfId="0" applyFont="1" applyBorder="1" applyProtection="1"/>
    <xf numFmtId="0" fontId="6" fillId="2" borderId="4" xfId="0" applyFont="1" applyFill="1" applyBorder="1" applyAlignment="1" applyProtection="1">
      <alignment horizontal="right"/>
    </xf>
    <xf numFmtId="10" fontId="6" fillId="2" borderId="0" xfId="0" applyNumberFormat="1" applyFont="1" applyFill="1" applyBorder="1" applyAlignment="1" applyProtection="1">
      <alignment horizontal="center"/>
    </xf>
    <xf numFmtId="165" fontId="2" fillId="3" borderId="0" xfId="0" applyNumberFormat="1" applyFont="1" applyFill="1" applyBorder="1" applyProtection="1"/>
    <xf numFmtId="0" fontId="6" fillId="2" borderId="7" xfId="0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>
      <alignment horizontal="center"/>
    </xf>
    <xf numFmtId="14" fontId="2" fillId="0" borderId="0" xfId="0" applyNumberFormat="1" applyFont="1" applyProtection="1"/>
    <xf numFmtId="14" fontId="2" fillId="3" borderId="0" xfId="0" applyNumberFormat="1" applyFont="1" applyFill="1" applyBorder="1" applyProtection="1"/>
    <xf numFmtId="2" fontId="2" fillId="0" borderId="0" xfId="0" applyNumberFormat="1" applyFont="1" applyFill="1" applyProtection="1"/>
    <xf numFmtId="167" fontId="6" fillId="0" borderId="0" xfId="0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right"/>
    </xf>
    <xf numFmtId="10" fontId="6" fillId="0" borderId="0" xfId="3" applyNumberFormat="1" applyFont="1" applyFill="1" applyBorder="1" applyAlignment="1" applyProtection="1">
      <alignment horizontal="center"/>
      <protection locked="0"/>
    </xf>
    <xf numFmtId="168" fontId="2" fillId="3" borderId="5" xfId="4" applyNumberFormat="1" applyFont="1" applyFill="1" applyBorder="1" applyAlignment="1" applyProtection="1">
      <alignment horizontal="center"/>
    </xf>
    <xf numFmtId="164" fontId="6" fillId="0" borderId="0" xfId="4" applyNumberFormat="1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right"/>
    </xf>
    <xf numFmtId="167" fontId="6" fillId="0" borderId="0" xfId="0" applyNumberFormat="1" applyFont="1" applyFill="1" applyBorder="1" applyProtection="1"/>
    <xf numFmtId="165" fontId="6" fillId="0" borderId="0" xfId="3" applyNumberFormat="1" applyFont="1" applyFill="1" applyBorder="1" applyProtection="1"/>
    <xf numFmtId="3" fontId="2" fillId="0" borderId="8" xfId="0" applyNumberFormat="1" applyFont="1" applyFill="1" applyBorder="1" applyAlignment="1" applyProtection="1">
      <alignment horizontal="center"/>
    </xf>
    <xf numFmtId="165" fontId="2" fillId="0" borderId="0" xfId="3" applyNumberFormat="1" applyFont="1" applyProtection="1"/>
    <xf numFmtId="44" fontId="2" fillId="0" borderId="0" xfId="2" applyFont="1" applyProtection="1"/>
    <xf numFmtId="15" fontId="6" fillId="2" borderId="0" xfId="0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7" fillId="3" borderId="0" xfId="0" applyFont="1" applyFill="1" applyBorder="1" applyProtection="1"/>
    <xf numFmtId="0" fontId="7" fillId="3" borderId="0" xfId="0" applyFont="1" applyFill="1" applyProtection="1"/>
    <xf numFmtId="0" fontId="7" fillId="0" borderId="0" xfId="0" applyFont="1" applyFill="1" applyProtection="1"/>
    <xf numFmtId="0" fontId="6" fillId="0" borderId="0" xfId="0" applyFont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165" fontId="6" fillId="3" borderId="0" xfId="3" applyNumberFormat="1" applyFont="1" applyFill="1" applyBorder="1" applyAlignment="1" applyProtection="1">
      <alignment horizontal="center"/>
    </xf>
    <xf numFmtId="164" fontId="6" fillId="3" borderId="5" xfId="4" applyNumberFormat="1" applyFont="1" applyFill="1" applyBorder="1" applyAlignment="1" applyProtection="1">
      <alignment horizontal="center" vertical="center"/>
    </xf>
    <xf numFmtId="164" fontId="6" fillId="3" borderId="0" xfId="4" applyNumberFormat="1" applyFont="1" applyFill="1" applyBorder="1" applyAlignment="1" applyProtection="1">
      <alignment horizontal="center" vertical="center"/>
    </xf>
    <xf numFmtId="10" fontId="11" fillId="0" borderId="5" xfId="3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40" fontId="12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4" fontId="7" fillId="0" borderId="0" xfId="0" applyNumberFormat="1" applyFont="1" applyFill="1" applyProtection="1"/>
    <xf numFmtId="4" fontId="2" fillId="0" borderId="0" xfId="0" applyNumberFormat="1" applyFont="1" applyFill="1" applyProtection="1"/>
    <xf numFmtId="0" fontId="2" fillId="0" borderId="0" xfId="0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169" fontId="2" fillId="0" borderId="0" xfId="1" applyFont="1" applyAlignment="1" applyProtection="1">
      <alignment horizontal="center" vertical="center"/>
    </xf>
    <xf numFmtId="168" fontId="2" fillId="0" borderId="0" xfId="0" applyNumberFormat="1" applyFont="1" applyBorder="1" applyAlignment="1" applyProtection="1">
      <alignment horizontal="center" vertical="center"/>
    </xf>
    <xf numFmtId="15" fontId="2" fillId="2" borderId="4" xfId="0" applyNumberFormat="1" applyFont="1" applyFill="1" applyBorder="1" applyAlignment="1" applyProtection="1">
      <alignment horizontal="center"/>
    </xf>
    <xf numFmtId="38" fontId="2" fillId="2" borderId="5" xfId="0" applyNumberFormat="1" applyFont="1" applyFill="1" applyBorder="1" applyAlignment="1" applyProtection="1">
      <alignment horizontal="center" vertical="center"/>
    </xf>
    <xf numFmtId="10" fontId="11" fillId="2" borderId="5" xfId="3" applyNumberFormat="1" applyFont="1" applyFill="1" applyBorder="1" applyAlignment="1" applyProtection="1">
      <alignment horizontal="center"/>
    </xf>
    <xf numFmtId="40" fontId="2" fillId="2" borderId="5" xfId="0" applyNumberFormat="1" applyFont="1" applyFill="1" applyBorder="1" applyAlignment="1" applyProtection="1">
      <alignment horizontal="center" vertical="center"/>
    </xf>
    <xf numFmtId="38" fontId="2" fillId="2" borderId="14" xfId="0" applyNumberFormat="1" applyFont="1" applyFill="1" applyBorder="1" applyAlignment="1" applyProtection="1">
      <alignment horizontal="center" vertical="center"/>
    </xf>
    <xf numFmtId="38" fontId="2" fillId="2" borderId="0" xfId="0" applyNumberFormat="1" applyFont="1" applyFill="1" applyBorder="1" applyAlignment="1" applyProtection="1">
      <alignment horizontal="center"/>
    </xf>
    <xf numFmtId="170" fontId="8" fillId="3" borderId="0" xfId="0" applyNumberFormat="1" applyFont="1" applyFill="1" applyBorder="1" applyAlignment="1" applyProtection="1">
      <alignment horizontal="center" vertical="center"/>
    </xf>
    <xf numFmtId="170" fontId="2" fillId="3" borderId="0" xfId="0" applyNumberFormat="1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9" fontId="7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5" fontId="2" fillId="2" borderId="7" xfId="0" applyNumberFormat="1" applyFont="1" applyFill="1" applyBorder="1" applyAlignment="1" applyProtection="1">
      <alignment horizontal="center"/>
    </xf>
    <xf numFmtId="10" fontId="2" fillId="2" borderId="0" xfId="3" applyNumberFormat="1" applyFont="1" applyFill="1" applyBorder="1" applyAlignment="1" applyProtection="1">
      <alignment horizontal="center"/>
    </xf>
    <xf numFmtId="171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165" fontId="6" fillId="4" borderId="15" xfId="3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172" fontId="2" fillId="3" borderId="0" xfId="0" applyNumberFormat="1" applyFont="1" applyFill="1" applyAlignment="1" applyProtection="1">
      <alignment horizontal="center" vertical="center"/>
    </xf>
    <xf numFmtId="43" fontId="7" fillId="0" borderId="0" xfId="0" applyNumberFormat="1" applyFont="1" applyFill="1" applyAlignment="1" applyProtection="1">
      <alignment horizontal="center" vertic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3" applyNumberFormat="1" applyFont="1" applyFill="1" applyBorder="1" applyAlignment="1" applyProtection="1">
      <alignment horizontal="center"/>
    </xf>
    <xf numFmtId="171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165" fontId="6" fillId="4" borderId="12" xfId="3" applyNumberFormat="1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/>
    </xf>
    <xf numFmtId="38" fontId="2" fillId="0" borderId="0" xfId="0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71" fontId="2" fillId="0" borderId="0" xfId="1" applyNumberFormat="1" applyFont="1" applyBorder="1" applyAlignment="1" applyProtection="1">
      <alignment horizontal="center"/>
    </xf>
    <xf numFmtId="40" fontId="2" fillId="0" borderId="10" xfId="0" applyNumberFormat="1" applyFont="1" applyBorder="1" applyAlignment="1" applyProtection="1">
      <alignment horizontal="center"/>
    </xf>
    <xf numFmtId="38" fontId="2" fillId="0" borderId="10" xfId="0" applyNumberFormat="1" applyFont="1" applyBorder="1" applyAlignment="1" applyProtection="1">
      <alignment horizontal="center"/>
    </xf>
    <xf numFmtId="164" fontId="2" fillId="3" borderId="0" xfId="4" applyNumberFormat="1" applyFont="1" applyFill="1" applyBorder="1" applyAlignment="1" applyProtection="1">
      <alignment horizontal="center"/>
    </xf>
    <xf numFmtId="40" fontId="6" fillId="0" borderId="12" xfId="0" applyNumberFormat="1" applyFont="1" applyBorder="1" applyAlignment="1" applyProtection="1">
      <alignment horizontal="center"/>
    </xf>
    <xf numFmtId="38" fontId="6" fillId="0" borderId="12" xfId="0" applyNumberFormat="1" applyFont="1" applyBorder="1" applyAlignment="1" applyProtection="1">
      <alignment horizontal="center"/>
    </xf>
    <xf numFmtId="170" fontId="2" fillId="3" borderId="0" xfId="0" applyNumberFormat="1" applyFont="1" applyFill="1" applyBorder="1" applyAlignment="1" applyProtection="1">
      <alignment horizontal="center" vertical="center"/>
    </xf>
    <xf numFmtId="43" fontId="7" fillId="0" borderId="0" xfId="0" applyNumberFormat="1" applyFont="1" applyFill="1" applyProtection="1"/>
    <xf numFmtId="169" fontId="7" fillId="0" borderId="0" xfId="0" applyNumberFormat="1" applyFont="1" applyFill="1" applyProtection="1"/>
    <xf numFmtId="170" fontId="7" fillId="3" borderId="0" xfId="0" applyNumberFormat="1" applyFont="1" applyFill="1" applyBorder="1" applyAlignment="1" applyProtection="1">
      <alignment horizontal="center" vertical="center"/>
    </xf>
    <xf numFmtId="170" fontId="7" fillId="3" borderId="0" xfId="0" applyNumberFormat="1" applyFont="1" applyFill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0" fontId="2" fillId="0" borderId="0" xfId="0" applyFont="1" applyFill="1" applyBorder="1" applyProtection="1"/>
    <xf numFmtId="169" fontId="2" fillId="0" borderId="0" xfId="1" applyFont="1" applyBorder="1" applyProtection="1"/>
    <xf numFmtId="169" fontId="2" fillId="0" borderId="0" xfId="1" applyFont="1" applyFill="1" applyBorder="1" applyProtection="1"/>
    <xf numFmtId="9" fontId="2" fillId="0" borderId="0" xfId="0" applyNumberFormat="1" applyFont="1" applyBorder="1" applyProtection="1"/>
    <xf numFmtId="43" fontId="2" fillId="0" borderId="0" xfId="0" applyNumberFormat="1" applyFont="1" applyBorder="1" applyProtection="1"/>
    <xf numFmtId="43" fontId="6" fillId="0" borderId="0" xfId="0" applyNumberFormat="1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164" fontId="6" fillId="2" borderId="6" xfId="4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15" fontId="6" fillId="2" borderId="12" xfId="0" applyNumberFormat="1" applyFont="1" applyFill="1" applyBorder="1" applyAlignment="1" applyProtection="1">
      <alignment horizontal="center"/>
    </xf>
    <xf numFmtId="3" fontId="6" fillId="2" borderId="11" xfId="4" applyNumberFormat="1" applyFont="1" applyFill="1" applyBorder="1" applyAlignment="1" applyProtection="1">
      <alignment horizontal="center"/>
    </xf>
    <xf numFmtId="3" fontId="6" fillId="2" borderId="11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/>
    </xf>
    <xf numFmtId="3" fontId="2" fillId="0" borderId="6" xfId="0" applyNumberFormat="1" applyFont="1" applyFill="1" applyBorder="1" applyAlignment="1" applyProtection="1">
      <alignment horizontal="center"/>
    </xf>
    <xf numFmtId="1" fontId="2" fillId="2" borderId="7" xfId="0" applyNumberFormat="1" applyFont="1" applyFill="1" applyBorder="1" applyAlignment="1" applyProtection="1">
      <alignment horizontal="center"/>
    </xf>
    <xf numFmtId="3" fontId="2" fillId="0" borderId="11" xfId="0" applyNumberFormat="1" applyFont="1" applyFill="1" applyBorder="1" applyAlignment="1" applyProtection="1">
      <alignment horizontal="center"/>
    </xf>
    <xf numFmtId="1" fontId="2" fillId="2" borderId="9" xfId="0" applyNumberFormat="1" applyFont="1" applyFill="1" applyBorder="1" applyAlignment="1" applyProtection="1">
      <alignment horizontal="center"/>
    </xf>
    <xf numFmtId="15" fontId="2" fillId="2" borderId="14" xfId="0" applyNumberFormat="1" applyFont="1" applyFill="1" applyBorder="1" applyAlignment="1" applyProtection="1">
      <alignment horizontal="center"/>
    </xf>
    <xf numFmtId="15" fontId="2" fillId="2" borderId="15" xfId="0" applyNumberFormat="1" applyFont="1" applyFill="1" applyBorder="1" applyAlignment="1" applyProtection="1">
      <alignment horizontal="center"/>
    </xf>
    <xf numFmtId="15" fontId="2" fillId="2" borderId="12" xfId="0" applyNumberFormat="1" applyFont="1" applyFill="1" applyBorder="1" applyAlignment="1" applyProtection="1">
      <alignment horizontal="center"/>
    </xf>
    <xf numFmtId="3" fontId="2" fillId="0" borderId="14" xfId="4" applyNumberFormat="1" applyFont="1" applyFill="1" applyBorder="1" applyAlignment="1" applyProtection="1">
      <alignment horizontal="center"/>
    </xf>
    <xf numFmtId="3" fontId="2" fillId="0" borderId="15" xfId="4" applyNumberFormat="1" applyFont="1" applyFill="1" applyBorder="1" applyAlignment="1" applyProtection="1">
      <alignment horizontal="center"/>
    </xf>
    <xf numFmtId="3" fontId="2" fillId="0" borderId="12" xfId="4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/>
    <xf numFmtId="0" fontId="5" fillId="2" borderId="3" xfId="0" applyFont="1" applyFill="1" applyBorder="1" applyAlignment="1" applyProtection="1"/>
    <xf numFmtId="164" fontId="6" fillId="2" borderId="5" xfId="4" applyNumberFormat="1" applyFont="1" applyFill="1" applyBorder="1" applyAlignment="1" applyProtection="1">
      <alignment horizontal="center"/>
      <protection locked="0"/>
    </xf>
    <xf numFmtId="164" fontId="6" fillId="2" borderId="6" xfId="4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right"/>
    </xf>
    <xf numFmtId="0" fontId="6" fillId="2" borderId="5" xfId="0" applyFont="1" applyFill="1" applyBorder="1" applyAlignment="1" applyProtection="1">
      <alignment horizontal="right"/>
    </xf>
    <xf numFmtId="10" fontId="6" fillId="2" borderId="5" xfId="0" applyNumberFormat="1" applyFont="1" applyFill="1" applyBorder="1" applyAlignment="1" applyProtection="1">
      <alignment horizontal="center"/>
    </xf>
    <xf numFmtId="10" fontId="6" fillId="2" borderId="6" xfId="0" applyNumberFormat="1" applyFont="1" applyFill="1" applyBorder="1" applyAlignment="1" applyProtection="1">
      <alignment horizontal="center"/>
    </xf>
    <xf numFmtId="10" fontId="6" fillId="2" borderId="0" xfId="0" applyNumberFormat="1" applyFont="1" applyFill="1" applyBorder="1" applyAlignment="1" applyProtection="1">
      <alignment horizontal="center"/>
    </xf>
    <xf numFmtId="10" fontId="6" fillId="2" borderId="8" xfId="0" applyNumberFormat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center"/>
    </xf>
    <xf numFmtId="2" fontId="6" fillId="2" borderId="8" xfId="0" applyNumberFormat="1" applyFont="1" applyFill="1" applyBorder="1" applyAlignment="1" applyProtection="1">
      <alignment horizontal="center"/>
    </xf>
    <xf numFmtId="164" fontId="6" fillId="2" borderId="0" xfId="4" applyNumberFormat="1" applyFont="1" applyFill="1" applyBorder="1" applyAlignment="1" applyProtection="1">
      <alignment horizontal="center"/>
    </xf>
    <xf numFmtId="164" fontId="6" fillId="2" borderId="8" xfId="4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"/>
    </xf>
    <xf numFmtId="0" fontId="6" fillId="2" borderId="8" xfId="0" applyNumberFormat="1" applyFont="1" applyFill="1" applyBorder="1" applyAlignment="1" applyProtection="1">
      <alignment horizontal="center"/>
    </xf>
    <xf numFmtId="164" fontId="6" fillId="2" borderId="10" xfId="4" applyNumberFormat="1" applyFont="1" applyFill="1" applyBorder="1" applyAlignment="1" applyProtection="1">
      <alignment horizontal="center"/>
      <protection locked="0"/>
    </xf>
    <xf numFmtId="164" fontId="6" fillId="2" borderId="11" xfId="4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/>
    </xf>
    <xf numFmtId="10" fontId="6" fillId="4" borderId="11" xfId="3" applyNumberFormat="1" applyFont="1" applyFill="1" applyBorder="1" applyAlignment="1" applyProtection="1">
      <alignment horizontal="center"/>
      <protection locked="0"/>
    </xf>
    <xf numFmtId="10" fontId="6" fillId="4" borderId="12" xfId="3" applyNumberFormat="1" applyFont="1" applyFill="1" applyBorder="1" applyAlignment="1" applyProtection="1">
      <alignment horizontal="center"/>
      <protection locked="0"/>
    </xf>
    <xf numFmtId="166" fontId="6" fillId="2" borderId="0" xfId="4" applyNumberFormat="1" applyFont="1" applyFill="1" applyBorder="1" applyAlignment="1" applyProtection="1">
      <alignment horizontal="center"/>
      <protection locked="0"/>
    </xf>
    <xf numFmtId="166" fontId="6" fillId="2" borderId="8" xfId="4" applyNumberFormat="1" applyFont="1" applyFill="1" applyBorder="1" applyAlignment="1" applyProtection="1">
      <alignment horizontal="center"/>
      <protection locked="0"/>
    </xf>
    <xf numFmtId="167" fontId="6" fillId="4" borderId="0" xfId="0" applyNumberFormat="1" applyFont="1" applyFill="1" applyBorder="1" applyAlignment="1" applyProtection="1">
      <alignment horizontal="center"/>
      <protection locked="0"/>
    </xf>
    <xf numFmtId="167" fontId="6" fillId="4" borderId="8" xfId="0" applyNumberFormat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164" fontId="6" fillId="2" borderId="4" xfId="4" applyNumberFormat="1" applyFont="1" applyFill="1" applyBorder="1" applyAlignment="1" applyProtection="1">
      <alignment horizontal="center" vertical="center" wrapText="1"/>
    </xf>
    <xf numFmtId="164" fontId="6" fillId="2" borderId="9" xfId="4" applyNumberFormat="1" applyFont="1" applyFill="1" applyBorder="1" applyAlignment="1" applyProtection="1">
      <alignment horizontal="center" vertical="center" wrapText="1"/>
    </xf>
    <xf numFmtId="164" fontId="6" fillId="2" borderId="5" xfId="4" applyNumberFormat="1" applyFont="1" applyFill="1" applyBorder="1" applyAlignment="1" applyProtection="1">
      <alignment horizontal="center" vertical="center" wrapText="1"/>
    </xf>
    <xf numFmtId="164" fontId="6" fillId="2" borderId="10" xfId="4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_Macro Flujos Última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45</xdr:row>
      <xdr:rowOff>38100</xdr:rowOff>
    </xdr:from>
    <xdr:to>
      <xdr:col>15</xdr:col>
      <xdr:colOff>28576</xdr:colOff>
      <xdr:row>50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2" y="6448425"/>
          <a:ext cx="804862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7</xdr:col>
      <xdr:colOff>312644</xdr:colOff>
      <xdr:row>0</xdr:row>
      <xdr:rowOff>115983</xdr:rowOff>
    </xdr:from>
    <xdr:to>
      <xdr:col>10</xdr:col>
      <xdr:colOff>445994</xdr:colOff>
      <xdr:row>6</xdr:row>
      <xdr:rowOff>54029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937497" y="115983"/>
          <a:ext cx="2430556" cy="812105"/>
        </a:xfrm>
        <a:prstGeom prst="rect">
          <a:avLst/>
        </a:prstGeom>
      </xdr:spPr>
    </xdr:pic>
    <xdr:clientData/>
  </xdr:twoCellAnchor>
  <xdr:twoCellAnchor editAs="oneCell">
    <xdr:from>
      <xdr:col>11</xdr:col>
      <xdr:colOff>268941</xdr:colOff>
      <xdr:row>0</xdr:row>
      <xdr:rowOff>0</xdr:rowOff>
    </xdr:from>
    <xdr:to>
      <xdr:col>13</xdr:col>
      <xdr:colOff>168088</xdr:colOff>
      <xdr:row>6</xdr:row>
      <xdr:rowOff>78574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486" r="35695"/>
        <a:stretch/>
      </xdr:blipFill>
      <xdr:spPr>
        <a:xfrm>
          <a:off x="5065059" y="0"/>
          <a:ext cx="1647264" cy="952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80"/>
  <sheetViews>
    <sheetView showGridLines="0" tabSelected="1" zoomScaleNormal="100" zoomScaleSheetLayoutView="130" workbookViewId="0">
      <selection activeCell="P15" sqref="P15"/>
    </sheetView>
  </sheetViews>
  <sheetFormatPr baseColWidth="10" defaultColWidth="11.42578125" defaultRowHeight="11.25" x14ac:dyDescent="0.2"/>
  <cols>
    <col min="1" max="1" width="5.5703125" style="1" customWidth="1"/>
    <col min="2" max="3" width="18.85546875" style="1" hidden="1" customWidth="1"/>
    <col min="4" max="4" width="8.28515625" style="1" hidden="1" customWidth="1"/>
    <col min="5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3" width="13.140625" style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2.5703125" style="1" hidden="1" customWidth="1"/>
    <col min="19" max="19" width="15.28515625" style="3" hidden="1" customWidth="1"/>
    <col min="20" max="20" width="13.28515625" style="3" hidden="1" customWidth="1"/>
    <col min="21" max="22" width="12.5703125" style="4" hidden="1" customWidth="1"/>
    <col min="23" max="23" width="15.85546875" style="4" hidden="1" customWidth="1"/>
    <col min="24" max="24" width="12.5703125" style="1" bestFit="1" customWidth="1"/>
    <col min="25" max="25" width="12.5703125" style="1" customWidth="1"/>
    <col min="26" max="26" width="12" style="1" bestFit="1" customWidth="1"/>
    <col min="27" max="27" width="11.7109375" style="1" bestFit="1" customWidth="1"/>
    <col min="28" max="16384" width="11.42578125" style="1"/>
  </cols>
  <sheetData>
    <row r="1" spans="3:144" x14ac:dyDescent="0.2">
      <c r="Q1" s="2"/>
      <c r="R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</row>
    <row r="2" spans="3:144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</row>
    <row r="3" spans="3:144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</row>
    <row r="4" spans="3:144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</row>
    <row r="5" spans="3:144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</row>
    <row r="6" spans="3:144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</row>
    <row r="7" spans="3:144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</row>
    <row r="8" spans="3:144" ht="15.75" x14ac:dyDescent="0.25">
      <c r="G8" s="116" t="s">
        <v>42</v>
      </c>
      <c r="H8" s="117"/>
      <c r="I8" s="117"/>
      <c r="J8" s="117"/>
      <c r="K8" s="117"/>
      <c r="L8" s="117"/>
      <c r="M8" s="117"/>
      <c r="N8" s="117"/>
      <c r="O8" s="117"/>
      <c r="P8" s="118"/>
      <c r="Q8" s="119"/>
      <c r="R8" s="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</row>
    <row r="9" spans="3:144" x14ac:dyDescent="0.2">
      <c r="M9" s="8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</row>
    <row r="10" spans="3:144" ht="12.75" customHeight="1" x14ac:dyDescent="0.2">
      <c r="G10" s="9" t="s">
        <v>0</v>
      </c>
      <c r="H10" s="120">
        <v>45044</v>
      </c>
      <c r="I10" s="121"/>
      <c r="J10" s="122" t="s">
        <v>1</v>
      </c>
      <c r="K10" s="123"/>
      <c r="L10" s="124">
        <f>XIRR(O32:O42,F32:F42)</f>
        <v>1.0688067317008974</v>
      </c>
      <c r="M10" s="125"/>
      <c r="N10" s="122" t="s">
        <v>2</v>
      </c>
      <c r="O10" s="123"/>
      <c r="P10" s="124" t="s">
        <v>3</v>
      </c>
      <c r="Q10" s="125"/>
      <c r="R10" s="10"/>
      <c r="S10" s="11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</row>
    <row r="11" spans="3:144" ht="12.75" customHeight="1" x14ac:dyDescent="0.2">
      <c r="G11" s="12" t="s">
        <v>4</v>
      </c>
      <c r="H11" s="132">
        <f>D42</f>
        <v>45958</v>
      </c>
      <c r="I11" s="133"/>
      <c r="J11" s="128" t="s">
        <v>5</v>
      </c>
      <c r="K11" s="129"/>
      <c r="L11" s="126">
        <f>+(((1+L10)^(90/365))-1)*(365/90)</f>
        <v>0.79620213107832194</v>
      </c>
      <c r="M11" s="127"/>
      <c r="N11" s="128" t="s">
        <v>6</v>
      </c>
      <c r="O11" s="129"/>
      <c r="P11" s="134" t="s">
        <v>7</v>
      </c>
      <c r="Q11" s="135"/>
      <c r="R11" s="13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</row>
    <row r="12" spans="3:144" ht="12.75" customHeight="1" x14ac:dyDescent="0.2">
      <c r="C12" s="14"/>
      <c r="G12" s="12" t="s">
        <v>8</v>
      </c>
      <c r="H12" s="126" t="s">
        <v>9</v>
      </c>
      <c r="I12" s="127"/>
      <c r="J12" s="128" t="s">
        <v>10</v>
      </c>
      <c r="K12" s="129"/>
      <c r="L12" s="130">
        <f>+(W44/V44)*12</f>
        <v>13.664799787711264</v>
      </c>
      <c r="M12" s="131"/>
      <c r="N12" s="128" t="s">
        <v>11</v>
      </c>
      <c r="O12" s="129"/>
      <c r="P12" s="126">
        <v>1</v>
      </c>
      <c r="Q12" s="127"/>
      <c r="R12" s="10"/>
      <c r="T12" s="15"/>
      <c r="V12" s="1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</row>
    <row r="13" spans="3:144" ht="12.75" customHeight="1" x14ac:dyDescent="0.2">
      <c r="G13" s="12"/>
      <c r="H13" s="144"/>
      <c r="I13" s="145"/>
      <c r="J13" s="128" t="s">
        <v>12</v>
      </c>
      <c r="K13" s="129"/>
      <c r="L13" s="130" t="s">
        <v>13</v>
      </c>
      <c r="M13" s="131"/>
      <c r="N13" s="128" t="s">
        <v>14</v>
      </c>
      <c r="O13" s="129"/>
      <c r="P13" s="146">
        <v>650000000</v>
      </c>
      <c r="Q13" s="147"/>
      <c r="R13" s="17"/>
      <c r="T13" s="1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</row>
    <row r="14" spans="3:144" ht="12.75" customHeight="1" x14ac:dyDescent="0.2">
      <c r="G14" s="18" t="s">
        <v>15</v>
      </c>
      <c r="H14" s="136">
        <f>+$H$10</f>
        <v>45044</v>
      </c>
      <c r="I14" s="137"/>
      <c r="J14" s="138" t="s">
        <v>16</v>
      </c>
      <c r="K14" s="139"/>
      <c r="L14" s="140">
        <v>30</v>
      </c>
      <c r="M14" s="141"/>
      <c r="N14" s="138" t="s">
        <v>17</v>
      </c>
      <c r="O14" s="139"/>
      <c r="P14" s="142">
        <v>0.05</v>
      </c>
      <c r="Q14" s="143"/>
      <c r="R14" s="19"/>
      <c r="T14" s="1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</row>
    <row r="15" spans="3:144" x14ac:dyDescent="0.2">
      <c r="H15" s="20"/>
      <c r="I15" s="21"/>
      <c r="J15" s="21"/>
      <c r="M15" s="22"/>
      <c r="N15" s="23"/>
      <c r="T15" s="1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</row>
    <row r="16" spans="3:144" x14ac:dyDescent="0.2">
      <c r="I16" s="99" t="s">
        <v>18</v>
      </c>
      <c r="J16" s="99" t="s">
        <v>19</v>
      </c>
      <c r="K16" s="100" t="s">
        <v>20</v>
      </c>
      <c r="L16" s="100" t="s">
        <v>21</v>
      </c>
      <c r="M16" s="101" t="s">
        <v>22</v>
      </c>
      <c r="N16" s="24"/>
      <c r="R16" s="8"/>
      <c r="T16" s="15"/>
      <c r="U16" s="3"/>
      <c r="V16" s="3"/>
      <c r="W16" s="3"/>
      <c r="X16" s="8"/>
      <c r="Y16" s="93"/>
      <c r="Z16" s="93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</row>
    <row r="17" spans="2:144" ht="12.75" customHeight="1" x14ac:dyDescent="0.2">
      <c r="I17" s="105">
        <f>DATEDIF($B$32,J17,"m")</f>
        <v>3</v>
      </c>
      <c r="J17" s="110">
        <f>+F33</f>
        <v>45135</v>
      </c>
      <c r="K17" s="113">
        <f>+$P$13*L33/100</f>
        <v>0</v>
      </c>
      <c r="L17" s="113">
        <f>+$P$13*K33/100</f>
        <v>129238698.63013701</v>
      </c>
      <c r="M17" s="106">
        <f>SUM(K17:L17)</f>
        <v>129238698.63013701</v>
      </c>
      <c r="N17" s="23"/>
      <c r="P17" s="26"/>
      <c r="R17" s="8"/>
      <c r="U17" s="3"/>
      <c r="V17" s="3"/>
      <c r="W17" s="3"/>
      <c r="X17" s="8"/>
      <c r="Y17" s="93"/>
      <c r="Z17" s="93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</row>
    <row r="18" spans="2:144" ht="12.75" customHeight="1" x14ac:dyDescent="0.2">
      <c r="I18" s="107">
        <f t="shared" ref="I18:I26" si="0">DATEDIF($B$32,J18,"m")</f>
        <v>6</v>
      </c>
      <c r="J18" s="111">
        <f>+F34</f>
        <v>45229</v>
      </c>
      <c r="K18" s="114">
        <f t="shared" ref="K18:K26" si="1">+$P$13*L34/100</f>
        <v>0</v>
      </c>
      <c r="L18" s="114">
        <f t="shared" ref="L18:L26" si="2">+$P$13*K34/100</f>
        <v>133499315.06849317</v>
      </c>
      <c r="M18" s="25">
        <f t="shared" ref="M18:M26" si="3">SUM(K18:L18)</f>
        <v>133499315.06849317</v>
      </c>
      <c r="N18" s="23"/>
      <c r="O18" s="27"/>
      <c r="P18" s="26"/>
      <c r="R18" s="94"/>
      <c r="S18" s="94"/>
      <c r="T18" s="94"/>
      <c r="U18" s="94"/>
      <c r="V18" s="94"/>
      <c r="W18" s="94"/>
      <c r="X18" s="94"/>
      <c r="Y18" s="95"/>
      <c r="Z18" s="93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</row>
    <row r="19" spans="2:144" ht="12.75" customHeight="1" x14ac:dyDescent="0.2">
      <c r="I19" s="107">
        <f t="shared" si="0"/>
        <v>9</v>
      </c>
      <c r="J19" s="111">
        <f>+F35</f>
        <v>45320</v>
      </c>
      <c r="K19" s="114">
        <f t="shared" si="1"/>
        <v>0</v>
      </c>
      <c r="L19" s="114">
        <f t="shared" si="2"/>
        <v>129238698.63013701</v>
      </c>
      <c r="M19" s="25">
        <f t="shared" si="3"/>
        <v>129238698.63013701</v>
      </c>
      <c r="N19" s="23"/>
      <c r="P19" s="26"/>
      <c r="R19" s="96"/>
      <c r="S19" s="96"/>
      <c r="T19" s="96"/>
      <c r="U19" s="96"/>
      <c r="V19" s="96"/>
      <c r="W19" s="96"/>
      <c r="X19" s="96"/>
      <c r="Y19" s="96"/>
      <c r="Z19" s="93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</row>
    <row r="20" spans="2:144" ht="12.75" customHeight="1" x14ac:dyDescent="0.2">
      <c r="I20" s="107">
        <f t="shared" si="0"/>
        <v>12</v>
      </c>
      <c r="J20" s="111">
        <f>+F36</f>
        <v>45411</v>
      </c>
      <c r="K20" s="114">
        <f t="shared" si="1"/>
        <v>0</v>
      </c>
      <c r="L20" s="114">
        <f t="shared" si="2"/>
        <v>129238698.63013701</v>
      </c>
      <c r="M20" s="25">
        <f t="shared" si="3"/>
        <v>129238698.63013701</v>
      </c>
      <c r="N20" s="23"/>
      <c r="P20" s="26"/>
      <c r="R20" s="8"/>
      <c r="U20" s="3"/>
      <c r="V20" s="3"/>
      <c r="W20" s="3"/>
      <c r="X20" s="8"/>
      <c r="Y20" s="93"/>
      <c r="Z20" s="93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</row>
    <row r="21" spans="2:144" ht="12.75" customHeight="1" x14ac:dyDescent="0.2">
      <c r="I21" s="107">
        <f t="shared" si="0"/>
        <v>15</v>
      </c>
      <c r="J21" s="111">
        <f t="shared" ref="J21:J22" si="4">+F37</f>
        <v>45502</v>
      </c>
      <c r="K21" s="114">
        <f t="shared" si="1"/>
        <v>0</v>
      </c>
      <c r="L21" s="114">
        <f t="shared" si="2"/>
        <v>129238698.63013701</v>
      </c>
      <c r="M21" s="25">
        <f t="shared" si="3"/>
        <v>129238698.63013701</v>
      </c>
      <c r="N21" s="23"/>
      <c r="P21" s="26"/>
      <c r="R21" s="8"/>
      <c r="S21" s="8"/>
      <c r="T21" s="8"/>
      <c r="U21" s="8"/>
      <c r="V21" s="8"/>
      <c r="W21" s="8"/>
      <c r="X21" s="8"/>
      <c r="Y21" s="8"/>
      <c r="Z21" s="93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</row>
    <row r="22" spans="2:144" ht="12.75" customHeight="1" x14ac:dyDescent="0.2">
      <c r="I22" s="107">
        <f t="shared" si="0"/>
        <v>18</v>
      </c>
      <c r="J22" s="111">
        <f t="shared" si="4"/>
        <v>45593</v>
      </c>
      <c r="K22" s="114">
        <f t="shared" si="1"/>
        <v>216645000</v>
      </c>
      <c r="L22" s="114">
        <f t="shared" si="2"/>
        <v>129238698.63013701</v>
      </c>
      <c r="M22" s="25">
        <f t="shared" si="3"/>
        <v>345883698.63013703</v>
      </c>
      <c r="N22" s="23"/>
      <c r="P22" s="26"/>
      <c r="R22" s="97"/>
      <c r="S22" s="97"/>
      <c r="T22" s="97"/>
      <c r="U22" s="97"/>
      <c r="V22" s="97"/>
      <c r="W22" s="97"/>
      <c r="X22" s="97"/>
      <c r="Y22" s="97"/>
      <c r="Z22" s="98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</row>
    <row r="23" spans="2:144" ht="12.75" customHeight="1" x14ac:dyDescent="0.2">
      <c r="I23" s="107">
        <f t="shared" si="0"/>
        <v>21</v>
      </c>
      <c r="J23" s="111">
        <f>+F39</f>
        <v>45685</v>
      </c>
      <c r="K23" s="114">
        <f t="shared" si="1"/>
        <v>0</v>
      </c>
      <c r="L23" s="114">
        <f t="shared" si="2"/>
        <v>87110291.369863033</v>
      </c>
      <c r="M23" s="25">
        <f t="shared" si="3"/>
        <v>87110291.369863033</v>
      </c>
      <c r="N23" s="23"/>
      <c r="P23" s="26"/>
      <c r="R23" s="97"/>
      <c r="S23" s="97"/>
      <c r="T23" s="97"/>
      <c r="U23" s="97"/>
      <c r="V23" s="97"/>
      <c r="W23" s="97"/>
      <c r="X23" s="97"/>
      <c r="Y23" s="97"/>
      <c r="Z23" s="93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</row>
    <row r="24" spans="2:144" ht="12.75" customHeight="1" x14ac:dyDescent="0.2">
      <c r="I24" s="107">
        <f t="shared" si="0"/>
        <v>24</v>
      </c>
      <c r="J24" s="111">
        <f>+F40</f>
        <v>45775</v>
      </c>
      <c r="K24" s="114">
        <f t="shared" si="1"/>
        <v>216645000</v>
      </c>
      <c r="L24" s="114">
        <f t="shared" si="2"/>
        <v>85216589.383561656</v>
      </c>
      <c r="M24" s="25">
        <f t="shared" si="3"/>
        <v>301861589.38356167</v>
      </c>
      <c r="N24" s="23"/>
      <c r="P24" s="26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</row>
    <row r="25" spans="2:144" ht="12.75" customHeight="1" x14ac:dyDescent="0.2">
      <c r="I25" s="107">
        <f t="shared" si="0"/>
        <v>27</v>
      </c>
      <c r="J25" s="111">
        <f t="shared" ref="J25:J26" si="5">+F41</f>
        <v>45866</v>
      </c>
      <c r="K25" s="114">
        <f t="shared" si="1"/>
        <v>0</v>
      </c>
      <c r="L25" s="114">
        <f t="shared" si="2"/>
        <v>43088182.123287685</v>
      </c>
      <c r="M25" s="25">
        <f t="shared" si="3"/>
        <v>43088182.123287685</v>
      </c>
      <c r="N25" s="23"/>
      <c r="P25" s="26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</row>
    <row r="26" spans="2:144" ht="12.75" customHeight="1" x14ac:dyDescent="0.2">
      <c r="I26" s="109">
        <f t="shared" si="0"/>
        <v>30</v>
      </c>
      <c r="J26" s="112">
        <f t="shared" si="5"/>
        <v>45958</v>
      </c>
      <c r="K26" s="115">
        <f t="shared" si="1"/>
        <v>216710000.00000003</v>
      </c>
      <c r="L26" s="115">
        <f t="shared" si="2"/>
        <v>43561678.630136997</v>
      </c>
      <c r="M26" s="108">
        <f t="shared" si="3"/>
        <v>260271678.63013703</v>
      </c>
      <c r="N26" s="23"/>
      <c r="P26" s="26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</row>
    <row r="27" spans="2:144" ht="12.75" customHeight="1" x14ac:dyDescent="0.2">
      <c r="I27" s="28"/>
      <c r="J27" s="102" t="s">
        <v>22</v>
      </c>
      <c r="K27" s="103">
        <f>SUM(K17:K26)</f>
        <v>650000000</v>
      </c>
      <c r="L27" s="103">
        <f>SUM(L17:L26)</f>
        <v>1038669549.7260275</v>
      </c>
      <c r="M27" s="104">
        <f>SUM(K27:L27)</f>
        <v>1688669549.7260275</v>
      </c>
      <c r="N27" s="23"/>
      <c r="Q27" s="29"/>
      <c r="R27" s="29"/>
      <c r="S27" s="30"/>
      <c r="T27" s="30"/>
      <c r="U27" s="31"/>
      <c r="V27" s="31"/>
      <c r="W27" s="31"/>
      <c r="X27" s="29"/>
      <c r="Y27" s="32"/>
      <c r="Z27" s="32"/>
      <c r="AA27" s="32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</row>
    <row r="28" spans="2:144" x14ac:dyDescent="0.2">
      <c r="H28" s="33"/>
      <c r="I28" s="21"/>
      <c r="J28" s="21"/>
      <c r="M28" s="22"/>
      <c r="N28" s="23"/>
      <c r="Q28" s="29"/>
      <c r="R28" s="29"/>
      <c r="S28" s="30"/>
      <c r="T28" s="30"/>
      <c r="U28" s="31"/>
      <c r="V28" s="31"/>
      <c r="W28" s="31"/>
      <c r="X28" s="29"/>
      <c r="Y28" s="32"/>
      <c r="Z28" s="32"/>
      <c r="AA28" s="32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</row>
    <row r="29" spans="2:144" ht="14.25" customHeight="1" x14ac:dyDescent="0.2">
      <c r="G29" s="154" t="s">
        <v>23</v>
      </c>
      <c r="H29" s="156" t="s">
        <v>24</v>
      </c>
      <c r="I29" s="156" t="s">
        <v>25</v>
      </c>
      <c r="J29" s="156" t="s">
        <v>26</v>
      </c>
      <c r="K29" s="148" t="s">
        <v>27</v>
      </c>
      <c r="L29" s="148" t="s">
        <v>28</v>
      </c>
      <c r="M29" s="148" t="s">
        <v>29</v>
      </c>
      <c r="N29" s="150" t="s">
        <v>30</v>
      </c>
      <c r="O29" s="152" t="s">
        <v>31</v>
      </c>
      <c r="P29" s="152" t="s">
        <v>32</v>
      </c>
      <c r="Q29" s="29"/>
      <c r="R29" s="29" t="s">
        <v>33</v>
      </c>
      <c r="S29" s="34" t="s">
        <v>34</v>
      </c>
      <c r="T29" s="34" t="s">
        <v>35</v>
      </c>
      <c r="U29" s="34" t="s">
        <v>36</v>
      </c>
      <c r="V29" s="34" t="s">
        <v>37</v>
      </c>
      <c r="W29" s="34" t="s">
        <v>38</v>
      </c>
      <c r="X29" s="35"/>
      <c r="Y29" s="32"/>
      <c r="Z29" s="32"/>
      <c r="AA29" s="32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</row>
    <row r="30" spans="2:144" x14ac:dyDescent="0.2">
      <c r="G30" s="155"/>
      <c r="H30" s="157"/>
      <c r="I30" s="157"/>
      <c r="J30" s="157"/>
      <c r="K30" s="149"/>
      <c r="L30" s="149"/>
      <c r="M30" s="149"/>
      <c r="N30" s="151"/>
      <c r="O30" s="153"/>
      <c r="P30" s="153"/>
      <c r="Q30" s="29"/>
      <c r="R30" s="29"/>
      <c r="S30" s="36"/>
      <c r="T30" s="37">
        <f>+L10</f>
        <v>1.0688067317008974</v>
      </c>
      <c r="X30" s="29"/>
      <c r="Y30" s="32"/>
      <c r="Z30" s="32"/>
      <c r="AA30" s="32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</row>
    <row r="31" spans="2:144" x14ac:dyDescent="0.2">
      <c r="B31" s="1" t="s">
        <v>39</v>
      </c>
      <c r="G31" s="38"/>
      <c r="H31" s="39"/>
      <c r="I31" s="39"/>
      <c r="J31" s="40">
        <f>+J32</f>
        <v>0.05</v>
      </c>
      <c r="K31" s="41"/>
      <c r="L31" s="41"/>
      <c r="M31" s="42">
        <f>+M32</f>
        <v>100</v>
      </c>
      <c r="N31" s="43"/>
      <c r="O31" s="44"/>
      <c r="Q31" s="29"/>
      <c r="R31" s="29"/>
      <c r="S31" s="36"/>
      <c r="T31" s="37"/>
      <c r="X31" s="29"/>
      <c r="Y31" s="45"/>
      <c r="Z31" s="45"/>
      <c r="AA31" s="45"/>
      <c r="AB31" s="46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</row>
    <row r="32" spans="2:144" s="47" customFormat="1" ht="12.75" customHeight="1" x14ac:dyDescent="0.2">
      <c r="B32" s="48">
        <f>+H10</f>
        <v>45044</v>
      </c>
      <c r="C32" s="49"/>
      <c r="D32" s="48">
        <f>+H14</f>
        <v>45044</v>
      </c>
      <c r="E32" s="50">
        <f>+H10</f>
        <v>45044</v>
      </c>
      <c r="F32" s="50">
        <f>+E32</f>
        <v>45044</v>
      </c>
      <c r="G32" s="51">
        <f>+E32</f>
        <v>45044</v>
      </c>
      <c r="H32" s="52"/>
      <c r="I32" s="52"/>
      <c r="J32" s="53">
        <f t="shared" ref="J32" si="6">+$P$14</f>
        <v>0.05</v>
      </c>
      <c r="K32" s="52"/>
      <c r="L32" s="52"/>
      <c r="M32" s="54">
        <v>100</v>
      </c>
      <c r="N32" s="54">
        <f>-P12*100</f>
        <v>-100</v>
      </c>
      <c r="O32" s="52">
        <f>+P13*-1</f>
        <v>-650000000</v>
      </c>
      <c r="P32" s="55"/>
      <c r="Q32" s="29"/>
      <c r="R32" s="56"/>
      <c r="S32" s="57">
        <f>I32/365</f>
        <v>0</v>
      </c>
      <c r="T32" s="57">
        <f>1/(1+$L$10)^(I32/365)</f>
        <v>1</v>
      </c>
      <c r="U32" s="58">
        <f t="shared" ref="U32:U40" si="7">+N32</f>
        <v>-100</v>
      </c>
      <c r="V32" s="58">
        <f t="shared" ref="V32:V40" si="8">+U32*T32</f>
        <v>-100</v>
      </c>
      <c r="W32" s="58">
        <f t="shared" ref="W32:W40" si="9">+V32*S32</f>
        <v>0</v>
      </c>
      <c r="X32" s="59"/>
      <c r="Y32" s="60"/>
      <c r="Z32" s="60"/>
      <c r="AA32" s="61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</row>
    <row r="33" spans="1:144" s="47" customFormat="1" ht="12.75" customHeight="1" x14ac:dyDescent="0.2">
      <c r="A33" s="63">
        <f>DATEDIF($B$32,B33,"ym")</f>
        <v>3</v>
      </c>
      <c r="B33" s="48">
        <v>45135</v>
      </c>
      <c r="C33" s="49">
        <f t="shared" ref="C33:C40" si="10">+B33-B32</f>
        <v>91</v>
      </c>
      <c r="D33" s="48">
        <f t="shared" ref="D33:D40" si="11">+G33</f>
        <v>45135</v>
      </c>
      <c r="E33" s="50">
        <f t="shared" ref="E33:E40" si="12">+E32+C33</f>
        <v>45135</v>
      </c>
      <c r="F33" s="50">
        <f>+E33</f>
        <v>45135</v>
      </c>
      <c r="G33" s="64">
        <f t="shared" ref="G33:G39" si="13">+E33</f>
        <v>45135</v>
      </c>
      <c r="H33" s="56">
        <f t="shared" ref="H33:H40" si="14">+E33-E32</f>
        <v>91</v>
      </c>
      <c r="I33" s="56">
        <f t="shared" ref="I33:I40" si="15">+IF(G33-$H$14&lt;0,0,G33-$H$14)</f>
        <v>91</v>
      </c>
      <c r="J33" s="65">
        <f>+$P$14+P33</f>
        <v>0.7975000000000001</v>
      </c>
      <c r="K33" s="66">
        <f>+J33/365*H33*M32</f>
        <v>19.88287671232877</v>
      </c>
      <c r="L33" s="67">
        <v>0</v>
      </c>
      <c r="M33" s="67">
        <f t="shared" ref="M33:M38" si="16">+M32-L33</f>
        <v>100</v>
      </c>
      <c r="N33" s="67">
        <f>+IF(G33&gt;$H$14,K33+L33,0)</f>
        <v>19.88287671232877</v>
      </c>
      <c r="O33" s="56">
        <f t="shared" ref="O33:O40" si="17">+N33*$P$13/100</f>
        <v>129238698.63013701</v>
      </c>
      <c r="P33" s="68">
        <v>0.74750000000000005</v>
      </c>
      <c r="Q33" s="29"/>
      <c r="R33" s="69">
        <f>+IF(F33-$H$14&lt;0,0,F33-$H$14)</f>
        <v>91</v>
      </c>
      <c r="S33" s="57">
        <f>R33/365</f>
        <v>0.24931506849315069</v>
      </c>
      <c r="T33" s="57">
        <f>1/(1+$L$10)^(I33/365)</f>
        <v>0.83423088891114083</v>
      </c>
      <c r="U33" s="58">
        <f t="shared" si="7"/>
        <v>19.88287671232877</v>
      </c>
      <c r="V33" s="70">
        <f t="shared" si="8"/>
        <v>16.586909913836649</v>
      </c>
      <c r="W33" s="58">
        <f t="shared" si="9"/>
        <v>4.1353665812579044</v>
      </c>
      <c r="X33" s="59"/>
      <c r="Y33" s="61"/>
      <c r="Z33" s="61"/>
      <c r="AA33" s="61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</row>
    <row r="34" spans="1:144" s="47" customFormat="1" ht="12.75" customHeight="1" x14ac:dyDescent="0.2">
      <c r="A34" s="63">
        <f t="shared" ref="A34:A35" si="18">DATEDIF($B$32,B34,"ym")</f>
        <v>6</v>
      </c>
      <c r="B34" s="48">
        <v>45229</v>
      </c>
      <c r="C34" s="49">
        <f t="shared" si="10"/>
        <v>94</v>
      </c>
      <c r="D34" s="48">
        <f t="shared" si="11"/>
        <v>45229</v>
      </c>
      <c r="E34" s="50">
        <f t="shared" si="12"/>
        <v>45229</v>
      </c>
      <c r="F34" s="50">
        <f>+E34</f>
        <v>45229</v>
      </c>
      <c r="G34" s="64">
        <f t="shared" si="13"/>
        <v>45229</v>
      </c>
      <c r="H34" s="56">
        <f t="shared" si="14"/>
        <v>94</v>
      </c>
      <c r="I34" s="56">
        <f t="shared" si="15"/>
        <v>185</v>
      </c>
      <c r="J34" s="65">
        <f t="shared" ref="J34:J40" si="19">+$P$14+P34</f>
        <v>0.7975000000000001</v>
      </c>
      <c r="K34" s="66">
        <f t="shared" ref="K34:K40" si="20">+J34/365*H34*M33</f>
        <v>20.538356164383565</v>
      </c>
      <c r="L34" s="67">
        <v>0</v>
      </c>
      <c r="M34" s="67">
        <f t="shared" si="16"/>
        <v>100</v>
      </c>
      <c r="N34" s="67">
        <f>+IF(G34&gt;$H$14,K34+L34,0)</f>
        <v>20.538356164383565</v>
      </c>
      <c r="O34" s="56">
        <f t="shared" si="17"/>
        <v>133499315.06849317</v>
      </c>
      <c r="P34" s="68">
        <f>+$P$33</f>
        <v>0.74750000000000005</v>
      </c>
      <c r="Q34" s="29"/>
      <c r="R34" s="69">
        <f>+IF(F34-$H$14&lt;0,0,F34-$H$14)</f>
        <v>185</v>
      </c>
      <c r="S34" s="57">
        <f t="shared" ref="S34:S39" si="21">R34/365</f>
        <v>0.50684931506849318</v>
      </c>
      <c r="T34" s="57">
        <f>1/(1+$L$10)^(I34/365)</f>
        <v>0.69179524793762515</v>
      </c>
      <c r="U34" s="58">
        <f t="shared" si="7"/>
        <v>20.538356164383565</v>
      </c>
      <c r="V34" s="70">
        <f t="shared" si="8"/>
        <v>14.20833719497098</v>
      </c>
      <c r="W34" s="58">
        <f t="shared" si="9"/>
        <v>7.2014859755332372</v>
      </c>
      <c r="X34" s="59"/>
      <c r="Y34" s="60"/>
      <c r="Z34" s="71"/>
      <c r="AA34" s="61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</row>
    <row r="35" spans="1:144" s="47" customFormat="1" ht="12.75" customHeight="1" x14ac:dyDescent="0.2">
      <c r="A35" s="63">
        <f t="shared" si="18"/>
        <v>9</v>
      </c>
      <c r="B35" s="48">
        <v>45320</v>
      </c>
      <c r="C35" s="49">
        <f t="shared" si="10"/>
        <v>91</v>
      </c>
      <c r="D35" s="48">
        <f t="shared" si="11"/>
        <v>45320</v>
      </c>
      <c r="E35" s="50">
        <f t="shared" si="12"/>
        <v>45320</v>
      </c>
      <c r="F35" s="50">
        <f t="shared" ref="F35:F40" si="22">+E35</f>
        <v>45320</v>
      </c>
      <c r="G35" s="64">
        <f t="shared" si="13"/>
        <v>45320</v>
      </c>
      <c r="H35" s="56">
        <f t="shared" si="14"/>
        <v>91</v>
      </c>
      <c r="I35" s="56">
        <f t="shared" si="15"/>
        <v>276</v>
      </c>
      <c r="J35" s="65">
        <f>+$P$14+P35</f>
        <v>0.7975000000000001</v>
      </c>
      <c r="K35" s="66">
        <f t="shared" si="20"/>
        <v>19.88287671232877</v>
      </c>
      <c r="L35" s="67">
        <v>0</v>
      </c>
      <c r="M35" s="67">
        <f t="shared" si="16"/>
        <v>100</v>
      </c>
      <c r="N35" s="67">
        <f>+IF(G35&gt;$H$14,K35+L35,0)</f>
        <v>19.88287671232877</v>
      </c>
      <c r="O35" s="56">
        <f t="shared" si="17"/>
        <v>129238698.63013701</v>
      </c>
      <c r="P35" s="68">
        <f t="shared" ref="P35:P42" si="23">+$P$33</f>
        <v>0.74750000000000005</v>
      </c>
      <c r="Q35" s="29"/>
      <c r="R35" s="69">
        <f>+IF(F35-$H$14&lt;0,0,F35-$H$14)</f>
        <v>276</v>
      </c>
      <c r="S35" s="57">
        <f t="shared" si="21"/>
        <v>0.75616438356164384</v>
      </c>
      <c r="T35" s="57">
        <f>1/(1+$L$10)^(I35/365)</f>
        <v>0.57711696463150819</v>
      </c>
      <c r="U35" s="58">
        <f t="shared" si="7"/>
        <v>19.88287671232877</v>
      </c>
      <c r="V35" s="70">
        <f t="shared" si="8"/>
        <v>11.474745456361681</v>
      </c>
      <c r="W35" s="58">
        <f t="shared" si="9"/>
        <v>8.6767938245365048</v>
      </c>
      <c r="X35" s="59"/>
      <c r="Y35" s="60"/>
      <c r="Z35" s="71"/>
      <c r="AA35" s="61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</row>
    <row r="36" spans="1:144" ht="12.75" customHeight="1" x14ac:dyDescent="0.2">
      <c r="B36" s="48">
        <v>45411</v>
      </c>
      <c r="C36" s="49">
        <f t="shared" si="10"/>
        <v>91</v>
      </c>
      <c r="D36" s="48">
        <f t="shared" si="11"/>
        <v>45411</v>
      </c>
      <c r="E36" s="50">
        <f t="shared" si="12"/>
        <v>45411</v>
      </c>
      <c r="F36" s="50">
        <f t="shared" si="22"/>
        <v>45411</v>
      </c>
      <c r="G36" s="64">
        <f t="shared" si="13"/>
        <v>45411</v>
      </c>
      <c r="H36" s="56">
        <f t="shared" si="14"/>
        <v>91</v>
      </c>
      <c r="I36" s="56">
        <f t="shared" si="15"/>
        <v>367</v>
      </c>
      <c r="J36" s="65">
        <f>+$P$14+P36</f>
        <v>0.7975000000000001</v>
      </c>
      <c r="K36" s="66">
        <f t="shared" si="20"/>
        <v>19.88287671232877</v>
      </c>
      <c r="L36" s="67">
        <v>0</v>
      </c>
      <c r="M36" s="67">
        <f t="shared" si="16"/>
        <v>100</v>
      </c>
      <c r="N36" s="67">
        <f>+IF(G36&gt;$H$14,K36+L36,0)</f>
        <v>19.88287671232877</v>
      </c>
      <c r="O36" s="56">
        <f t="shared" si="17"/>
        <v>129238698.63013701</v>
      </c>
      <c r="P36" s="68">
        <f t="shared" si="23"/>
        <v>0.74750000000000005</v>
      </c>
      <c r="Q36" s="29"/>
      <c r="R36" s="69">
        <f>+IF(F36-$H$14&lt;0,0,F36-$H$14)</f>
        <v>367</v>
      </c>
      <c r="S36" s="57">
        <f t="shared" si="21"/>
        <v>1.0054794520547945</v>
      </c>
      <c r="T36" s="57">
        <f>1/(1+$L$10)^(I36/365)</f>
        <v>0.48144879841024252</v>
      </c>
      <c r="U36" s="58">
        <f t="shared" si="7"/>
        <v>19.88287671232877</v>
      </c>
      <c r="V36" s="70">
        <f t="shared" si="8"/>
        <v>9.5725871020896793</v>
      </c>
      <c r="W36" s="58">
        <f t="shared" si="9"/>
        <v>9.6250396341559235</v>
      </c>
      <c r="X36" s="29"/>
      <c r="Y36" s="32"/>
      <c r="Z36" s="32"/>
      <c r="AA36" s="32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</row>
    <row r="37" spans="1:144" ht="12.75" customHeight="1" x14ac:dyDescent="0.2">
      <c r="B37" s="48">
        <v>45502</v>
      </c>
      <c r="C37" s="49">
        <f t="shared" si="10"/>
        <v>91</v>
      </c>
      <c r="D37" s="48">
        <f t="shared" si="11"/>
        <v>45502</v>
      </c>
      <c r="E37" s="50">
        <f t="shared" si="12"/>
        <v>45502</v>
      </c>
      <c r="F37" s="50">
        <f t="shared" si="22"/>
        <v>45502</v>
      </c>
      <c r="G37" s="64">
        <f t="shared" si="13"/>
        <v>45502</v>
      </c>
      <c r="H37" s="56">
        <f t="shared" si="14"/>
        <v>91</v>
      </c>
      <c r="I37" s="56">
        <f t="shared" si="15"/>
        <v>458</v>
      </c>
      <c r="J37" s="65">
        <f>+$P$14+P37</f>
        <v>0.7975000000000001</v>
      </c>
      <c r="K37" s="66">
        <f t="shared" si="20"/>
        <v>19.88287671232877</v>
      </c>
      <c r="L37" s="67">
        <v>0</v>
      </c>
      <c r="M37" s="67">
        <f t="shared" si="16"/>
        <v>100</v>
      </c>
      <c r="N37" s="67">
        <f t="shared" ref="N37:N38" si="24">+IF(G37&gt;$H$14,K37+L37,0)</f>
        <v>19.88287671232877</v>
      </c>
      <c r="O37" s="56">
        <f t="shared" si="17"/>
        <v>129238698.63013701</v>
      </c>
      <c r="P37" s="68">
        <f t="shared" si="23"/>
        <v>0.74750000000000005</v>
      </c>
      <c r="Q37" s="29"/>
      <c r="R37" s="69">
        <f t="shared" ref="R37:R40" si="25">+IF(F37-$H$14&lt;0,0,F37-$H$14)</f>
        <v>458</v>
      </c>
      <c r="S37" s="57">
        <f t="shared" si="21"/>
        <v>1.2547945205479452</v>
      </c>
      <c r="T37" s="57">
        <f t="shared" ref="T37:T39" si="26">1/(1+$L$10)^(I37/365)</f>
        <v>0.40163945906297721</v>
      </c>
      <c r="U37" s="58">
        <f t="shared" si="7"/>
        <v>19.88287671232877</v>
      </c>
      <c r="V37" s="70">
        <f t="shared" si="8"/>
        <v>7.9857478473555936</v>
      </c>
      <c r="W37" s="58">
        <f t="shared" si="9"/>
        <v>10.020472641339348</v>
      </c>
      <c r="X37" s="29"/>
      <c r="Y37" s="32"/>
      <c r="Z37" s="32"/>
      <c r="AA37" s="32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</row>
    <row r="38" spans="1:144" ht="12.75" customHeight="1" x14ac:dyDescent="0.2">
      <c r="B38" s="48">
        <v>45593</v>
      </c>
      <c r="C38" s="49">
        <f t="shared" si="10"/>
        <v>91</v>
      </c>
      <c r="D38" s="48">
        <f t="shared" si="11"/>
        <v>45593</v>
      </c>
      <c r="E38" s="50">
        <f t="shared" si="12"/>
        <v>45593</v>
      </c>
      <c r="F38" s="50">
        <f t="shared" si="22"/>
        <v>45593</v>
      </c>
      <c r="G38" s="64">
        <f t="shared" si="13"/>
        <v>45593</v>
      </c>
      <c r="H38" s="56">
        <f t="shared" si="14"/>
        <v>91</v>
      </c>
      <c r="I38" s="56">
        <f t="shared" si="15"/>
        <v>549</v>
      </c>
      <c r="J38" s="65">
        <f t="shared" si="19"/>
        <v>0.7975000000000001</v>
      </c>
      <c r="K38" s="66">
        <f t="shared" si="20"/>
        <v>19.88287671232877</v>
      </c>
      <c r="L38" s="67">
        <v>33.33</v>
      </c>
      <c r="M38" s="67">
        <f t="shared" si="16"/>
        <v>66.67</v>
      </c>
      <c r="N38" s="67">
        <f t="shared" si="24"/>
        <v>53.212876712328764</v>
      </c>
      <c r="O38" s="56">
        <f t="shared" si="17"/>
        <v>345883698.63013697</v>
      </c>
      <c r="P38" s="68">
        <f t="shared" si="23"/>
        <v>0.74750000000000005</v>
      </c>
      <c r="Q38" s="29"/>
      <c r="R38" s="69">
        <f t="shared" si="25"/>
        <v>549</v>
      </c>
      <c r="S38" s="57">
        <f t="shared" si="21"/>
        <v>1.5041095890410958</v>
      </c>
      <c r="T38" s="57">
        <f t="shared" si="26"/>
        <v>0.33506004295589725</v>
      </c>
      <c r="U38" s="58">
        <f t="shared" si="7"/>
        <v>53.212876712328764</v>
      </c>
      <c r="V38" s="70">
        <f t="shared" si="8"/>
        <v>17.82950875703974</v>
      </c>
      <c r="W38" s="58">
        <f t="shared" si="9"/>
        <v>26.817535089355662</v>
      </c>
      <c r="X38" s="29"/>
      <c r="Y38" s="32"/>
      <c r="Z38" s="32"/>
      <c r="AA38" s="32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</row>
    <row r="39" spans="1:144" ht="12.75" customHeight="1" x14ac:dyDescent="0.2">
      <c r="B39" s="48">
        <v>45685</v>
      </c>
      <c r="C39" s="49">
        <f>+B39-B38</f>
        <v>92</v>
      </c>
      <c r="D39" s="48">
        <f t="shared" si="11"/>
        <v>45685</v>
      </c>
      <c r="E39" s="50">
        <f>+E38+C39</f>
        <v>45685</v>
      </c>
      <c r="F39" s="50">
        <f t="shared" si="22"/>
        <v>45685</v>
      </c>
      <c r="G39" s="64">
        <f t="shared" si="13"/>
        <v>45685</v>
      </c>
      <c r="H39" s="56">
        <f>+E39-E38</f>
        <v>92</v>
      </c>
      <c r="I39" s="56">
        <f t="shared" si="15"/>
        <v>641</v>
      </c>
      <c r="J39" s="65">
        <f t="shared" si="19"/>
        <v>0.7975000000000001</v>
      </c>
      <c r="K39" s="66">
        <f>+J39/365*H39*M38</f>
        <v>13.401583287671235</v>
      </c>
      <c r="L39" s="67">
        <v>0</v>
      </c>
      <c r="M39" s="67">
        <f>+M38-L39</f>
        <v>66.67</v>
      </c>
      <c r="N39" s="67">
        <f>+IF(G39&gt;$H$14,K39+L39,0)</f>
        <v>13.401583287671235</v>
      </c>
      <c r="O39" s="56">
        <f t="shared" si="17"/>
        <v>87110291.369863033</v>
      </c>
      <c r="P39" s="68">
        <f t="shared" si="23"/>
        <v>0.74750000000000005</v>
      </c>
      <c r="Q39" s="29"/>
      <c r="R39" s="69">
        <f t="shared" si="25"/>
        <v>641</v>
      </c>
      <c r="S39" s="57">
        <f t="shared" si="21"/>
        <v>1.7561643835616438</v>
      </c>
      <c r="T39" s="57">
        <f t="shared" si="26"/>
        <v>0.27896127549673216</v>
      </c>
      <c r="U39" s="58">
        <f t="shared" si="7"/>
        <v>13.401583287671235</v>
      </c>
      <c r="V39" s="70">
        <f t="shared" si="8"/>
        <v>3.738522767604457</v>
      </c>
      <c r="W39" s="58">
        <f t="shared" si="9"/>
        <v>6.5654605316012518</v>
      </c>
      <c r="X39" s="29"/>
      <c r="Y39" s="32"/>
      <c r="Z39" s="32"/>
      <c r="AA39" s="32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</row>
    <row r="40" spans="1:144" ht="12.75" customHeight="1" x14ac:dyDescent="0.2">
      <c r="B40" s="48">
        <v>45775</v>
      </c>
      <c r="C40" s="49">
        <f t="shared" si="10"/>
        <v>90</v>
      </c>
      <c r="D40" s="48">
        <f t="shared" si="11"/>
        <v>45775</v>
      </c>
      <c r="E40" s="50">
        <f t="shared" si="12"/>
        <v>45775</v>
      </c>
      <c r="F40" s="50">
        <f t="shared" si="22"/>
        <v>45775</v>
      </c>
      <c r="G40" s="64">
        <f>+E40</f>
        <v>45775</v>
      </c>
      <c r="H40" s="56">
        <f t="shared" si="14"/>
        <v>90</v>
      </c>
      <c r="I40" s="56">
        <f t="shared" si="15"/>
        <v>731</v>
      </c>
      <c r="J40" s="65">
        <f t="shared" si="19"/>
        <v>0.7975000000000001</v>
      </c>
      <c r="K40" s="66">
        <f t="shared" si="20"/>
        <v>13.110244520547948</v>
      </c>
      <c r="L40" s="67">
        <v>33.33</v>
      </c>
      <c r="M40" s="67">
        <f>+M39-L40</f>
        <v>33.340000000000003</v>
      </c>
      <c r="N40" s="67">
        <f>+IF(G40&gt;$H$14,K40+L40,0)</f>
        <v>46.440244520547949</v>
      </c>
      <c r="O40" s="56">
        <f t="shared" si="17"/>
        <v>301861589.38356167</v>
      </c>
      <c r="P40" s="68">
        <f t="shared" si="23"/>
        <v>0.74750000000000005</v>
      </c>
      <c r="Q40" s="29"/>
      <c r="R40" s="69">
        <f t="shared" si="25"/>
        <v>731</v>
      </c>
      <c r="S40" s="57">
        <f>R40/365</f>
        <v>2.0027397260273974</v>
      </c>
      <c r="T40" s="57">
        <f>1/(1+$L$10)^(I40/365)</f>
        <v>0.23318208032985158</v>
      </c>
      <c r="U40" s="58">
        <f t="shared" si="7"/>
        <v>46.440244520547949</v>
      </c>
      <c r="V40" s="70">
        <f t="shared" si="8"/>
        <v>10.829032828328362</v>
      </c>
      <c r="W40" s="58">
        <f t="shared" si="9"/>
        <v>21.687734239748035</v>
      </c>
      <c r="X40" s="29"/>
      <c r="Y40" s="32"/>
      <c r="Z40" s="32"/>
      <c r="AA40" s="32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</row>
    <row r="41" spans="1:144" ht="12.75" customHeight="1" x14ac:dyDescent="0.2">
      <c r="B41" s="48">
        <v>45866</v>
      </c>
      <c r="C41" s="49">
        <f t="shared" ref="C41:C42" si="27">+B41-B40</f>
        <v>91</v>
      </c>
      <c r="D41" s="48">
        <f t="shared" ref="D41:D42" si="28">+G41</f>
        <v>45866</v>
      </c>
      <c r="E41" s="50">
        <f t="shared" ref="E41:E42" si="29">+E40+C41</f>
        <v>45866</v>
      </c>
      <c r="F41" s="50">
        <f t="shared" ref="F41:F42" si="30">+E41</f>
        <v>45866</v>
      </c>
      <c r="G41" s="64">
        <f t="shared" ref="G41:G42" si="31">+E41</f>
        <v>45866</v>
      </c>
      <c r="H41" s="56">
        <f t="shared" ref="H41:H42" si="32">+E41-E40</f>
        <v>91</v>
      </c>
      <c r="I41" s="56">
        <f t="shared" ref="I41:I42" si="33">+IF(G41-$H$14&lt;0,0,G41-$H$14)</f>
        <v>822</v>
      </c>
      <c r="J41" s="65">
        <f t="shared" ref="J41:J42" si="34">+$P$14+P41</f>
        <v>0.7975000000000001</v>
      </c>
      <c r="K41" s="66">
        <f t="shared" ref="K41:K42" si="35">+J41/365*H41*M40</f>
        <v>6.6289510958904128</v>
      </c>
      <c r="L41" s="67">
        <v>0</v>
      </c>
      <c r="M41" s="67">
        <f t="shared" ref="M41:M42" si="36">+M40-L41</f>
        <v>33.340000000000003</v>
      </c>
      <c r="N41" s="67">
        <f t="shared" ref="N41:N42" si="37">+IF(G41&gt;$H$14,K41+L41,0)</f>
        <v>6.6289510958904128</v>
      </c>
      <c r="O41" s="56">
        <f t="shared" ref="O41:O42" si="38">+N41*$P$13/100</f>
        <v>43088182.123287685</v>
      </c>
      <c r="P41" s="68">
        <f t="shared" si="23"/>
        <v>0.74750000000000005</v>
      </c>
      <c r="Q41" s="29"/>
      <c r="R41" s="69">
        <f t="shared" ref="R41:R42" si="39">+IF(F41-$H$14&lt;0,0,F41-$H$14)</f>
        <v>822</v>
      </c>
      <c r="S41" s="57">
        <f t="shared" ref="S41:S42" si="40">R41/365</f>
        <v>2.2520547945205478</v>
      </c>
      <c r="T41" s="57">
        <f t="shared" ref="T41:T42" si="41">1/(1+$L$10)^(I41/365)</f>
        <v>0.19452769415172116</v>
      </c>
      <c r="U41" s="58">
        <f t="shared" ref="U41:U42" si="42">+N41</f>
        <v>6.6289510958904128</v>
      </c>
      <c r="V41" s="70">
        <f t="shared" ref="V41:V42" si="43">+U41*T41</f>
        <v>1.2895145713280871</v>
      </c>
      <c r="W41" s="58">
        <f t="shared" ref="W41:W42" si="44">+V41*S41</f>
        <v>2.9040574729635273</v>
      </c>
      <c r="X41" s="29"/>
      <c r="Y41" s="32"/>
      <c r="Z41" s="32"/>
      <c r="AA41" s="32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</row>
    <row r="42" spans="1:144" x14ac:dyDescent="0.2">
      <c r="B42" s="48">
        <v>45958</v>
      </c>
      <c r="C42" s="49">
        <f t="shared" si="27"/>
        <v>92</v>
      </c>
      <c r="D42" s="48">
        <f t="shared" si="28"/>
        <v>45958</v>
      </c>
      <c r="E42" s="50">
        <f t="shared" si="29"/>
        <v>45958</v>
      </c>
      <c r="F42" s="50">
        <f t="shared" si="30"/>
        <v>45958</v>
      </c>
      <c r="G42" s="72">
        <f t="shared" si="31"/>
        <v>45958</v>
      </c>
      <c r="H42" s="73">
        <f t="shared" si="32"/>
        <v>92</v>
      </c>
      <c r="I42" s="73">
        <f t="shared" si="33"/>
        <v>914</v>
      </c>
      <c r="J42" s="74">
        <f t="shared" si="34"/>
        <v>0.7975000000000001</v>
      </c>
      <c r="K42" s="75">
        <f t="shared" si="35"/>
        <v>6.7017967123287692</v>
      </c>
      <c r="L42" s="76">
        <v>33.340000000000003</v>
      </c>
      <c r="M42" s="76">
        <f t="shared" si="36"/>
        <v>0</v>
      </c>
      <c r="N42" s="76">
        <f t="shared" si="37"/>
        <v>40.041796712328775</v>
      </c>
      <c r="O42" s="73">
        <f t="shared" si="38"/>
        <v>260271678.63013703</v>
      </c>
      <c r="P42" s="77">
        <f t="shared" si="23"/>
        <v>0.74750000000000005</v>
      </c>
      <c r="Q42" s="29"/>
      <c r="R42" s="69">
        <f t="shared" si="39"/>
        <v>914</v>
      </c>
      <c r="S42" s="57">
        <f t="shared" si="40"/>
        <v>2.504109589041096</v>
      </c>
      <c r="T42" s="57">
        <f t="shared" si="41"/>
        <v>0.16195811712214558</v>
      </c>
      <c r="U42" s="58">
        <f t="shared" si="42"/>
        <v>40.041796712328775</v>
      </c>
      <c r="V42" s="70">
        <f t="shared" si="43"/>
        <v>6.4850940017164875</v>
      </c>
      <c r="W42" s="58">
        <f t="shared" si="44"/>
        <v>16.239386075531151</v>
      </c>
      <c r="X42" s="29"/>
      <c r="Y42" s="88"/>
      <c r="Z42" s="89"/>
      <c r="AA42" s="32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</row>
    <row r="43" spans="1:144" x14ac:dyDescent="0.2">
      <c r="G43" s="78"/>
      <c r="H43" s="79"/>
      <c r="I43" s="80"/>
      <c r="J43" s="65"/>
      <c r="K43" s="81"/>
      <c r="L43" s="82"/>
      <c r="M43" s="80"/>
      <c r="N43" s="80"/>
      <c r="O43" s="83"/>
      <c r="Q43" s="29"/>
      <c r="R43" s="29"/>
      <c r="S43" s="1"/>
      <c r="T43" s="1"/>
      <c r="U43" s="1"/>
      <c r="V43" s="1"/>
      <c r="W43" s="1"/>
      <c r="X43" s="29"/>
      <c r="Y43" s="32"/>
      <c r="Z43" s="89"/>
      <c r="AA43" s="32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</row>
    <row r="44" spans="1:144" x14ac:dyDescent="0.2">
      <c r="G44" s="84"/>
      <c r="H44" s="79"/>
      <c r="I44" s="79"/>
      <c r="J44" s="79"/>
      <c r="K44" s="79"/>
      <c r="L44" s="85">
        <f>SUM(L33:L42)</f>
        <v>100</v>
      </c>
      <c r="M44" s="80"/>
      <c r="N44" s="80"/>
      <c r="O44" s="86">
        <f>SUM(O32:O42)</f>
        <v>1038669549.7260275</v>
      </c>
      <c r="Q44" s="29"/>
      <c r="R44" s="29"/>
      <c r="S44" s="87"/>
      <c r="T44" s="87"/>
      <c r="U44" s="58"/>
      <c r="V44" s="58">
        <f>SUM(V33:V42)</f>
        <v>100.00000044063172</v>
      </c>
      <c r="W44" s="58">
        <f>SUM(W33:W42)</f>
        <v>113.87333206602256</v>
      </c>
      <c r="X44" s="29"/>
      <c r="Y44" s="32"/>
      <c r="Z44" s="88"/>
      <c r="AA44" s="32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</row>
    <row r="45" spans="1:144" x14ac:dyDescent="0.2">
      <c r="Q45" s="29"/>
      <c r="R45" s="29"/>
      <c r="S45" s="29"/>
      <c r="T45" s="29"/>
      <c r="U45" s="29"/>
      <c r="V45" s="29"/>
      <c r="W45" s="29"/>
      <c r="X45" s="29"/>
      <c r="Y45" s="32"/>
      <c r="Z45" s="32"/>
      <c r="AA45" s="32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</row>
    <row r="46" spans="1:144" x14ac:dyDescent="0.2">
      <c r="Q46" s="29"/>
      <c r="R46" s="29"/>
      <c r="S46" s="90"/>
      <c r="T46" s="90"/>
      <c r="U46" s="91"/>
      <c r="V46" s="91"/>
      <c r="W46" s="9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</row>
    <row r="47" spans="1:144" x14ac:dyDescent="0.2">
      <c r="Q47" s="29"/>
      <c r="R47" s="29"/>
      <c r="S47" s="30"/>
      <c r="T47" s="30"/>
      <c r="U47" s="31"/>
      <c r="V47" s="31"/>
      <c r="W47" s="3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</row>
    <row r="48" spans="1:144" ht="9.75" customHeight="1" x14ac:dyDescent="0.2">
      <c r="S48" s="29"/>
      <c r="T48" s="29"/>
      <c r="U48" s="29"/>
      <c r="V48" s="29"/>
      <c r="W48" s="29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</row>
    <row r="49" spans="8:144" x14ac:dyDescent="0.2">
      <c r="S49" s="29"/>
      <c r="T49" s="29"/>
      <c r="U49" s="29"/>
      <c r="V49" s="29"/>
      <c r="W49" s="29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</row>
    <row r="50" spans="8:144" x14ac:dyDescent="0.2">
      <c r="S50" s="1"/>
      <c r="T50" s="1"/>
      <c r="U50" s="1"/>
      <c r="V50" s="1"/>
      <c r="W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</row>
    <row r="51" spans="8:144" x14ac:dyDescent="0.2">
      <c r="S51" s="1"/>
      <c r="T51" s="1"/>
      <c r="U51" s="1"/>
      <c r="V51" s="1"/>
      <c r="W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</row>
    <row r="52" spans="8:144" hidden="1" x14ac:dyDescent="0.2">
      <c r="S52" s="1"/>
      <c r="T52" s="1"/>
      <c r="U52" s="1"/>
      <c r="V52" s="1"/>
      <c r="W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</row>
    <row r="53" spans="8:144" hidden="1" x14ac:dyDescent="0.2">
      <c r="S53" s="1"/>
      <c r="T53" s="1"/>
      <c r="U53" s="1"/>
      <c r="V53" s="1"/>
      <c r="W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</row>
    <row r="54" spans="8:144" hidden="1" x14ac:dyDescent="0.2">
      <c r="S54" s="1"/>
      <c r="T54" s="1"/>
      <c r="U54" s="1"/>
      <c r="V54" s="1"/>
      <c r="W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</row>
    <row r="55" spans="8:144" hidden="1" x14ac:dyDescent="0.2">
      <c r="H55" s="92"/>
      <c r="I55" s="92" t="s">
        <v>40</v>
      </c>
      <c r="J55" s="92"/>
      <c r="K55" s="92" t="s">
        <v>41</v>
      </c>
      <c r="S55" s="1"/>
      <c r="T55" s="1"/>
      <c r="U55" s="1"/>
      <c r="V55" s="1"/>
      <c r="W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</row>
    <row r="56" spans="8:144" hidden="1" x14ac:dyDescent="0.2">
      <c r="H56" s="92">
        <v>1</v>
      </c>
      <c r="I56" s="92"/>
      <c r="J56" s="92"/>
      <c r="K56" s="92"/>
      <c r="S56" s="1"/>
      <c r="T56" s="1"/>
      <c r="U56" s="1"/>
      <c r="V56" s="1"/>
      <c r="W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</row>
    <row r="57" spans="8:144" hidden="1" x14ac:dyDescent="0.2">
      <c r="H57" s="92">
        <v>2</v>
      </c>
      <c r="I57" s="92"/>
      <c r="J57" s="92"/>
      <c r="K57" s="92"/>
      <c r="S57" s="1"/>
      <c r="T57" s="1"/>
      <c r="U57" s="1"/>
      <c r="V57" s="1"/>
      <c r="W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</row>
    <row r="58" spans="8:144" hidden="1" x14ac:dyDescent="0.2">
      <c r="H58" s="92">
        <v>3</v>
      </c>
      <c r="I58" s="92">
        <v>1</v>
      </c>
      <c r="J58" s="92"/>
      <c r="K58" s="92"/>
      <c r="S58" s="1"/>
      <c r="T58" s="1"/>
      <c r="U58" s="1"/>
      <c r="V58" s="1"/>
      <c r="W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</row>
    <row r="59" spans="8:144" hidden="1" x14ac:dyDescent="0.2">
      <c r="H59" s="92">
        <v>4</v>
      </c>
      <c r="I59" s="92"/>
      <c r="J59" s="92"/>
      <c r="K59" s="92"/>
      <c r="S59" s="1"/>
      <c r="T59" s="1"/>
      <c r="U59" s="1"/>
      <c r="V59" s="1"/>
      <c r="W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</row>
    <row r="60" spans="8:144" hidden="1" x14ac:dyDescent="0.2">
      <c r="H60" s="92">
        <v>5</v>
      </c>
      <c r="I60" s="92"/>
      <c r="J60" s="92"/>
      <c r="K60" s="92"/>
      <c r="S60" s="1"/>
      <c r="T60" s="1"/>
      <c r="U60" s="1"/>
      <c r="V60" s="1"/>
      <c r="W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</row>
    <row r="61" spans="8:144" hidden="1" x14ac:dyDescent="0.2">
      <c r="H61" s="92">
        <v>6</v>
      </c>
      <c r="I61" s="92">
        <v>2</v>
      </c>
      <c r="J61" s="92">
        <v>1</v>
      </c>
      <c r="K61" s="92"/>
      <c r="S61" s="1"/>
      <c r="T61" s="1"/>
      <c r="U61" s="1"/>
      <c r="V61" s="1"/>
      <c r="W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</row>
    <row r="62" spans="8:144" hidden="1" x14ac:dyDescent="0.2">
      <c r="H62" s="92">
        <v>7</v>
      </c>
      <c r="I62" s="92"/>
      <c r="J62" s="92"/>
      <c r="K62" s="92"/>
      <c r="S62" s="1"/>
      <c r="T62" s="1"/>
      <c r="U62" s="1"/>
      <c r="V62" s="1"/>
      <c r="W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</row>
    <row r="63" spans="8:144" hidden="1" x14ac:dyDescent="0.2">
      <c r="H63" s="92">
        <v>8</v>
      </c>
      <c r="I63" s="92"/>
      <c r="J63" s="92"/>
      <c r="K63" s="92"/>
      <c r="S63" s="1"/>
      <c r="T63" s="1"/>
      <c r="U63" s="1"/>
      <c r="V63" s="1"/>
      <c r="W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</row>
    <row r="64" spans="8:144" hidden="1" x14ac:dyDescent="0.2">
      <c r="H64" s="92">
        <v>9</v>
      </c>
      <c r="I64" s="92">
        <v>3</v>
      </c>
      <c r="J64" s="92"/>
      <c r="K64" s="92"/>
      <c r="S64" s="1"/>
      <c r="T64" s="1"/>
      <c r="U64" s="1"/>
      <c r="V64" s="1"/>
      <c r="W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</row>
    <row r="65" spans="8:144" hidden="1" x14ac:dyDescent="0.2">
      <c r="H65" s="92">
        <v>10</v>
      </c>
      <c r="I65" s="92"/>
      <c r="J65" s="92"/>
      <c r="K65" s="92"/>
      <c r="S65" s="1"/>
      <c r="T65" s="1"/>
      <c r="U65" s="1"/>
      <c r="V65" s="1"/>
      <c r="W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</row>
    <row r="66" spans="8:144" hidden="1" x14ac:dyDescent="0.2">
      <c r="H66" s="92">
        <v>11</v>
      </c>
      <c r="I66" s="92"/>
      <c r="J66" s="92"/>
      <c r="K66" s="92"/>
      <c r="S66" s="1"/>
      <c r="T66" s="1"/>
      <c r="U66" s="1"/>
      <c r="V66" s="1"/>
      <c r="W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</row>
    <row r="67" spans="8:144" hidden="1" x14ac:dyDescent="0.2">
      <c r="H67" s="92">
        <v>12</v>
      </c>
      <c r="I67" s="92">
        <v>4</v>
      </c>
      <c r="J67" s="92">
        <v>2</v>
      </c>
      <c r="K67" s="92"/>
      <c r="S67" s="1"/>
      <c r="T67" s="1"/>
      <c r="U67" s="1"/>
      <c r="V67" s="1"/>
      <c r="W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</row>
    <row r="68" spans="8:144" hidden="1" x14ac:dyDescent="0.2">
      <c r="H68" s="92">
        <v>13</v>
      </c>
      <c r="I68" s="92"/>
      <c r="J68" s="92"/>
      <c r="K68" s="92"/>
      <c r="S68" s="1"/>
      <c r="T68" s="1"/>
      <c r="U68" s="1"/>
      <c r="V68" s="1"/>
      <c r="W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</row>
    <row r="69" spans="8:144" hidden="1" x14ac:dyDescent="0.2">
      <c r="H69" s="92">
        <v>14</v>
      </c>
      <c r="I69" s="92"/>
      <c r="J69" s="92"/>
      <c r="K69" s="92"/>
      <c r="S69" s="1"/>
      <c r="T69" s="1"/>
      <c r="U69" s="1"/>
      <c r="V69" s="1"/>
      <c r="W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</row>
    <row r="70" spans="8:144" hidden="1" x14ac:dyDescent="0.2">
      <c r="H70" s="92">
        <v>15</v>
      </c>
      <c r="I70" s="92">
        <v>5</v>
      </c>
      <c r="J70" s="92"/>
      <c r="K70" s="92"/>
      <c r="S70" s="1"/>
      <c r="T70" s="1"/>
      <c r="U70" s="1"/>
      <c r="V70" s="1"/>
      <c r="W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</row>
    <row r="71" spans="8:144" hidden="1" x14ac:dyDescent="0.2">
      <c r="H71" s="92">
        <v>16</v>
      </c>
      <c r="I71" s="92"/>
      <c r="J71" s="92"/>
      <c r="K71" s="92"/>
      <c r="S71" s="1"/>
      <c r="T71" s="1"/>
      <c r="U71" s="1"/>
      <c r="V71" s="1"/>
      <c r="W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</row>
    <row r="72" spans="8:144" hidden="1" x14ac:dyDescent="0.2">
      <c r="H72" s="92">
        <v>17</v>
      </c>
      <c r="I72" s="92"/>
      <c r="J72" s="92"/>
      <c r="K72" s="92"/>
      <c r="S72" s="1"/>
      <c r="T72" s="1"/>
      <c r="U72" s="1"/>
      <c r="V72" s="1"/>
      <c r="W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</row>
    <row r="73" spans="8:144" hidden="1" x14ac:dyDescent="0.2">
      <c r="H73" s="92">
        <v>18</v>
      </c>
      <c r="I73" s="92">
        <v>6</v>
      </c>
      <c r="J73" s="92">
        <v>3</v>
      </c>
      <c r="K73" s="92"/>
      <c r="S73" s="1"/>
      <c r="T73" s="1"/>
      <c r="U73" s="1"/>
      <c r="V73" s="1"/>
      <c r="W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</row>
    <row r="74" spans="8:144" hidden="1" x14ac:dyDescent="0.2">
      <c r="H74" s="92">
        <v>19</v>
      </c>
      <c r="I74" s="92"/>
      <c r="J74" s="92"/>
      <c r="K74" s="92"/>
      <c r="S74" s="1"/>
      <c r="T74" s="1"/>
      <c r="U74" s="1"/>
      <c r="V74" s="1"/>
      <c r="W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</row>
    <row r="75" spans="8:144" hidden="1" x14ac:dyDescent="0.2">
      <c r="H75" s="92">
        <v>20</v>
      </c>
      <c r="I75" s="92"/>
      <c r="J75" s="92"/>
      <c r="K75" s="92"/>
      <c r="S75" s="1"/>
      <c r="T75" s="1"/>
      <c r="U75" s="1"/>
      <c r="V75" s="1"/>
      <c r="W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</row>
    <row r="76" spans="8:144" hidden="1" x14ac:dyDescent="0.2">
      <c r="H76" s="92">
        <v>21</v>
      </c>
      <c r="I76" s="92">
        <v>7</v>
      </c>
      <c r="J76" s="92"/>
      <c r="K76" s="92"/>
      <c r="S76" s="1"/>
      <c r="T76" s="1"/>
      <c r="U76" s="1"/>
      <c r="V76" s="1"/>
      <c r="W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</row>
    <row r="77" spans="8:144" hidden="1" x14ac:dyDescent="0.2">
      <c r="H77" s="92">
        <v>22</v>
      </c>
      <c r="I77" s="92"/>
      <c r="J77" s="92"/>
      <c r="K77" s="92"/>
      <c r="S77" s="1"/>
      <c r="T77" s="1"/>
      <c r="U77" s="1"/>
      <c r="V77" s="1"/>
      <c r="W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</row>
    <row r="78" spans="8:144" hidden="1" x14ac:dyDescent="0.2">
      <c r="H78" s="92">
        <v>23</v>
      </c>
      <c r="I78" s="92"/>
      <c r="J78" s="92"/>
      <c r="K78" s="92"/>
      <c r="S78" s="1"/>
      <c r="T78" s="1"/>
      <c r="U78" s="1"/>
      <c r="V78" s="1"/>
      <c r="W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</row>
    <row r="79" spans="8:144" hidden="1" x14ac:dyDescent="0.2">
      <c r="H79" s="92">
        <v>24</v>
      </c>
      <c r="I79" s="92">
        <v>8</v>
      </c>
      <c r="J79" s="92">
        <v>4</v>
      </c>
      <c r="K79" s="92"/>
      <c r="S79" s="1"/>
      <c r="T79" s="1"/>
      <c r="U79" s="1"/>
      <c r="V79" s="1"/>
      <c r="W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</row>
    <row r="80" spans="8:144" hidden="1" x14ac:dyDescent="0.2">
      <c r="H80" s="92">
        <v>25</v>
      </c>
      <c r="I80" s="92"/>
      <c r="J80" s="92"/>
      <c r="K80" s="92"/>
      <c r="S80" s="1"/>
      <c r="T80" s="1"/>
      <c r="U80" s="1"/>
      <c r="V80" s="1"/>
      <c r="W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</row>
    <row r="81" spans="8:144" hidden="1" x14ac:dyDescent="0.2">
      <c r="H81" s="92">
        <v>26</v>
      </c>
      <c r="I81" s="92"/>
      <c r="J81" s="92"/>
      <c r="K81" s="92"/>
      <c r="S81" s="1"/>
      <c r="T81" s="1"/>
      <c r="U81" s="1"/>
      <c r="V81" s="1"/>
      <c r="W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</row>
    <row r="82" spans="8:144" hidden="1" x14ac:dyDescent="0.2">
      <c r="H82" s="92">
        <v>27</v>
      </c>
      <c r="I82" s="92">
        <v>9</v>
      </c>
      <c r="J82" s="92"/>
      <c r="K82" s="92"/>
      <c r="S82" s="1"/>
      <c r="T82" s="1"/>
      <c r="U82" s="1"/>
      <c r="V82" s="1"/>
      <c r="W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</row>
    <row r="83" spans="8:144" hidden="1" x14ac:dyDescent="0.2">
      <c r="H83" s="92">
        <v>28</v>
      </c>
      <c r="I83" s="92"/>
      <c r="J83" s="92"/>
      <c r="K83" s="92"/>
      <c r="S83" s="1"/>
      <c r="T83" s="1"/>
      <c r="U83" s="1"/>
      <c r="V83" s="1"/>
      <c r="W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</row>
    <row r="84" spans="8:144" hidden="1" x14ac:dyDescent="0.2">
      <c r="H84" s="92">
        <v>29</v>
      </c>
      <c r="I84" s="92"/>
      <c r="J84" s="92"/>
      <c r="K84" s="92"/>
      <c r="S84" s="1"/>
      <c r="T84" s="1"/>
      <c r="U84" s="1"/>
      <c r="V84" s="1"/>
      <c r="W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</row>
    <row r="85" spans="8:144" hidden="1" x14ac:dyDescent="0.2">
      <c r="H85" s="92">
        <v>30</v>
      </c>
      <c r="I85" s="92">
        <v>10</v>
      </c>
      <c r="J85" s="92">
        <v>5</v>
      </c>
      <c r="K85" s="92"/>
      <c r="S85" s="1"/>
      <c r="T85" s="1"/>
      <c r="U85" s="1"/>
      <c r="V85" s="1"/>
      <c r="W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</row>
    <row r="86" spans="8:144" hidden="1" x14ac:dyDescent="0.2">
      <c r="H86" s="92">
        <v>31</v>
      </c>
      <c r="I86" s="92"/>
      <c r="J86" s="92"/>
      <c r="K86" s="92"/>
      <c r="S86" s="1"/>
      <c r="T86" s="1"/>
      <c r="U86" s="1"/>
      <c r="V86" s="1"/>
      <c r="W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</row>
    <row r="87" spans="8:144" hidden="1" x14ac:dyDescent="0.2">
      <c r="H87" s="92">
        <v>32</v>
      </c>
      <c r="I87" s="92"/>
      <c r="J87" s="92"/>
      <c r="K87" s="92"/>
      <c r="S87" s="1"/>
      <c r="T87" s="1"/>
      <c r="U87" s="1"/>
      <c r="V87" s="1"/>
      <c r="W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</row>
    <row r="88" spans="8:144" hidden="1" x14ac:dyDescent="0.2">
      <c r="H88" s="92">
        <v>33</v>
      </c>
      <c r="I88" s="92">
        <v>11</v>
      </c>
      <c r="J88" s="92"/>
      <c r="K88" s="92"/>
      <c r="S88" s="1"/>
      <c r="T88" s="1"/>
      <c r="U88" s="1"/>
      <c r="V88" s="1"/>
      <c r="W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</row>
    <row r="89" spans="8:144" hidden="1" x14ac:dyDescent="0.2">
      <c r="H89" s="92">
        <v>34</v>
      </c>
      <c r="I89" s="92"/>
      <c r="J89" s="92"/>
      <c r="K89" s="92"/>
      <c r="S89" s="1"/>
      <c r="T89" s="1"/>
      <c r="U89" s="1"/>
      <c r="V89" s="1"/>
      <c r="W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</row>
    <row r="90" spans="8:144" hidden="1" x14ac:dyDescent="0.2">
      <c r="H90" s="92">
        <v>35</v>
      </c>
      <c r="I90" s="92"/>
      <c r="J90" s="92"/>
      <c r="K90" s="92"/>
      <c r="S90" s="1"/>
      <c r="T90" s="1"/>
      <c r="U90" s="1"/>
      <c r="V90" s="1"/>
      <c r="W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</row>
    <row r="91" spans="8:144" hidden="1" x14ac:dyDescent="0.2">
      <c r="H91" s="92">
        <v>36</v>
      </c>
      <c r="I91" s="92">
        <v>12</v>
      </c>
      <c r="J91" s="92">
        <v>6</v>
      </c>
      <c r="K91" s="92">
        <v>1</v>
      </c>
      <c r="S91" s="1"/>
      <c r="T91" s="1"/>
      <c r="U91" s="1"/>
      <c r="V91" s="1"/>
      <c r="W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</row>
    <row r="92" spans="8:144" hidden="1" x14ac:dyDescent="0.2">
      <c r="H92" s="92">
        <v>37</v>
      </c>
      <c r="I92" s="92"/>
      <c r="J92" s="92"/>
      <c r="K92" s="92"/>
      <c r="S92" s="1"/>
      <c r="T92" s="1"/>
      <c r="U92" s="1"/>
      <c r="V92" s="1"/>
      <c r="W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</row>
    <row r="93" spans="8:144" hidden="1" x14ac:dyDescent="0.2">
      <c r="H93" s="92">
        <v>38</v>
      </c>
      <c r="I93" s="92"/>
      <c r="J93" s="92"/>
      <c r="K93" s="92"/>
      <c r="S93" s="1"/>
      <c r="T93" s="1"/>
      <c r="U93" s="1"/>
      <c r="V93" s="1"/>
      <c r="W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</row>
    <row r="94" spans="8:144" hidden="1" x14ac:dyDescent="0.2">
      <c r="H94" s="92">
        <v>39</v>
      </c>
      <c r="I94" s="92">
        <v>13</v>
      </c>
      <c r="J94" s="92"/>
      <c r="K94" s="92"/>
      <c r="S94" s="1"/>
      <c r="T94" s="1"/>
      <c r="U94" s="1"/>
      <c r="V94" s="1"/>
      <c r="W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</row>
    <row r="95" spans="8:144" hidden="1" x14ac:dyDescent="0.2">
      <c r="H95" s="92">
        <v>40</v>
      </c>
      <c r="I95" s="92"/>
      <c r="J95" s="92"/>
      <c r="K95" s="92"/>
      <c r="S95" s="1"/>
      <c r="T95" s="1"/>
      <c r="U95" s="1"/>
      <c r="V95" s="1"/>
      <c r="W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</row>
    <row r="96" spans="8:144" hidden="1" x14ac:dyDescent="0.2">
      <c r="H96" s="92">
        <v>41</v>
      </c>
      <c r="I96" s="92"/>
      <c r="J96" s="92"/>
      <c r="K96" s="92"/>
      <c r="S96" s="1"/>
      <c r="T96" s="1"/>
      <c r="U96" s="1"/>
      <c r="V96" s="1"/>
      <c r="W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</row>
    <row r="97" spans="8:144" hidden="1" x14ac:dyDescent="0.2">
      <c r="H97" s="92">
        <v>42</v>
      </c>
      <c r="I97" s="92">
        <v>14</v>
      </c>
      <c r="J97" s="92">
        <v>7</v>
      </c>
      <c r="K97" s="92">
        <v>2</v>
      </c>
      <c r="S97" s="1"/>
      <c r="T97" s="1"/>
      <c r="U97" s="1"/>
      <c r="V97" s="1"/>
      <c r="W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</row>
    <row r="98" spans="8:144" hidden="1" x14ac:dyDescent="0.2">
      <c r="H98" s="92">
        <v>43</v>
      </c>
      <c r="I98" s="92"/>
      <c r="J98" s="92"/>
      <c r="K98" s="92"/>
      <c r="S98" s="1"/>
      <c r="T98" s="1"/>
      <c r="U98" s="1"/>
      <c r="V98" s="1"/>
      <c r="W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</row>
    <row r="99" spans="8:144" hidden="1" x14ac:dyDescent="0.2">
      <c r="H99" s="92">
        <v>44</v>
      </c>
      <c r="I99" s="92"/>
      <c r="J99" s="92"/>
      <c r="K99" s="92"/>
      <c r="S99" s="1"/>
      <c r="T99" s="1"/>
      <c r="U99" s="1"/>
      <c r="V99" s="1"/>
      <c r="W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</row>
    <row r="100" spans="8:144" hidden="1" x14ac:dyDescent="0.2">
      <c r="H100" s="92">
        <v>45</v>
      </c>
      <c r="I100" s="92">
        <v>15</v>
      </c>
      <c r="J100" s="92"/>
      <c r="K100" s="92"/>
      <c r="S100" s="1"/>
      <c r="T100" s="1"/>
      <c r="U100" s="1"/>
      <c r="V100" s="1"/>
      <c r="W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</row>
    <row r="101" spans="8:144" hidden="1" x14ac:dyDescent="0.2">
      <c r="H101" s="92">
        <v>46</v>
      </c>
      <c r="I101" s="92"/>
      <c r="J101" s="92"/>
      <c r="K101" s="92"/>
      <c r="S101" s="1"/>
      <c r="T101" s="1"/>
      <c r="U101" s="1"/>
      <c r="V101" s="1"/>
      <c r="W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</row>
    <row r="102" spans="8:144" hidden="1" x14ac:dyDescent="0.2">
      <c r="H102" s="92">
        <v>47</v>
      </c>
      <c r="I102" s="92"/>
      <c r="J102" s="92"/>
      <c r="K102" s="92"/>
      <c r="S102" s="1"/>
      <c r="T102" s="1"/>
      <c r="U102" s="1"/>
      <c r="V102" s="1"/>
      <c r="W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</row>
    <row r="103" spans="8:144" hidden="1" x14ac:dyDescent="0.2">
      <c r="H103" s="92">
        <v>48</v>
      </c>
      <c r="I103" s="92">
        <v>16</v>
      </c>
      <c r="J103" s="92">
        <v>8</v>
      </c>
      <c r="K103" s="92">
        <v>3</v>
      </c>
      <c r="S103" s="1"/>
      <c r="T103" s="1"/>
      <c r="U103" s="1"/>
      <c r="V103" s="1"/>
      <c r="W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</row>
    <row r="104" spans="8:144" hidden="1" x14ac:dyDescent="0.2">
      <c r="H104" s="92">
        <v>49</v>
      </c>
      <c r="I104" s="92"/>
      <c r="J104" s="92"/>
      <c r="K104" s="92"/>
      <c r="S104" s="1"/>
      <c r="T104" s="1"/>
      <c r="U104" s="1"/>
      <c r="V104" s="1"/>
      <c r="W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</row>
    <row r="105" spans="8:144" hidden="1" x14ac:dyDescent="0.2">
      <c r="H105" s="92">
        <v>50</v>
      </c>
      <c r="I105" s="92"/>
      <c r="J105" s="92"/>
      <c r="K105" s="92"/>
      <c r="S105" s="1"/>
      <c r="T105" s="1"/>
      <c r="U105" s="1"/>
      <c r="V105" s="1"/>
      <c r="W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</row>
    <row r="106" spans="8:144" hidden="1" x14ac:dyDescent="0.2">
      <c r="H106" s="92">
        <v>51</v>
      </c>
      <c r="I106" s="92">
        <v>17</v>
      </c>
      <c r="J106" s="92"/>
      <c r="K106" s="92"/>
      <c r="S106" s="1"/>
      <c r="T106" s="1"/>
      <c r="U106" s="1"/>
      <c r="V106" s="1"/>
      <c r="W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</row>
    <row r="107" spans="8:144" hidden="1" x14ac:dyDescent="0.2">
      <c r="H107" s="92">
        <v>52</v>
      </c>
      <c r="I107" s="92"/>
      <c r="J107" s="92"/>
      <c r="K107" s="92"/>
      <c r="S107" s="1"/>
      <c r="T107" s="1"/>
      <c r="U107" s="1"/>
      <c r="V107" s="1"/>
      <c r="W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</row>
    <row r="108" spans="8:144" hidden="1" x14ac:dyDescent="0.2">
      <c r="H108" s="92">
        <v>53</v>
      </c>
      <c r="I108" s="92"/>
      <c r="J108" s="92"/>
      <c r="K108" s="92"/>
      <c r="S108" s="1"/>
      <c r="T108" s="1"/>
      <c r="U108" s="1"/>
      <c r="V108" s="1"/>
      <c r="W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</row>
    <row r="109" spans="8:144" hidden="1" x14ac:dyDescent="0.2">
      <c r="H109" s="92">
        <v>54</v>
      </c>
      <c r="I109" s="92">
        <v>18</v>
      </c>
      <c r="J109" s="92">
        <v>9</v>
      </c>
      <c r="K109" s="92">
        <v>4</v>
      </c>
      <c r="S109" s="1"/>
      <c r="T109" s="1"/>
      <c r="U109" s="1"/>
      <c r="V109" s="1"/>
      <c r="W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</row>
    <row r="110" spans="8:144" hidden="1" x14ac:dyDescent="0.2">
      <c r="H110" s="92">
        <v>55</v>
      </c>
      <c r="I110" s="92"/>
      <c r="J110" s="92"/>
      <c r="K110" s="92"/>
      <c r="S110" s="1"/>
      <c r="T110" s="1"/>
      <c r="U110" s="1"/>
      <c r="V110" s="1"/>
      <c r="W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</row>
    <row r="111" spans="8:144" hidden="1" x14ac:dyDescent="0.2">
      <c r="H111" s="92">
        <v>56</v>
      </c>
      <c r="I111" s="92"/>
      <c r="J111" s="92"/>
      <c r="K111" s="92"/>
      <c r="S111" s="1"/>
      <c r="T111" s="1"/>
      <c r="U111" s="1"/>
      <c r="V111" s="1"/>
      <c r="W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</row>
    <row r="112" spans="8:144" hidden="1" x14ac:dyDescent="0.2">
      <c r="H112" s="92">
        <v>57</v>
      </c>
      <c r="I112" s="92">
        <v>19</v>
      </c>
      <c r="J112" s="92"/>
      <c r="K112" s="92"/>
      <c r="S112" s="1"/>
      <c r="T112" s="1"/>
      <c r="U112" s="1"/>
      <c r="V112" s="1"/>
      <c r="W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</row>
    <row r="113" spans="8:144" hidden="1" x14ac:dyDescent="0.2">
      <c r="H113" s="92">
        <v>58</v>
      </c>
      <c r="I113" s="92"/>
      <c r="J113" s="92"/>
      <c r="K113" s="92"/>
      <c r="S113" s="1"/>
      <c r="T113" s="1"/>
      <c r="U113" s="1"/>
      <c r="V113" s="1"/>
      <c r="W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</row>
    <row r="114" spans="8:144" hidden="1" x14ac:dyDescent="0.2">
      <c r="H114" s="92">
        <v>59</v>
      </c>
      <c r="I114" s="92"/>
      <c r="J114" s="92"/>
      <c r="K114" s="92"/>
      <c r="S114" s="1"/>
      <c r="T114" s="1"/>
      <c r="U114" s="1"/>
      <c r="V114" s="1"/>
      <c r="W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</row>
    <row r="115" spans="8:144" x14ac:dyDescent="0.2"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</row>
    <row r="116" spans="8:144" x14ac:dyDescent="0.2">
      <c r="S116" s="1"/>
      <c r="T116" s="1"/>
      <c r="U116" s="1"/>
      <c r="V116" s="1"/>
      <c r="W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</row>
    <row r="117" spans="8:144" x14ac:dyDescent="0.2">
      <c r="S117" s="1"/>
      <c r="T117" s="1"/>
      <c r="U117" s="1"/>
      <c r="V117" s="1"/>
      <c r="W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</row>
    <row r="118" spans="8:144" x14ac:dyDescent="0.2">
      <c r="S118" s="1"/>
      <c r="T118" s="1"/>
      <c r="U118" s="1"/>
      <c r="V118" s="1"/>
      <c r="W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</row>
    <row r="119" spans="8:144" x14ac:dyDescent="0.2">
      <c r="S119" s="1"/>
      <c r="T119" s="1"/>
      <c r="U119" s="1"/>
      <c r="V119" s="1"/>
      <c r="W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</row>
    <row r="120" spans="8:144" x14ac:dyDescent="0.2">
      <c r="S120" s="1"/>
      <c r="T120" s="1"/>
      <c r="U120" s="1"/>
      <c r="V120" s="1"/>
      <c r="W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</row>
    <row r="121" spans="8:144" x14ac:dyDescent="0.2">
      <c r="S121" s="1"/>
      <c r="T121" s="1"/>
      <c r="U121" s="1"/>
      <c r="V121" s="1"/>
      <c r="W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</row>
    <row r="122" spans="8:144" x14ac:dyDescent="0.2">
      <c r="S122" s="1"/>
      <c r="T122" s="1"/>
      <c r="U122" s="1"/>
      <c r="V122" s="1"/>
      <c r="W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</row>
    <row r="123" spans="8:144" x14ac:dyDescent="0.2">
      <c r="S123" s="1"/>
      <c r="T123" s="1"/>
      <c r="U123" s="1"/>
      <c r="V123" s="1"/>
      <c r="W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</row>
    <row r="124" spans="8:144" x14ac:dyDescent="0.2">
      <c r="S124" s="1"/>
      <c r="T124" s="1"/>
      <c r="U124" s="1"/>
      <c r="V124" s="1"/>
      <c r="W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</row>
    <row r="125" spans="8:144" x14ac:dyDescent="0.2">
      <c r="S125" s="1"/>
      <c r="T125" s="1"/>
      <c r="U125" s="1"/>
      <c r="V125" s="1"/>
      <c r="W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</row>
    <row r="126" spans="8:144" x14ac:dyDescent="0.2">
      <c r="S126" s="1"/>
      <c r="T126" s="1"/>
      <c r="U126" s="1"/>
      <c r="V126" s="1"/>
      <c r="W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</row>
    <row r="127" spans="8:144" x14ac:dyDescent="0.2">
      <c r="S127" s="1"/>
      <c r="T127" s="1"/>
      <c r="U127" s="1"/>
      <c r="V127" s="1"/>
      <c r="W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</row>
    <row r="128" spans="8:144" x14ac:dyDescent="0.2">
      <c r="S128" s="1"/>
      <c r="T128" s="1"/>
      <c r="U128" s="1"/>
      <c r="V128" s="1"/>
      <c r="W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</row>
    <row r="129" spans="19:144" x14ac:dyDescent="0.2">
      <c r="S129" s="1"/>
      <c r="T129" s="1"/>
      <c r="U129" s="1"/>
      <c r="V129" s="1"/>
      <c r="W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</row>
    <row r="130" spans="19:144" x14ac:dyDescent="0.2">
      <c r="S130" s="1"/>
      <c r="T130" s="1"/>
      <c r="U130" s="1"/>
      <c r="V130" s="1"/>
      <c r="W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</row>
    <row r="131" spans="19:144" x14ac:dyDescent="0.2">
      <c r="S131" s="1"/>
      <c r="T131" s="1"/>
      <c r="U131" s="1"/>
      <c r="V131" s="1"/>
      <c r="W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</row>
    <row r="132" spans="19:144" x14ac:dyDescent="0.2">
      <c r="S132" s="1"/>
      <c r="T132" s="1"/>
      <c r="U132" s="1"/>
      <c r="V132" s="1"/>
      <c r="W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</row>
    <row r="133" spans="19:144" x14ac:dyDescent="0.2">
      <c r="S133" s="1"/>
      <c r="T133" s="1"/>
      <c r="U133" s="1"/>
      <c r="V133" s="1"/>
      <c r="W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</row>
    <row r="134" spans="19:144" x14ac:dyDescent="0.2">
      <c r="S134" s="1"/>
      <c r="T134" s="1"/>
      <c r="U134" s="1"/>
      <c r="V134" s="1"/>
      <c r="W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</row>
    <row r="135" spans="19:144" x14ac:dyDescent="0.2">
      <c r="S135" s="1"/>
      <c r="T135" s="1"/>
      <c r="U135" s="1"/>
      <c r="V135" s="1"/>
      <c r="W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</row>
    <row r="136" spans="19:144" x14ac:dyDescent="0.2">
      <c r="S136" s="1"/>
      <c r="T136" s="1"/>
      <c r="U136" s="1"/>
      <c r="V136" s="1"/>
      <c r="W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</row>
    <row r="137" spans="19:144" x14ac:dyDescent="0.2">
      <c r="S137" s="1"/>
      <c r="T137" s="1"/>
      <c r="U137" s="1"/>
      <c r="V137" s="1"/>
      <c r="W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</row>
    <row r="138" spans="19:144" x14ac:dyDescent="0.2">
      <c r="S138" s="1"/>
      <c r="T138" s="1"/>
      <c r="U138" s="1"/>
      <c r="V138" s="1"/>
      <c r="W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</row>
    <row r="139" spans="19:144" x14ac:dyDescent="0.2">
      <c r="S139" s="1"/>
      <c r="T139" s="1"/>
      <c r="U139" s="1"/>
      <c r="V139" s="1"/>
      <c r="W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</row>
    <row r="140" spans="19:144" x14ac:dyDescent="0.2">
      <c r="S140" s="1"/>
      <c r="T140" s="1"/>
      <c r="U140" s="1"/>
      <c r="V140" s="1"/>
      <c r="W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</row>
    <row r="141" spans="19:144" x14ac:dyDescent="0.2">
      <c r="S141" s="1"/>
      <c r="T141" s="1"/>
      <c r="U141" s="1"/>
      <c r="V141" s="1"/>
      <c r="W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</row>
    <row r="142" spans="19:144" x14ac:dyDescent="0.2">
      <c r="S142" s="1"/>
      <c r="T142" s="1"/>
      <c r="U142" s="1"/>
      <c r="V142" s="1"/>
      <c r="W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</row>
    <row r="143" spans="19:144" x14ac:dyDescent="0.2">
      <c r="S143" s="1"/>
      <c r="T143" s="1"/>
      <c r="U143" s="1"/>
      <c r="V143" s="1"/>
      <c r="W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</row>
    <row r="144" spans="19:144" x14ac:dyDescent="0.2">
      <c r="S144" s="1"/>
      <c r="T144" s="1"/>
      <c r="U144" s="1"/>
      <c r="V144" s="1"/>
      <c r="W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</row>
    <row r="145" spans="19:144" x14ac:dyDescent="0.2">
      <c r="S145" s="1"/>
      <c r="T145" s="1"/>
      <c r="U145" s="1"/>
      <c r="V145" s="1"/>
      <c r="W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</row>
    <row r="146" spans="19:144" x14ac:dyDescent="0.2">
      <c r="S146" s="1"/>
      <c r="T146" s="1"/>
      <c r="U146" s="1"/>
      <c r="V146" s="1"/>
      <c r="W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</row>
    <row r="147" spans="19:144" x14ac:dyDescent="0.2">
      <c r="S147" s="1"/>
      <c r="T147" s="1"/>
      <c r="U147" s="1"/>
      <c r="V147" s="1"/>
      <c r="W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</row>
    <row r="148" spans="19:144" x14ac:dyDescent="0.2">
      <c r="S148" s="1"/>
      <c r="T148" s="1"/>
      <c r="U148" s="1"/>
      <c r="V148" s="1"/>
      <c r="W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</row>
    <row r="149" spans="19:144" x14ac:dyDescent="0.2">
      <c r="S149" s="1"/>
      <c r="T149" s="1"/>
      <c r="U149" s="1"/>
      <c r="V149" s="1"/>
      <c r="W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</row>
    <row r="150" spans="19:144" x14ac:dyDescent="0.2">
      <c r="S150" s="1"/>
      <c r="T150" s="1"/>
      <c r="U150" s="1"/>
      <c r="V150" s="1"/>
      <c r="W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</row>
    <row r="151" spans="19:144" x14ac:dyDescent="0.2">
      <c r="S151" s="1"/>
      <c r="T151" s="1"/>
      <c r="U151" s="1"/>
      <c r="V151" s="1"/>
      <c r="W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</row>
    <row r="152" spans="19:144" x14ac:dyDescent="0.2">
      <c r="S152" s="1"/>
      <c r="T152" s="1"/>
      <c r="U152" s="1"/>
      <c r="V152" s="1"/>
      <c r="W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</row>
    <row r="153" spans="19:144" x14ac:dyDescent="0.2">
      <c r="S153" s="1"/>
      <c r="T153" s="1"/>
      <c r="U153" s="1"/>
      <c r="V153" s="1"/>
      <c r="W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</row>
    <row r="154" spans="19:144" x14ac:dyDescent="0.2">
      <c r="S154" s="1"/>
      <c r="T154" s="1"/>
      <c r="U154" s="1"/>
      <c r="V154" s="1"/>
      <c r="W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</row>
    <row r="155" spans="19:144" x14ac:dyDescent="0.2">
      <c r="S155" s="1"/>
      <c r="T155" s="1"/>
      <c r="U155" s="1"/>
      <c r="V155" s="1"/>
      <c r="W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</row>
    <row r="156" spans="19:144" x14ac:dyDescent="0.2">
      <c r="S156" s="1"/>
      <c r="T156" s="1"/>
      <c r="U156" s="1"/>
      <c r="V156" s="1"/>
      <c r="W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</row>
    <row r="157" spans="19:144" x14ac:dyDescent="0.2">
      <c r="S157" s="1"/>
      <c r="T157" s="1"/>
      <c r="U157" s="1"/>
      <c r="V157" s="1"/>
      <c r="W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</row>
    <row r="158" spans="19:144" x14ac:dyDescent="0.2">
      <c r="S158" s="1"/>
      <c r="T158" s="1"/>
      <c r="U158" s="1"/>
      <c r="V158" s="1"/>
      <c r="W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</row>
    <row r="159" spans="19:144" x14ac:dyDescent="0.2">
      <c r="S159" s="1"/>
      <c r="T159" s="1"/>
      <c r="U159" s="1"/>
      <c r="V159" s="1"/>
      <c r="W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</row>
    <row r="160" spans="19:144" x14ac:dyDescent="0.2">
      <c r="S160" s="1"/>
      <c r="T160" s="1"/>
      <c r="U160" s="1"/>
      <c r="V160" s="1"/>
      <c r="W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</row>
    <row r="161" spans="19:144" x14ac:dyDescent="0.2">
      <c r="S161" s="1"/>
      <c r="T161" s="1"/>
      <c r="U161" s="1"/>
      <c r="V161" s="1"/>
      <c r="W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</row>
    <row r="162" spans="19:144" x14ac:dyDescent="0.2">
      <c r="S162" s="1"/>
      <c r="T162" s="1"/>
      <c r="U162" s="1"/>
      <c r="V162" s="1"/>
      <c r="W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</row>
    <row r="163" spans="19:144" x14ac:dyDescent="0.2">
      <c r="S163" s="1"/>
      <c r="T163" s="1"/>
      <c r="U163" s="1"/>
      <c r="V163" s="1"/>
      <c r="W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</row>
    <row r="164" spans="19:144" x14ac:dyDescent="0.2">
      <c r="S164" s="1"/>
      <c r="T164" s="1"/>
      <c r="U164" s="1"/>
      <c r="V164" s="1"/>
      <c r="W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</row>
    <row r="165" spans="19:144" x14ac:dyDescent="0.2">
      <c r="S165" s="1"/>
      <c r="T165" s="1"/>
      <c r="U165" s="1"/>
      <c r="V165" s="1"/>
      <c r="W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</row>
    <row r="166" spans="19:144" x14ac:dyDescent="0.2">
      <c r="S166" s="1"/>
      <c r="T166" s="1"/>
      <c r="U166" s="1"/>
      <c r="V166" s="1"/>
      <c r="W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</row>
    <row r="167" spans="19:144" x14ac:dyDescent="0.2">
      <c r="S167" s="1"/>
      <c r="T167" s="1"/>
      <c r="U167" s="1"/>
      <c r="V167" s="1"/>
      <c r="W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</row>
    <row r="168" spans="19:144" x14ac:dyDescent="0.2">
      <c r="S168" s="1"/>
      <c r="T168" s="1"/>
      <c r="U168" s="1"/>
      <c r="V168" s="1"/>
      <c r="W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</row>
    <row r="169" spans="19:144" x14ac:dyDescent="0.2">
      <c r="S169" s="1"/>
      <c r="T169" s="1"/>
      <c r="U169" s="1"/>
      <c r="V169" s="1"/>
      <c r="W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</row>
    <row r="170" spans="19:144" x14ac:dyDescent="0.2">
      <c r="S170" s="1"/>
      <c r="T170" s="1"/>
      <c r="U170" s="1"/>
      <c r="V170" s="1"/>
      <c r="W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</row>
    <row r="171" spans="19:144" x14ac:dyDescent="0.2">
      <c r="S171" s="1"/>
      <c r="T171" s="1"/>
      <c r="U171" s="1"/>
      <c r="V171" s="1"/>
      <c r="W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</row>
    <row r="172" spans="19:144" x14ac:dyDescent="0.2">
      <c r="S172" s="1"/>
      <c r="T172" s="1"/>
      <c r="U172" s="1"/>
      <c r="V172" s="1"/>
      <c r="W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</row>
    <row r="173" spans="19:144" x14ac:dyDescent="0.2">
      <c r="S173" s="1"/>
      <c r="T173" s="1"/>
      <c r="U173" s="1"/>
      <c r="V173" s="1"/>
      <c r="W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</row>
    <row r="174" spans="19:144" x14ac:dyDescent="0.2">
      <c r="S174" s="1"/>
      <c r="T174" s="1"/>
      <c r="U174" s="1"/>
      <c r="V174" s="1"/>
      <c r="W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</row>
    <row r="175" spans="19:144" x14ac:dyDescent="0.2">
      <c r="S175" s="1"/>
      <c r="T175" s="1"/>
      <c r="U175" s="1"/>
      <c r="V175" s="1"/>
      <c r="W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</row>
    <row r="176" spans="19:144" x14ac:dyDescent="0.2">
      <c r="S176" s="1"/>
      <c r="T176" s="1"/>
      <c r="U176" s="1"/>
      <c r="V176" s="1"/>
      <c r="W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</row>
    <row r="177" spans="19:144" x14ac:dyDescent="0.2">
      <c r="S177" s="1"/>
      <c r="T177" s="1"/>
      <c r="U177" s="1"/>
      <c r="V177" s="1"/>
      <c r="W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</row>
    <row r="178" spans="19:144" x14ac:dyDescent="0.2">
      <c r="S178" s="1"/>
      <c r="T178" s="1"/>
      <c r="U178" s="1"/>
      <c r="V178" s="1"/>
      <c r="W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</row>
    <row r="179" spans="19:144" x14ac:dyDescent="0.2">
      <c r="S179" s="1"/>
      <c r="T179" s="1"/>
      <c r="U179" s="1"/>
      <c r="V179" s="1"/>
      <c r="W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</row>
    <row r="180" spans="19:144" x14ac:dyDescent="0.2">
      <c r="S180" s="1"/>
      <c r="T180" s="1"/>
      <c r="U180" s="1"/>
      <c r="V180" s="1"/>
      <c r="W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</row>
    <row r="181" spans="19:144" x14ac:dyDescent="0.2">
      <c r="S181" s="1"/>
      <c r="T181" s="1"/>
      <c r="U181" s="1"/>
      <c r="V181" s="1"/>
      <c r="W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</row>
    <row r="182" spans="19:144" x14ac:dyDescent="0.2">
      <c r="S182" s="1"/>
      <c r="T182" s="1"/>
      <c r="U182" s="1"/>
      <c r="V182" s="1"/>
      <c r="W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</row>
    <row r="183" spans="19:144" x14ac:dyDescent="0.2">
      <c r="S183" s="1"/>
      <c r="T183" s="1"/>
      <c r="U183" s="1"/>
      <c r="V183" s="1"/>
      <c r="W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</row>
    <row r="184" spans="19:144" x14ac:dyDescent="0.2">
      <c r="S184" s="1"/>
      <c r="T184" s="1"/>
      <c r="U184" s="1"/>
      <c r="V184" s="1"/>
      <c r="W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</row>
    <row r="185" spans="19:144" x14ac:dyDescent="0.2">
      <c r="S185" s="1"/>
      <c r="T185" s="1"/>
      <c r="U185" s="1"/>
      <c r="V185" s="1"/>
      <c r="W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</row>
    <row r="186" spans="19:144" x14ac:dyDescent="0.2">
      <c r="S186" s="1"/>
      <c r="T186" s="1"/>
      <c r="U186" s="1"/>
      <c r="V186" s="1"/>
      <c r="W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</row>
    <row r="187" spans="19:144" x14ac:dyDescent="0.2">
      <c r="S187" s="1"/>
      <c r="T187" s="1"/>
      <c r="U187" s="1"/>
      <c r="V187" s="1"/>
      <c r="W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</row>
    <row r="188" spans="19:144" x14ac:dyDescent="0.2">
      <c r="S188" s="1"/>
      <c r="T188" s="1"/>
      <c r="U188" s="1"/>
      <c r="V188" s="1"/>
      <c r="W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</row>
    <row r="189" spans="19:144" x14ac:dyDescent="0.2">
      <c r="S189" s="1"/>
      <c r="T189" s="1"/>
      <c r="U189" s="1"/>
      <c r="V189" s="1"/>
      <c r="W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</row>
    <row r="190" spans="19:144" x14ac:dyDescent="0.2">
      <c r="S190" s="1"/>
      <c r="T190" s="1"/>
      <c r="U190" s="1"/>
      <c r="V190" s="1"/>
      <c r="W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</row>
    <row r="191" spans="19:144" x14ac:dyDescent="0.2">
      <c r="S191" s="1"/>
      <c r="T191" s="1"/>
      <c r="U191" s="1"/>
      <c r="V191" s="1"/>
      <c r="W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</row>
    <row r="192" spans="19:144" x14ac:dyDescent="0.2">
      <c r="S192" s="1"/>
      <c r="T192" s="1"/>
      <c r="U192" s="1"/>
      <c r="V192" s="1"/>
      <c r="W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</row>
    <row r="193" spans="19:144" x14ac:dyDescent="0.2">
      <c r="S193" s="1"/>
      <c r="T193" s="1"/>
      <c r="U193" s="1"/>
      <c r="V193" s="1"/>
      <c r="W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</row>
    <row r="194" spans="19:144" x14ac:dyDescent="0.2">
      <c r="S194" s="1"/>
      <c r="T194" s="1"/>
      <c r="U194" s="1"/>
      <c r="V194" s="1"/>
      <c r="W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</row>
    <row r="195" spans="19:144" x14ac:dyDescent="0.2">
      <c r="S195" s="1"/>
      <c r="T195" s="1"/>
      <c r="U195" s="1"/>
      <c r="V195" s="1"/>
      <c r="W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</row>
    <row r="196" spans="19:144" x14ac:dyDescent="0.2">
      <c r="S196" s="1"/>
      <c r="T196" s="1"/>
      <c r="U196" s="1"/>
      <c r="V196" s="1"/>
      <c r="W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</row>
    <row r="197" spans="19:144" x14ac:dyDescent="0.2">
      <c r="S197" s="1"/>
      <c r="T197" s="1"/>
      <c r="U197" s="1"/>
      <c r="V197" s="1"/>
      <c r="W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</row>
    <row r="198" spans="19:144" x14ac:dyDescent="0.2">
      <c r="S198" s="1"/>
      <c r="T198" s="1"/>
      <c r="U198" s="1"/>
      <c r="V198" s="1"/>
      <c r="W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</row>
    <row r="199" spans="19:144" x14ac:dyDescent="0.2">
      <c r="S199" s="1"/>
      <c r="T199" s="1"/>
      <c r="U199" s="1"/>
      <c r="V199" s="1"/>
      <c r="W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</row>
    <row r="200" spans="19:144" x14ac:dyDescent="0.2">
      <c r="S200" s="1"/>
      <c r="T200" s="1"/>
      <c r="U200" s="1"/>
      <c r="V200" s="1"/>
      <c r="W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</row>
    <row r="201" spans="19:144" x14ac:dyDescent="0.2">
      <c r="S201" s="1"/>
      <c r="T201" s="1"/>
      <c r="U201" s="1"/>
      <c r="V201" s="1"/>
      <c r="W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</row>
    <row r="202" spans="19:144" x14ac:dyDescent="0.2">
      <c r="S202" s="1"/>
      <c r="T202" s="1"/>
      <c r="U202" s="1"/>
      <c r="V202" s="1"/>
      <c r="W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</row>
    <row r="203" spans="19:144" x14ac:dyDescent="0.2">
      <c r="S203" s="1"/>
      <c r="T203" s="1"/>
      <c r="U203" s="1"/>
      <c r="V203" s="1"/>
      <c r="W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</row>
    <row r="204" spans="19:144" x14ac:dyDescent="0.2">
      <c r="S204" s="1"/>
      <c r="T204" s="1"/>
      <c r="U204" s="1"/>
      <c r="V204" s="1"/>
      <c r="W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</row>
    <row r="205" spans="19:144" x14ac:dyDescent="0.2">
      <c r="S205" s="1"/>
      <c r="T205" s="1"/>
      <c r="U205" s="1"/>
      <c r="V205" s="1"/>
      <c r="W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</row>
    <row r="206" spans="19:144" x14ac:dyDescent="0.2">
      <c r="S206" s="1"/>
      <c r="T206" s="1"/>
      <c r="U206" s="1"/>
      <c r="V206" s="1"/>
      <c r="W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</row>
    <row r="207" spans="19:144" x14ac:dyDescent="0.2">
      <c r="S207" s="1"/>
      <c r="T207" s="1"/>
      <c r="U207" s="1"/>
      <c r="V207" s="1"/>
      <c r="W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</row>
    <row r="208" spans="19:144" x14ac:dyDescent="0.2">
      <c r="S208" s="1"/>
      <c r="T208" s="1"/>
      <c r="U208" s="1"/>
      <c r="V208" s="1"/>
      <c r="W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</row>
    <row r="209" spans="19:144" x14ac:dyDescent="0.2">
      <c r="S209" s="1"/>
      <c r="T209" s="1"/>
      <c r="U209" s="1"/>
      <c r="V209" s="1"/>
      <c r="W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</row>
    <row r="210" spans="19:144" x14ac:dyDescent="0.2">
      <c r="S210" s="1"/>
      <c r="T210" s="1"/>
      <c r="U210" s="1"/>
      <c r="V210" s="1"/>
      <c r="W210" s="1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</row>
    <row r="211" spans="19:144" x14ac:dyDescent="0.2">
      <c r="S211" s="1"/>
      <c r="T211" s="1"/>
      <c r="U211" s="1"/>
      <c r="V211" s="1"/>
      <c r="W211" s="1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</row>
    <row r="212" spans="19:144" x14ac:dyDescent="0.2">
      <c r="S212" s="1"/>
      <c r="T212" s="1"/>
      <c r="U212" s="1"/>
      <c r="V212" s="1"/>
      <c r="W212" s="1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</row>
    <row r="213" spans="19:144" x14ac:dyDescent="0.2">
      <c r="S213" s="1"/>
      <c r="T213" s="1"/>
      <c r="U213" s="1"/>
      <c r="V213" s="1"/>
      <c r="W213" s="1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</row>
    <row r="214" spans="19:144" x14ac:dyDescent="0.2">
      <c r="S214" s="1"/>
      <c r="T214" s="1"/>
      <c r="U214" s="1"/>
      <c r="V214" s="1"/>
      <c r="W214" s="1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</row>
    <row r="215" spans="19:144" x14ac:dyDescent="0.2">
      <c r="S215" s="1"/>
      <c r="T215" s="1"/>
      <c r="U215" s="1"/>
      <c r="V215" s="1"/>
      <c r="W215" s="1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</row>
    <row r="216" spans="19:144" x14ac:dyDescent="0.2">
      <c r="S216" s="1"/>
      <c r="T216" s="1"/>
      <c r="U216" s="1"/>
      <c r="V216" s="1"/>
      <c r="W216" s="1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</row>
    <row r="217" spans="19:144" x14ac:dyDescent="0.2">
      <c r="S217" s="1"/>
      <c r="T217" s="1"/>
      <c r="U217" s="1"/>
      <c r="V217" s="1"/>
      <c r="W217" s="1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</row>
    <row r="218" spans="19:144" x14ac:dyDescent="0.2">
      <c r="S218" s="1"/>
      <c r="T218" s="1"/>
      <c r="U218" s="1"/>
      <c r="V218" s="1"/>
      <c r="W218" s="1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</row>
    <row r="219" spans="19:144" x14ac:dyDescent="0.2">
      <c r="S219" s="1"/>
      <c r="T219" s="1"/>
      <c r="U219" s="1"/>
      <c r="V219" s="1"/>
      <c r="W219" s="1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</row>
    <row r="220" spans="19:144" x14ac:dyDescent="0.2">
      <c r="S220" s="1"/>
      <c r="T220" s="1"/>
      <c r="U220" s="1"/>
      <c r="V220" s="1"/>
      <c r="W220" s="1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</row>
    <row r="221" spans="19:144" x14ac:dyDescent="0.2">
      <c r="S221" s="1"/>
      <c r="T221" s="1"/>
      <c r="U221" s="1"/>
      <c r="V221" s="1"/>
      <c r="W221" s="1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</row>
    <row r="222" spans="19:144" x14ac:dyDescent="0.2">
      <c r="S222" s="1"/>
      <c r="T222" s="1"/>
      <c r="U222" s="1"/>
      <c r="V222" s="1"/>
      <c r="W222" s="1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</row>
    <row r="223" spans="19:144" x14ac:dyDescent="0.2">
      <c r="S223" s="1"/>
      <c r="T223" s="1"/>
      <c r="U223" s="1"/>
      <c r="V223" s="1"/>
      <c r="W223" s="1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</row>
    <row r="224" spans="19:144" x14ac:dyDescent="0.2">
      <c r="S224" s="1"/>
      <c r="T224" s="1"/>
      <c r="U224" s="1"/>
      <c r="V224" s="1"/>
      <c r="W224" s="1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</row>
    <row r="225" spans="19:144" x14ac:dyDescent="0.2">
      <c r="S225" s="1"/>
      <c r="T225" s="1"/>
      <c r="U225" s="1"/>
      <c r="V225" s="1"/>
      <c r="W225" s="1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</row>
    <row r="226" spans="19:144" x14ac:dyDescent="0.2">
      <c r="S226" s="1"/>
      <c r="T226" s="1"/>
      <c r="U226" s="1"/>
      <c r="V226" s="1"/>
      <c r="W226" s="1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</row>
    <row r="227" spans="19:144" x14ac:dyDescent="0.2">
      <c r="S227" s="1"/>
      <c r="T227" s="1"/>
      <c r="U227" s="1"/>
      <c r="V227" s="1"/>
      <c r="W227" s="1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</row>
    <row r="228" spans="19:144" x14ac:dyDescent="0.2">
      <c r="S228" s="1"/>
      <c r="T228" s="1"/>
      <c r="U228" s="1"/>
      <c r="V228" s="1"/>
      <c r="W228" s="1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</row>
    <row r="229" spans="19:144" x14ac:dyDescent="0.2">
      <c r="S229" s="1"/>
      <c r="T229" s="1"/>
      <c r="U229" s="1"/>
      <c r="V229" s="1"/>
      <c r="W229" s="1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</row>
    <row r="230" spans="19:144" x14ac:dyDescent="0.2">
      <c r="S230" s="1"/>
      <c r="T230" s="1"/>
      <c r="U230" s="1"/>
      <c r="V230" s="1"/>
      <c r="W230" s="1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</row>
    <row r="231" spans="19:144" x14ac:dyDescent="0.2">
      <c r="S231" s="1"/>
      <c r="T231" s="1"/>
      <c r="U231" s="1"/>
      <c r="V231" s="1"/>
      <c r="W231" s="1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</row>
    <row r="232" spans="19:144" x14ac:dyDescent="0.2">
      <c r="S232" s="1"/>
      <c r="T232" s="1"/>
      <c r="U232" s="1"/>
      <c r="V232" s="1"/>
      <c r="W232" s="1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</row>
    <row r="233" spans="19:144" x14ac:dyDescent="0.2">
      <c r="S233" s="1"/>
      <c r="T233" s="1"/>
      <c r="U233" s="1"/>
      <c r="V233" s="1"/>
      <c r="W233" s="1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</row>
    <row r="234" spans="19:144" x14ac:dyDescent="0.2">
      <c r="S234" s="1"/>
      <c r="T234" s="1"/>
      <c r="U234" s="1"/>
      <c r="V234" s="1"/>
      <c r="W234" s="1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</row>
    <row r="235" spans="19:144" x14ac:dyDescent="0.2">
      <c r="S235" s="1"/>
      <c r="T235" s="1"/>
      <c r="U235" s="1"/>
      <c r="V235" s="1"/>
      <c r="W235" s="1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</row>
    <row r="236" spans="19:144" x14ac:dyDescent="0.2">
      <c r="S236" s="1"/>
      <c r="T236" s="1"/>
      <c r="U236" s="1"/>
      <c r="V236" s="1"/>
      <c r="W236" s="1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</row>
    <row r="237" spans="19:144" x14ac:dyDescent="0.2">
      <c r="S237" s="1"/>
      <c r="T237" s="1"/>
      <c r="U237" s="1"/>
      <c r="V237" s="1"/>
      <c r="W237" s="1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</row>
    <row r="238" spans="19:144" x14ac:dyDescent="0.2">
      <c r="S238" s="1"/>
      <c r="T238" s="1"/>
      <c r="U238" s="1"/>
      <c r="V238" s="1"/>
      <c r="W238" s="1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</row>
    <row r="239" spans="19:144" x14ac:dyDescent="0.2">
      <c r="S239" s="1"/>
      <c r="T239" s="1"/>
      <c r="U239" s="1"/>
      <c r="V239" s="1"/>
      <c r="W239" s="1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</row>
    <row r="240" spans="19:144" x14ac:dyDescent="0.2">
      <c r="S240" s="1"/>
      <c r="T240" s="1"/>
      <c r="U240" s="1"/>
      <c r="V240" s="1"/>
      <c r="W240" s="1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</row>
    <row r="241" spans="19:144" x14ac:dyDescent="0.2">
      <c r="S241" s="1"/>
      <c r="T241" s="1"/>
      <c r="U241" s="1"/>
      <c r="V241" s="1"/>
      <c r="W241" s="1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</row>
    <row r="242" spans="19:144" x14ac:dyDescent="0.2">
      <c r="S242" s="1"/>
      <c r="T242" s="1"/>
      <c r="U242" s="1"/>
      <c r="V242" s="1"/>
      <c r="W242" s="1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</row>
    <row r="243" spans="19:144" x14ac:dyDescent="0.2">
      <c r="S243" s="1"/>
      <c r="T243" s="1"/>
      <c r="U243" s="1"/>
      <c r="V243" s="1"/>
      <c r="W243" s="1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</row>
    <row r="244" spans="19:144" x14ac:dyDescent="0.2">
      <c r="S244" s="1"/>
      <c r="T244" s="1"/>
      <c r="U244" s="1"/>
      <c r="V244" s="1"/>
      <c r="W244" s="1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</row>
    <row r="245" spans="19:144" x14ac:dyDescent="0.2">
      <c r="S245" s="1"/>
      <c r="T245" s="1"/>
      <c r="U245" s="1"/>
      <c r="V245" s="1"/>
      <c r="W245" s="1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</row>
    <row r="246" spans="19:144" x14ac:dyDescent="0.2">
      <c r="S246" s="1"/>
      <c r="T246" s="1"/>
      <c r="U246" s="1"/>
      <c r="V246" s="1"/>
      <c r="W246" s="1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</row>
    <row r="247" spans="19:144" x14ac:dyDescent="0.2">
      <c r="S247" s="1"/>
      <c r="T247" s="1"/>
      <c r="U247" s="1"/>
      <c r="V247" s="1"/>
      <c r="W247" s="1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</row>
    <row r="248" spans="19:144" x14ac:dyDescent="0.2">
      <c r="S248" s="1"/>
      <c r="T248" s="1"/>
      <c r="U248" s="1"/>
      <c r="V248" s="1"/>
      <c r="W248" s="1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</row>
    <row r="249" spans="19:144" x14ac:dyDescent="0.2">
      <c r="S249" s="1"/>
      <c r="T249" s="1"/>
      <c r="U249" s="1"/>
      <c r="V249" s="1"/>
      <c r="W249" s="1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</row>
    <row r="250" spans="19:144" x14ac:dyDescent="0.2">
      <c r="S250" s="1"/>
      <c r="T250" s="1"/>
      <c r="U250" s="1"/>
      <c r="V250" s="1"/>
      <c r="W250" s="1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</row>
    <row r="251" spans="19:144" x14ac:dyDescent="0.2">
      <c r="S251" s="1"/>
      <c r="T251" s="1"/>
      <c r="U251" s="1"/>
      <c r="V251" s="1"/>
      <c r="W251" s="1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</row>
    <row r="252" spans="19:144" x14ac:dyDescent="0.2">
      <c r="S252" s="1"/>
      <c r="T252" s="1"/>
      <c r="U252" s="1"/>
      <c r="V252" s="1"/>
      <c r="W252" s="1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</row>
    <row r="253" spans="19:144" x14ac:dyDescent="0.2">
      <c r="S253" s="1"/>
      <c r="T253" s="1"/>
      <c r="U253" s="1"/>
      <c r="V253" s="1"/>
      <c r="W253" s="1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</row>
    <row r="254" spans="19:144" x14ac:dyDescent="0.2">
      <c r="S254" s="1"/>
      <c r="T254" s="1"/>
      <c r="U254" s="1"/>
      <c r="V254" s="1"/>
      <c r="W254" s="1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</row>
    <row r="255" spans="19:144" x14ac:dyDescent="0.2">
      <c r="S255" s="1"/>
      <c r="T255" s="1"/>
      <c r="U255" s="1"/>
      <c r="V255" s="1"/>
      <c r="W255" s="1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</row>
    <row r="256" spans="19:144" x14ac:dyDescent="0.2">
      <c r="S256" s="1"/>
      <c r="T256" s="1"/>
      <c r="U256" s="1"/>
      <c r="V256" s="1"/>
      <c r="W256" s="1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</row>
    <row r="257" spans="19:144" x14ac:dyDescent="0.2">
      <c r="S257" s="1"/>
      <c r="T257" s="1"/>
      <c r="U257" s="1"/>
      <c r="V257" s="1"/>
      <c r="W257" s="1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</row>
    <row r="258" spans="19:144" x14ac:dyDescent="0.2">
      <c r="S258" s="1"/>
      <c r="T258" s="1"/>
      <c r="U258" s="1"/>
      <c r="V258" s="1"/>
      <c r="W258" s="1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</row>
    <row r="259" spans="19:144" x14ac:dyDescent="0.2">
      <c r="S259" s="1"/>
      <c r="T259" s="1"/>
      <c r="U259" s="1"/>
      <c r="V259" s="1"/>
      <c r="W259" s="1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</row>
    <row r="260" spans="19:144" x14ac:dyDescent="0.2">
      <c r="S260" s="1"/>
      <c r="T260" s="1"/>
      <c r="U260" s="1"/>
      <c r="V260" s="1"/>
      <c r="W260" s="1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</row>
    <row r="261" spans="19:144" x14ac:dyDescent="0.2">
      <c r="S261" s="1"/>
      <c r="T261" s="1"/>
      <c r="U261" s="1"/>
      <c r="V261" s="1"/>
      <c r="W261" s="1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</row>
    <row r="262" spans="19:144" x14ac:dyDescent="0.2">
      <c r="S262" s="1"/>
      <c r="T262" s="1"/>
      <c r="U262" s="1"/>
      <c r="V262" s="1"/>
      <c r="W262" s="1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</row>
    <row r="263" spans="19:144" x14ac:dyDescent="0.2">
      <c r="S263" s="1"/>
      <c r="T263" s="1"/>
      <c r="U263" s="1"/>
      <c r="V263" s="1"/>
      <c r="W263" s="1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</row>
    <row r="264" spans="19:144" x14ac:dyDescent="0.2">
      <c r="S264" s="1"/>
      <c r="T264" s="1"/>
      <c r="U264" s="1"/>
      <c r="V264" s="1"/>
      <c r="W264" s="1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</row>
    <row r="265" spans="19:144" x14ac:dyDescent="0.2">
      <c r="S265" s="1"/>
      <c r="T265" s="1"/>
      <c r="U265" s="1"/>
      <c r="V265" s="1"/>
      <c r="W265" s="1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</row>
    <row r="266" spans="19:144" x14ac:dyDescent="0.2">
      <c r="S266" s="1"/>
      <c r="T266" s="1"/>
      <c r="U266" s="1"/>
      <c r="V266" s="1"/>
      <c r="W266" s="1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</row>
    <row r="267" spans="19:144" x14ac:dyDescent="0.2">
      <c r="S267" s="1"/>
      <c r="T267" s="1"/>
      <c r="U267" s="1"/>
      <c r="V267" s="1"/>
      <c r="W267" s="1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</row>
    <row r="268" spans="19:144" x14ac:dyDescent="0.2">
      <c r="S268" s="1"/>
      <c r="T268" s="1"/>
      <c r="U268" s="1"/>
      <c r="V268" s="1"/>
      <c r="W268" s="1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</row>
    <row r="269" spans="19:144" x14ac:dyDescent="0.2">
      <c r="S269" s="1"/>
      <c r="T269" s="1"/>
      <c r="U269" s="1"/>
      <c r="V269" s="1"/>
      <c r="W269" s="1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</row>
    <row r="270" spans="19:144" x14ac:dyDescent="0.2">
      <c r="S270" s="1"/>
      <c r="T270" s="1"/>
      <c r="U270" s="1"/>
      <c r="V270" s="1"/>
      <c r="W270" s="1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</row>
    <row r="271" spans="19:144" x14ac:dyDescent="0.2">
      <c r="S271" s="1"/>
      <c r="T271" s="1"/>
      <c r="U271" s="1"/>
      <c r="V271" s="1"/>
      <c r="W271" s="1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</row>
    <row r="272" spans="19:144" x14ac:dyDescent="0.2">
      <c r="S272" s="1"/>
      <c r="T272" s="1"/>
      <c r="U272" s="1"/>
      <c r="V272" s="1"/>
      <c r="W272" s="1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</row>
    <row r="273" spans="19:144" x14ac:dyDescent="0.2">
      <c r="S273" s="1"/>
      <c r="T273" s="1"/>
      <c r="U273" s="1"/>
      <c r="V273" s="1"/>
      <c r="W273" s="1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</row>
    <row r="274" spans="19:144" x14ac:dyDescent="0.2">
      <c r="S274" s="1"/>
      <c r="T274" s="1"/>
      <c r="U274" s="1"/>
      <c r="V274" s="1"/>
      <c r="W274" s="1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</row>
    <row r="275" spans="19:144" x14ac:dyDescent="0.2">
      <c r="S275" s="1"/>
      <c r="T275" s="1"/>
      <c r="U275" s="1"/>
      <c r="V275" s="1"/>
      <c r="W275" s="1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</row>
    <row r="276" spans="19:144" x14ac:dyDescent="0.2">
      <c r="S276" s="1"/>
      <c r="T276" s="1"/>
      <c r="U276" s="1"/>
      <c r="V276" s="1"/>
      <c r="W276" s="1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</row>
    <row r="277" spans="19:144" x14ac:dyDescent="0.2">
      <c r="S277" s="1"/>
      <c r="T277" s="1"/>
      <c r="U277" s="1"/>
      <c r="V277" s="1"/>
      <c r="W277" s="1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</row>
    <row r="278" spans="19:144" x14ac:dyDescent="0.2">
      <c r="S278" s="1"/>
      <c r="T278" s="1"/>
      <c r="U278" s="1"/>
      <c r="V278" s="1"/>
      <c r="W278" s="1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</row>
    <row r="279" spans="19:144" x14ac:dyDescent="0.2">
      <c r="S279" s="1"/>
      <c r="T279" s="1"/>
      <c r="U279" s="1"/>
      <c r="V279" s="1"/>
      <c r="W279" s="1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</row>
    <row r="280" spans="19:144" x14ac:dyDescent="0.2">
      <c r="S280" s="1"/>
      <c r="T280" s="1"/>
      <c r="U280" s="1"/>
      <c r="V280" s="1"/>
      <c r="W280" s="1"/>
    </row>
  </sheetData>
  <sheetProtection selectLockedCells="1"/>
  <mergeCells count="36">
    <mergeCell ref="M29:M30"/>
    <mergeCell ref="N29:N30"/>
    <mergeCell ref="O29:O30"/>
    <mergeCell ref="P29:P30"/>
    <mergeCell ref="G29:G30"/>
    <mergeCell ref="H29:H30"/>
    <mergeCell ref="I29:I30"/>
    <mergeCell ref="J29:J30"/>
    <mergeCell ref="K29:K30"/>
    <mergeCell ref="L29:L30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4" min="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Serie III</vt:lpstr>
      <vt:lpstr>'Serie III'!Área_de_impresión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Jose Gomez Tovar</dc:creator>
  <cp:lastModifiedBy>Luis Jose Gomez Tovar</cp:lastModifiedBy>
  <dcterms:created xsi:type="dcterms:W3CDTF">2022-09-06T17:57:49Z</dcterms:created>
  <dcterms:modified xsi:type="dcterms:W3CDTF">2023-04-26T13:53:58Z</dcterms:modified>
</cp:coreProperties>
</file>