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LABORATORIOS KEMEX\Difusion\"/>
    </mc:Choice>
  </mc:AlternateContent>
  <bookViews>
    <workbookView xWindow="0" yWindow="0" windowWidth="20490" windowHeight="7620" activeTab="1"/>
  </bookViews>
  <sheets>
    <sheet name="CLASE A (ARS)" sheetId="2" r:id="rId1"/>
    <sheet name="CLASE B (DL)" sheetId="1" r:id="rId2"/>
  </sheets>
  <definedNames>
    <definedName name="_xlnm.Print_Area" localSheetId="0">'CLASE A (ARS)'!$E$1:$Q$40</definedName>
    <definedName name="_xlnm.Print_Area" localSheetId="1">'CLASE B (DL)'!$E$1:$Q$42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W41" i="1"/>
  <c r="W40" i="1"/>
  <c r="W37" i="1"/>
  <c r="W38" i="1"/>
  <c r="W39" i="1"/>
  <c r="W36" i="1"/>
  <c r="V37" i="1"/>
  <c r="V38" i="1"/>
  <c r="V39" i="1"/>
  <c r="V36" i="1"/>
  <c r="U37" i="1"/>
  <c r="U38" i="1"/>
  <c r="U39" i="1"/>
  <c r="U36" i="1"/>
  <c r="B26" i="2"/>
  <c r="L32" i="2"/>
  <c r="R31" i="2"/>
  <c r="P30" i="2"/>
  <c r="J30" i="2" s="1"/>
  <c r="C30" i="2"/>
  <c r="D30" i="2" s="1"/>
  <c r="P29" i="2"/>
  <c r="J29" i="2" s="1"/>
  <c r="C29" i="2"/>
  <c r="D29" i="2" s="1"/>
  <c r="P28" i="2"/>
  <c r="J28" i="2" s="1"/>
  <c r="C28" i="2"/>
  <c r="D28" i="2" s="1"/>
  <c r="M27" i="2"/>
  <c r="M28" i="2" s="1"/>
  <c r="M29" i="2" s="1"/>
  <c r="M30" i="2" s="1"/>
  <c r="J27" i="2"/>
  <c r="R26" i="2"/>
  <c r="O26" i="2"/>
  <c r="N26" i="2"/>
  <c r="T26" i="2" s="1"/>
  <c r="J26" i="2"/>
  <c r="J25" i="2" s="1"/>
  <c r="F26" i="2"/>
  <c r="G26" i="2" s="1"/>
  <c r="C27" i="2"/>
  <c r="M25" i="2"/>
  <c r="K20" i="2"/>
  <c r="K19" i="2"/>
  <c r="K18" i="2"/>
  <c r="K17" i="2"/>
  <c r="H14" i="2"/>
  <c r="E26" i="2" s="1"/>
  <c r="L32" i="1"/>
  <c r="R31" i="1"/>
  <c r="J30" i="1"/>
  <c r="C30" i="1"/>
  <c r="D30" i="1" s="1"/>
  <c r="J29" i="1"/>
  <c r="C29" i="1"/>
  <c r="D29" i="1" s="1"/>
  <c r="J28" i="1"/>
  <c r="C28" i="1"/>
  <c r="D28" i="1" s="1"/>
  <c r="M27" i="1"/>
  <c r="J27" i="1"/>
  <c r="R26" i="1"/>
  <c r="O26" i="1"/>
  <c r="N26" i="1"/>
  <c r="T26" i="1" s="1"/>
  <c r="J26" i="1"/>
  <c r="F26" i="1"/>
  <c r="B26" i="1"/>
  <c r="C27" i="1" s="1"/>
  <c r="D27" i="1" s="1"/>
  <c r="M25" i="1"/>
  <c r="J25" i="1"/>
  <c r="K20" i="1"/>
  <c r="K19" i="1"/>
  <c r="K18" i="1"/>
  <c r="K17" i="1"/>
  <c r="P14" i="1"/>
  <c r="H14" i="1"/>
  <c r="E26" i="1" s="1"/>
  <c r="C31" i="2" l="1"/>
  <c r="D27" i="2"/>
  <c r="D31" i="2" s="1"/>
  <c r="F27" i="2"/>
  <c r="K21" i="2"/>
  <c r="M28" i="1"/>
  <c r="K21" i="1"/>
  <c r="F27" i="1"/>
  <c r="G27" i="1" s="1"/>
  <c r="G26" i="1"/>
  <c r="D31" i="1"/>
  <c r="F28" i="2" l="1"/>
  <c r="G27" i="2"/>
  <c r="H27" i="2"/>
  <c r="K27" i="2" s="1"/>
  <c r="L17" i="2" s="1"/>
  <c r="M29" i="1"/>
  <c r="F28" i="1"/>
  <c r="G28" i="1" s="1"/>
  <c r="H27" i="1"/>
  <c r="J17" i="1"/>
  <c r="I27" i="1"/>
  <c r="R27" i="1" s="1"/>
  <c r="E27" i="1"/>
  <c r="N27" i="2" l="1"/>
  <c r="I27" i="2"/>
  <c r="R27" i="2" s="1"/>
  <c r="E27" i="2"/>
  <c r="J17" i="2"/>
  <c r="M17" i="2"/>
  <c r="F29" i="2"/>
  <c r="H28" i="2"/>
  <c r="K28" i="2" s="1"/>
  <c r="L18" i="2" s="1"/>
  <c r="M18" i="2" s="1"/>
  <c r="G28" i="2"/>
  <c r="M30" i="1"/>
  <c r="H28" i="1"/>
  <c r="K28" i="1" s="1"/>
  <c r="L18" i="1" s="1"/>
  <c r="M18" i="1" s="1"/>
  <c r="F29" i="1"/>
  <c r="F30" i="1" s="1"/>
  <c r="H11" i="1" s="1"/>
  <c r="K27" i="1"/>
  <c r="L17" i="1" s="1"/>
  <c r="M17" i="1" s="1"/>
  <c r="J18" i="1"/>
  <c r="I28" i="1"/>
  <c r="R28" i="1" s="1"/>
  <c r="E28" i="1"/>
  <c r="G29" i="1" l="1"/>
  <c r="F30" i="2"/>
  <c r="H11" i="2" s="1"/>
  <c r="H29" i="2"/>
  <c r="K29" i="2" s="1"/>
  <c r="L19" i="2" s="1"/>
  <c r="M19" i="2" s="1"/>
  <c r="G29" i="2"/>
  <c r="J18" i="2"/>
  <c r="N28" i="2"/>
  <c r="E28" i="2"/>
  <c r="I28" i="2"/>
  <c r="R28" i="2" s="1"/>
  <c r="T27" i="2"/>
  <c r="O27" i="2"/>
  <c r="H29" i="1"/>
  <c r="K29" i="1" s="1"/>
  <c r="L19" i="1" s="1"/>
  <c r="M19" i="1" s="1"/>
  <c r="N27" i="1"/>
  <c r="T27" i="1" s="1"/>
  <c r="I29" i="1"/>
  <c r="R29" i="1" s="1"/>
  <c r="E29" i="1"/>
  <c r="J19" i="1"/>
  <c r="G30" i="1"/>
  <c r="H30" i="1"/>
  <c r="N28" i="1"/>
  <c r="J19" i="2" l="1"/>
  <c r="N29" i="2"/>
  <c r="I29" i="2"/>
  <c r="R29" i="2" s="1"/>
  <c r="E29" i="2"/>
  <c r="O28" i="2"/>
  <c r="T28" i="2"/>
  <c r="H30" i="2"/>
  <c r="K30" i="2" s="1"/>
  <c r="L20" i="2" s="1"/>
  <c r="M20" i="2" s="1"/>
  <c r="G30" i="2"/>
  <c r="O27" i="1"/>
  <c r="O28" i="1"/>
  <c r="T28" i="1"/>
  <c r="K30" i="1"/>
  <c r="L20" i="1" s="1"/>
  <c r="J20" i="1"/>
  <c r="I30" i="1"/>
  <c r="R30" i="1" s="1"/>
  <c r="E30" i="1"/>
  <c r="N29" i="1"/>
  <c r="T29" i="2" l="1"/>
  <c r="O29" i="2"/>
  <c r="J20" i="2"/>
  <c r="N30" i="2"/>
  <c r="E30" i="2"/>
  <c r="I30" i="2"/>
  <c r="R30" i="2" s="1"/>
  <c r="M20" i="1"/>
  <c r="N30" i="1"/>
  <c r="T29" i="1"/>
  <c r="O29" i="1"/>
  <c r="O30" i="2" l="1"/>
  <c r="L10" i="2" s="1"/>
  <c r="L11" i="2" s="1"/>
  <c r="T30" i="2"/>
  <c r="O30" i="1"/>
  <c r="T30" i="1"/>
  <c r="L21" i="1"/>
  <c r="M21" i="1" s="1"/>
  <c r="L10" i="1" l="1"/>
  <c r="L11" i="1" s="1"/>
  <c r="O32" i="1"/>
  <c r="L21" i="2" l="1"/>
  <c r="M21" i="2" s="1"/>
  <c r="S31" i="1"/>
  <c r="S27" i="1"/>
  <c r="U27" i="1" s="1"/>
  <c r="S29" i="1"/>
  <c r="U29" i="1" s="1"/>
  <c r="V29" i="1" s="1"/>
  <c r="S24" i="1"/>
  <c r="S26" i="1"/>
  <c r="U26" i="1" s="1"/>
  <c r="V26" i="1" s="1"/>
  <c r="S30" i="1"/>
  <c r="U30" i="1" s="1"/>
  <c r="V30" i="1" s="1"/>
  <c r="S28" i="1"/>
  <c r="U28" i="1" s="1"/>
  <c r="V28" i="1" s="1"/>
  <c r="U32" i="1" l="1"/>
  <c r="V27" i="1"/>
  <c r="V32" i="1" s="1"/>
  <c r="O32" i="2" l="1"/>
  <c r="S31" i="2" l="1"/>
  <c r="S30" i="2"/>
  <c r="U30" i="2" s="1"/>
  <c r="V30" i="2" s="1"/>
  <c r="S29" i="2"/>
  <c r="U29" i="2" s="1"/>
  <c r="V29" i="2" s="1"/>
  <c r="S27" i="2"/>
  <c r="U27" i="2" s="1"/>
  <c r="S24" i="2"/>
  <c r="S26" i="2"/>
  <c r="U26" i="2" s="1"/>
  <c r="V26" i="2" s="1"/>
  <c r="S28" i="2"/>
  <c r="U28" i="2" s="1"/>
  <c r="V28" i="2" s="1"/>
  <c r="U32" i="2" l="1"/>
  <c r="V27" i="2"/>
  <c r="V32" i="2" s="1"/>
  <c r="L12" i="2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<sst xmlns="http://schemas.openxmlformats.org/spreadsheetml/2006/main" count="83" uniqueCount="49">
  <si>
    <t>Fecha de Emisión:</t>
  </si>
  <si>
    <t>TIR:</t>
  </si>
  <si>
    <t>Moneda:</t>
  </si>
  <si>
    <t>Dólar Linked</t>
  </si>
  <si>
    <t>Fecha de Vto:</t>
  </si>
  <si>
    <t>Cupón:</t>
  </si>
  <si>
    <t>Fijo a licitar</t>
  </si>
  <si>
    <t>V/N:</t>
  </si>
  <si>
    <t>TC de Integración:</t>
  </si>
  <si>
    <t>Duration (meses):</t>
  </si>
  <si>
    <t>Precio a licitar:</t>
  </si>
  <si>
    <t>Fecha:</t>
  </si>
  <si>
    <t>Plazo (meses):</t>
  </si>
  <si>
    <t>Pesos a Ingegrar:</t>
  </si>
  <si>
    <t>Fecha</t>
  </si>
  <si>
    <t>Amortización</t>
  </si>
  <si>
    <t>Interes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</si>
  <si>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</si>
  <si>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</si>
  <si>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</si>
  <si>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</si>
  <si>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</si>
  <si>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</si>
  <si>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</si>
  <si>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</si>
  <si>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</si>
  <si>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</si>
  <si>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</si>
  <si>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</si>
  <si>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</si>
  <si>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</si>
  <si>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</si>
  <si>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</si>
  <si>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</si>
  <si>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</si>
  <si>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intereses</t>
  </si>
  <si>
    <t>capital</t>
  </si>
  <si>
    <t>TNA:</t>
  </si>
  <si>
    <t>Pesos</t>
  </si>
  <si>
    <t>Precio de Emisión</t>
  </si>
  <si>
    <t>Badlar + Margen</t>
  </si>
  <si>
    <t>Margen a Licitar</t>
  </si>
  <si>
    <t>Intereses:</t>
  </si>
  <si>
    <t>Amortizaciones</t>
  </si>
  <si>
    <t>Intereses</t>
  </si>
  <si>
    <t>Badlar Proyectada</t>
  </si>
  <si>
    <t>Semestrales</t>
  </si>
  <si>
    <t>ON Pyme CNV Garantizadas Laboratorio Kemex Serie I - Clase A</t>
  </si>
  <si>
    <t>ON Pyme CNV Garantizadas Laboratorio Kemex Serie I - Clase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</si>
</sst>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&quot;$&quot;\ #,##0.0000;[Red]\-&quot;$&quot;\ #,##0.0000"/>
    <numFmt numFmtId="168" formatCode="[$-F800]dddd\,\ mmmm\ dd\,\ yyyy"/>
    <numFmt numFmtId="169" formatCode="0.00000%"/>
    <numFmt numFmtId="170" formatCode="_ * #,##0.00_ ;_ * \-#,##0.00_ ;_ * &quot;-&quot;??_ ;_ @_ "/>
    <numFmt numFmtId="171" formatCode="#,##0.000000_ ;[Red]\-#,##0.000000\ "/>
    <numFmt numFmtId="172" formatCode="_ * #,##0_ ;_ * \-#,##0_ ;_ * &quot;-&quot;??_ ;_ @_ "/>
    <numFmt numFmtId="173" formatCode="#,##0.00_ ;[Red]\-#,##0.00\ "/>
    <numFmt numFmtId="188" formatCode="0.000%"/>
    <numFmt numFmtId="193" formatCode="#,##0.0000;[Red]\-#,##0.0000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2" applyFont="1" applyProtection="1"/>
    <xf numFmtId="0" fontId="2" fillId="0" borderId="0" xfId="0" applyFont="1" applyBorder="1" applyProtection="1"/>
    <xf numFmtId="0" fontId="5" fillId="2" borderId="4" xfId="0" applyFont="1" applyFill="1" applyBorder="1" applyAlignment="1" applyProtection="1">
      <alignment horizontal="right"/>
    </xf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0" fontId="5" fillId="2" borderId="5" xfId="0" applyNumberFormat="1" applyFont="1" applyFill="1" applyBorder="1" applyAlignment="1" applyProtection="1">
      <alignment horizontal="center"/>
    </xf>
    <xf numFmtId="10" fontId="5" fillId="2" borderId="6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Protection="1"/>
    <xf numFmtId="0" fontId="5" fillId="2" borderId="7" xfId="0" applyFont="1" applyFill="1" applyBorder="1" applyAlignment="1" applyProtection="1">
      <alignment horizontal="right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0" fontId="5" fillId="2" borderId="8" xfId="0" applyNumberFormat="1" applyFont="1" applyFill="1" applyBorder="1" applyAlignment="1" applyProtection="1">
      <alignment horizontal="center"/>
    </xf>
    <xf numFmtId="14" fontId="2" fillId="0" borderId="0" xfId="0" applyNumberFormat="1" applyFont="1" applyProtection="1"/>
    <xf numFmtId="166" fontId="5" fillId="4" borderId="0" xfId="0" applyNumberFormat="1" applyFont="1" applyFill="1" applyBorder="1" applyAlignment="1" applyProtection="1">
      <alignment horizontal="center"/>
      <protection locked="0"/>
    </xf>
    <xf numFmtId="166" fontId="5" fillId="4" borderId="8" xfId="0" applyNumberFormat="1" applyFont="1" applyFill="1" applyBorder="1" applyAlignment="1" applyProtection="1">
      <alignment horizontal="center"/>
      <protection locked="0"/>
    </xf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0" fontId="6" fillId="2" borderId="7" xfId="0" applyFont="1" applyFill="1" applyBorder="1" applyAlignment="1" applyProtection="1">
      <alignment horizontal="right"/>
    </xf>
    <xf numFmtId="167" fontId="6" fillId="2" borderId="0" xfId="3" applyNumberFormat="1" applyFont="1" applyFill="1" applyBorder="1" applyAlignment="1" applyProtection="1">
      <alignment horizontal="center"/>
      <protection locked="0"/>
    </xf>
    <xf numFmtId="165" fontId="5" fillId="4" borderId="0" xfId="2" applyNumberFormat="1" applyFont="1" applyFill="1" applyBorder="1" applyAlignment="1" applyProtection="1">
      <alignment horizontal="center"/>
      <protection locked="0"/>
    </xf>
    <xf numFmtId="165" fontId="5" fillId="4" borderId="8" xfId="2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right"/>
    </xf>
    <xf numFmtId="8" fontId="7" fillId="0" borderId="10" xfId="0" applyNumberFormat="1" applyFont="1" applyBorder="1" applyAlignment="1" applyProtection="1">
      <alignment horizontal="center"/>
    </xf>
    <xf numFmtId="8" fontId="7" fillId="0" borderId="11" xfId="0" applyNumberFormat="1" applyFont="1" applyBorder="1" applyAlignment="1" applyProtection="1">
      <alignment horizontal="center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166" fontId="5" fillId="0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2" xfId="3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15" fontId="2" fillId="2" borderId="13" xfId="0" applyNumberFormat="1" applyFont="1" applyFill="1" applyBorder="1" applyAlignment="1" applyProtection="1">
      <alignment horizontal="center"/>
    </xf>
    <xf numFmtId="169" fontId="2" fillId="0" borderId="0" xfId="2" applyNumberFormat="1" applyFont="1" applyProtection="1"/>
    <xf numFmtId="165" fontId="2" fillId="0" borderId="0" xfId="2" applyNumberFormat="1" applyFont="1" applyProtection="1"/>
    <xf numFmtId="15" fontId="5" fillId="2" borderId="12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10" fillId="0" borderId="2" xfId="2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40" fontId="11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64" fontId="2" fillId="4" borderId="0" xfId="0" applyNumberFormat="1" applyFont="1" applyFill="1" applyAlignment="1" applyProtection="1">
      <alignment horizontal="center" vertical="center"/>
    </xf>
    <xf numFmtId="170" fontId="2" fillId="0" borderId="0" xfId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horizontal="center" vertic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10" fillId="2" borderId="5" xfId="2" applyNumberFormat="1" applyFont="1" applyFill="1" applyBorder="1" applyAlignment="1" applyProtection="1">
      <alignment horizont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38" fontId="2" fillId="2" borderId="6" xfId="0" applyNumberFormat="1" applyFont="1" applyFill="1" applyBorder="1" applyAlignment="1" applyProtection="1">
      <alignment horizontal="center" vertical="center"/>
    </xf>
    <xf numFmtId="171" fontId="2" fillId="3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2" fontId="2" fillId="0" borderId="0" xfId="1" applyNumberFormat="1" applyFont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3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38" fontId="2" fillId="2" borderId="8" xfId="0" applyNumberFormat="1" applyFont="1" applyFill="1" applyBorder="1" applyAlignment="1" applyProtection="1">
      <alignment horizont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3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170" fontId="2" fillId="0" borderId="0" xfId="0" applyNumberFormat="1" applyFont="1" applyProtection="1"/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73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4" xfId="0" applyNumberFormat="1" applyFont="1" applyBorder="1" applyAlignment="1" applyProtection="1">
      <alignment horizontal="center"/>
    </xf>
    <xf numFmtId="38" fontId="5" fillId="0" borderId="14" xfId="0" applyNumberFormat="1" applyFont="1" applyBorder="1" applyAlignment="1" applyProtection="1">
      <alignment horizontal="center"/>
    </xf>
    <xf numFmtId="171" fontId="2" fillId="3" borderId="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1" fontId="2" fillId="0" borderId="0" xfId="0" applyNumberFormat="1" applyFont="1" applyProtection="1"/>
    <xf numFmtId="3" fontId="5" fillId="2" borderId="12" xfId="3" applyNumberFormat="1" applyFont="1" applyFill="1" applyBorder="1" applyAlignment="1" applyProtection="1">
      <alignment horizontal="center"/>
    </xf>
    <xf numFmtId="3" fontId="2" fillId="0" borderId="7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2" fillId="0" borderId="4" xfId="3" applyNumberFormat="1" applyFont="1" applyFill="1" applyBorder="1" applyAlignment="1" applyProtection="1">
      <alignment horizontal="center"/>
    </xf>
    <xf numFmtId="3" fontId="2" fillId="0" borderId="9" xfId="3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0" fontId="2" fillId="0" borderId="0" xfId="0" applyNumberFormat="1" applyFont="1" applyFill="1" applyBorder="1" applyProtection="1"/>
    <xf numFmtId="10" fontId="2" fillId="0" borderId="0" xfId="2" applyNumberFormat="1" applyFont="1" applyBorder="1" applyProtection="1"/>
    <xf numFmtId="170" fontId="2" fillId="0" borderId="0" xfId="1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188" fontId="2" fillId="0" borderId="0" xfId="2" applyNumberFormat="1" applyFont="1" applyProtection="1"/>
    <xf numFmtId="0" fontId="5" fillId="2" borderId="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0" borderId="9" xfId="0" applyFont="1" applyBorder="1" applyProtection="1"/>
    <xf numFmtId="2" fontId="5" fillId="2" borderId="0" xfId="0" applyNumberFormat="1" applyFont="1" applyFill="1" applyBorder="1" applyAlignment="1" applyProtection="1">
      <alignment horizontal="center" vertical="center"/>
    </xf>
    <xf numFmtId="2" fontId="5" fillId="2" borderId="8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173" fontId="8" fillId="3" borderId="0" xfId="0" applyNumberFormat="1" applyFont="1" applyFill="1" applyBorder="1" applyAlignment="1" applyProtection="1">
      <alignment horizontal="center" vertical="center"/>
    </xf>
    <xf numFmtId="173" fontId="2" fillId="3" borderId="0" xfId="0" applyNumberFormat="1" applyFont="1" applyFill="1" applyAlignment="1" applyProtection="1">
      <alignment horizontal="center" vertical="center"/>
    </xf>
    <xf numFmtId="0" fontId="2" fillId="0" borderId="0" xfId="4" applyFont="1" applyProtection="1"/>
    <xf numFmtId="0" fontId="2" fillId="2" borderId="0" xfId="4" applyFont="1" applyFill="1" applyProtection="1"/>
    <xf numFmtId="0" fontId="2" fillId="3" borderId="0" xfId="4" applyFont="1" applyFill="1" applyBorder="1" applyProtection="1"/>
    <xf numFmtId="0" fontId="2" fillId="3" borderId="0" xfId="4" applyFont="1" applyFill="1" applyProtection="1"/>
    <xf numFmtId="0" fontId="2" fillId="0" borderId="0" xfId="4" applyFont="1" applyFill="1" applyProtection="1"/>
    <xf numFmtId="9" fontId="2" fillId="0" borderId="0" xfId="5" applyFont="1" applyProtection="1"/>
    <xf numFmtId="0" fontId="3" fillId="2" borderId="1" xfId="4" applyFont="1" applyFill="1" applyBorder="1" applyAlignment="1" applyProtection="1">
      <alignment horizontal="center"/>
    </xf>
    <xf numFmtId="0" fontId="3" fillId="2" borderId="2" xfId="4" applyFont="1" applyFill="1" applyBorder="1" applyAlignment="1" applyProtection="1">
      <alignment horizontal="center"/>
    </xf>
    <xf numFmtId="0" fontId="4" fillId="2" borderId="2" xfId="4" applyFont="1" applyFill="1" applyBorder="1" applyAlignment="1" applyProtection="1"/>
    <xf numFmtId="0" fontId="4" fillId="2" borderId="3" xfId="4" applyFont="1" applyFill="1" applyBorder="1" applyAlignment="1" applyProtection="1"/>
    <xf numFmtId="0" fontId="2" fillId="0" borderId="0" xfId="4" applyFont="1" applyBorder="1" applyProtection="1"/>
    <xf numFmtId="0" fontId="5" fillId="2" borderId="4" xfId="4" applyFont="1" applyFill="1" applyBorder="1" applyAlignment="1" applyProtection="1">
      <alignment horizontal="right"/>
    </xf>
    <xf numFmtId="0" fontId="5" fillId="2" borderId="4" xfId="4" applyFont="1" applyFill="1" applyBorder="1" applyAlignment="1" applyProtection="1">
      <alignment horizontal="right"/>
    </xf>
    <xf numFmtId="0" fontId="5" fillId="2" borderId="5" xfId="4" applyFont="1" applyFill="1" applyBorder="1" applyAlignment="1" applyProtection="1">
      <alignment horizontal="right"/>
    </xf>
    <xf numFmtId="10" fontId="5" fillId="2" borderId="5" xfId="4" applyNumberFormat="1" applyFont="1" applyFill="1" applyBorder="1" applyAlignment="1" applyProtection="1">
      <alignment horizontal="center"/>
    </xf>
    <xf numFmtId="10" fontId="5" fillId="2" borderId="6" xfId="4" applyNumberFormat="1" applyFont="1" applyFill="1" applyBorder="1" applyAlignment="1" applyProtection="1">
      <alignment horizontal="center"/>
    </xf>
    <xf numFmtId="165" fontId="2" fillId="3" borderId="0" xfId="4" applyNumberFormat="1" applyFont="1" applyFill="1" applyBorder="1" applyProtection="1"/>
    <xf numFmtId="0" fontId="5" fillId="2" borderId="7" xfId="4" applyFont="1" applyFill="1" applyBorder="1" applyAlignment="1" applyProtection="1">
      <alignment horizontal="right"/>
    </xf>
    <xf numFmtId="0" fontId="5" fillId="2" borderId="7" xfId="4" applyFont="1" applyFill="1" applyBorder="1" applyAlignment="1" applyProtection="1">
      <alignment horizontal="right"/>
    </xf>
    <xf numFmtId="0" fontId="5" fillId="2" borderId="0" xfId="4" applyFont="1" applyFill="1" applyBorder="1" applyAlignment="1" applyProtection="1">
      <alignment horizontal="right"/>
    </xf>
    <xf numFmtId="10" fontId="5" fillId="2" borderId="0" xfId="4" applyNumberFormat="1" applyFont="1" applyFill="1" applyBorder="1" applyAlignment="1" applyProtection="1">
      <alignment horizontal="center"/>
    </xf>
    <xf numFmtId="10" fontId="5" fillId="2" borderId="8" xfId="4" applyNumberFormat="1" applyFont="1" applyFill="1" applyBorder="1" applyAlignment="1" applyProtection="1">
      <alignment horizontal="center"/>
    </xf>
    <xf numFmtId="0" fontId="5" fillId="2" borderId="8" xfId="4" applyNumberFormat="1" applyFont="1" applyFill="1" applyBorder="1" applyAlignment="1" applyProtection="1">
      <alignment horizontal="center"/>
    </xf>
    <xf numFmtId="14" fontId="2" fillId="0" borderId="0" xfId="4" applyNumberFormat="1" applyFont="1" applyProtection="1"/>
    <xf numFmtId="166" fontId="5" fillId="4" borderId="0" xfId="4" applyNumberFormat="1" applyFont="1" applyFill="1" applyBorder="1" applyAlignment="1" applyProtection="1">
      <alignment horizontal="center"/>
      <protection locked="0"/>
    </xf>
    <xf numFmtId="166" fontId="5" fillId="4" borderId="8" xfId="4" applyNumberFormat="1" applyFont="1" applyFill="1" applyBorder="1" applyAlignment="1" applyProtection="1">
      <alignment horizontal="center"/>
      <protection locked="0"/>
    </xf>
    <xf numFmtId="14" fontId="2" fillId="3" borderId="0" xfId="4" applyNumberFormat="1" applyFont="1" applyFill="1" applyBorder="1" applyProtection="1"/>
    <xf numFmtId="2" fontId="2" fillId="0" borderId="0" xfId="4" applyNumberFormat="1" applyFont="1" applyFill="1" applyProtection="1"/>
    <xf numFmtId="0" fontId="13" fillId="2" borderId="7" xfId="4" applyFont="1" applyFill="1" applyBorder="1" applyAlignment="1" applyProtection="1">
      <alignment horizontal="right"/>
    </xf>
    <xf numFmtId="167" fontId="13" fillId="2" borderId="0" xfId="3" applyNumberFormat="1" applyFont="1" applyFill="1" applyBorder="1" applyAlignment="1" applyProtection="1">
      <alignment horizontal="center"/>
      <protection locked="0"/>
    </xf>
    <xf numFmtId="167" fontId="13" fillId="2" borderId="8" xfId="3" applyNumberFormat="1" applyFont="1" applyFill="1" applyBorder="1" applyAlignment="1" applyProtection="1">
      <alignment horizontal="center"/>
      <protection locked="0"/>
    </xf>
    <xf numFmtId="0" fontId="6" fillId="2" borderId="7" xfId="4" applyFont="1" applyFill="1" applyBorder="1" applyAlignment="1" applyProtection="1">
      <alignment horizontal="right"/>
    </xf>
    <xf numFmtId="0" fontId="6" fillId="2" borderId="0" xfId="4" applyFont="1" applyFill="1" applyBorder="1" applyAlignment="1" applyProtection="1">
      <alignment horizontal="right"/>
    </xf>
    <xf numFmtId="165" fontId="6" fillId="4" borderId="0" xfId="5" applyNumberFormat="1" applyFont="1" applyFill="1" applyBorder="1" applyAlignment="1" applyProtection="1">
      <alignment horizontal="center"/>
      <protection locked="0"/>
    </xf>
    <xf numFmtId="165" fontId="6" fillId="4" borderId="8" xfId="5" applyNumberFormat="1" applyFont="1" applyFill="1" applyBorder="1" applyAlignment="1" applyProtection="1">
      <alignment horizontal="center"/>
      <protection locked="0"/>
    </xf>
    <xf numFmtId="0" fontId="5" fillId="2" borderId="9" xfId="4" applyFont="1" applyFill="1" applyBorder="1" applyAlignment="1" applyProtection="1">
      <alignment horizontal="right"/>
    </xf>
    <xf numFmtId="0" fontId="5" fillId="0" borderId="9" xfId="4" applyFont="1" applyBorder="1" applyAlignment="1" applyProtection="1">
      <alignment horizontal="right"/>
    </xf>
    <xf numFmtId="0" fontId="5" fillId="0" borderId="10" xfId="4" applyFont="1" applyBorder="1" applyAlignment="1" applyProtection="1">
      <alignment horizontal="right"/>
    </xf>
    <xf numFmtId="0" fontId="5" fillId="0" borderId="0" xfId="4" applyFont="1" applyAlignment="1" applyProtection="1">
      <alignment horizontal="right"/>
    </xf>
    <xf numFmtId="166" fontId="5" fillId="0" borderId="0" xfId="4" applyNumberFormat="1" applyFont="1" applyFill="1" applyBorder="1" applyProtection="1"/>
    <xf numFmtId="0" fontId="5" fillId="2" borderId="12" xfId="4" applyFont="1" applyFill="1" applyBorder="1" applyAlignment="1" applyProtection="1">
      <alignment horizontal="center"/>
    </xf>
    <xf numFmtId="0" fontId="5" fillId="2" borderId="3" xfId="4" applyFont="1" applyFill="1" applyBorder="1" applyAlignment="1" applyProtection="1">
      <alignment horizontal="center"/>
    </xf>
    <xf numFmtId="15" fontId="2" fillId="2" borderId="13" xfId="4" applyNumberFormat="1" applyFont="1" applyFill="1" applyBorder="1" applyAlignment="1" applyProtection="1">
      <alignment horizontal="center"/>
    </xf>
    <xf numFmtId="15" fontId="5" fillId="2" borderId="12" xfId="4" applyNumberFormat="1" applyFont="1" applyFill="1" applyBorder="1" applyAlignment="1" applyProtection="1">
      <alignment horizontal="center"/>
    </xf>
    <xf numFmtId="0" fontId="5" fillId="0" borderId="0" xfId="4" applyFont="1" applyBorder="1" applyAlignment="1" applyProtection="1">
      <alignment horizontal="right"/>
    </xf>
    <xf numFmtId="0" fontId="5" fillId="2" borderId="5" xfId="4" applyFont="1" applyFill="1" applyBorder="1" applyAlignment="1" applyProtection="1">
      <alignment horizontal="center" vertical="center" wrapText="1"/>
    </xf>
    <xf numFmtId="0" fontId="5" fillId="2" borderId="5" xfId="4" applyFont="1" applyFill="1" applyBorder="1" applyAlignment="1" applyProtection="1">
      <alignment horizontal="center" vertical="center"/>
    </xf>
    <xf numFmtId="0" fontId="5" fillId="2" borderId="6" xfId="4" applyFont="1" applyFill="1" applyBorder="1" applyAlignment="1" applyProtection="1">
      <alignment horizontal="center" vertical="center" wrapText="1"/>
    </xf>
    <xf numFmtId="0" fontId="8" fillId="3" borderId="0" xfId="4" applyFont="1" applyFill="1" applyBorder="1" applyAlignment="1" applyProtection="1">
      <alignment horizontal="center" vertical="center" wrapText="1"/>
    </xf>
    <xf numFmtId="0" fontId="5" fillId="2" borderId="10" xfId="4" applyFont="1" applyFill="1" applyBorder="1" applyAlignment="1" applyProtection="1">
      <alignment horizontal="center" vertical="center" wrapText="1"/>
    </xf>
    <xf numFmtId="0" fontId="5" fillId="2" borderId="10" xfId="4" applyFont="1" applyFill="1" applyBorder="1" applyAlignment="1" applyProtection="1">
      <alignment horizontal="center" vertical="center"/>
    </xf>
    <xf numFmtId="0" fontId="5" fillId="2" borderId="11" xfId="4" applyFont="1" applyFill="1" applyBorder="1" applyAlignment="1" applyProtection="1">
      <alignment horizontal="center" vertical="center" wrapText="1"/>
    </xf>
    <xf numFmtId="0" fontId="9" fillId="3" borderId="0" xfId="4" applyFont="1" applyFill="1" applyBorder="1" applyAlignment="1" applyProtection="1">
      <alignment horizontal="center" vertical="center" wrapText="1"/>
    </xf>
    <xf numFmtId="165" fontId="5" fillId="3" borderId="0" xfId="5" applyNumberFormat="1" applyFont="1" applyFill="1" applyBorder="1" applyAlignment="1" applyProtection="1">
      <alignment horizontal="center"/>
    </xf>
    <xf numFmtId="0" fontId="2" fillId="0" borderId="0" xfId="4" applyFont="1" applyAlignment="1" applyProtection="1">
      <alignment horizontal="center"/>
    </xf>
    <xf numFmtId="10" fontId="10" fillId="0" borderId="2" xfId="5" applyNumberFormat="1" applyFont="1" applyBorder="1" applyAlignment="1" applyProtection="1">
      <alignment horizontal="center"/>
    </xf>
    <xf numFmtId="0" fontId="5" fillId="0" borderId="10" xfId="4" applyFont="1" applyBorder="1" applyAlignment="1" applyProtection="1">
      <alignment horizontal="center" vertical="center"/>
    </xf>
    <xf numFmtId="40" fontId="11" fillId="0" borderId="10" xfId="4" applyNumberFormat="1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/>
    </xf>
    <xf numFmtId="164" fontId="2" fillId="2" borderId="0" xfId="4" applyNumberFormat="1" applyFont="1" applyFill="1" applyAlignment="1" applyProtection="1">
      <alignment horizontal="center" vertical="center"/>
    </xf>
    <xf numFmtId="170" fontId="2" fillId="0" borderId="0" xfId="6" applyFont="1" applyAlignment="1" applyProtection="1">
      <alignment horizontal="center" vertical="center"/>
    </xf>
    <xf numFmtId="164" fontId="2" fillId="0" borderId="0" xfId="4" applyNumberFormat="1" applyFont="1" applyAlignment="1" applyProtection="1">
      <alignment horizontal="center" vertical="center"/>
    </xf>
    <xf numFmtId="168" fontId="2" fillId="0" borderId="0" xfId="4" applyNumberFormat="1" applyFont="1" applyBorder="1" applyAlignment="1" applyProtection="1">
      <alignment horizontal="center" vertical="center"/>
    </xf>
    <xf numFmtId="15" fontId="2" fillId="2" borderId="4" xfId="4" applyNumberFormat="1" applyFont="1" applyFill="1" applyBorder="1" applyAlignment="1" applyProtection="1">
      <alignment horizontal="center"/>
    </xf>
    <xf numFmtId="38" fontId="2" fillId="2" borderId="0" xfId="4" applyNumberFormat="1" applyFont="1" applyFill="1" applyBorder="1" applyAlignment="1" applyProtection="1">
      <alignment horizontal="center"/>
    </xf>
    <xf numFmtId="38" fontId="2" fillId="2" borderId="5" xfId="4" applyNumberFormat="1" applyFont="1" applyFill="1" applyBorder="1" applyAlignment="1" applyProtection="1">
      <alignment horizontal="center" vertical="center"/>
    </xf>
    <xf numFmtId="10" fontId="10" fillId="2" borderId="5" xfId="5" applyNumberFormat="1" applyFont="1" applyFill="1" applyBorder="1" applyAlignment="1" applyProtection="1">
      <alignment horizontal="center"/>
    </xf>
    <xf numFmtId="40" fontId="2" fillId="2" borderId="5" xfId="4" applyNumberFormat="1" applyFont="1" applyFill="1" applyBorder="1" applyAlignment="1" applyProtection="1">
      <alignment horizontal="center" vertical="center"/>
    </xf>
    <xf numFmtId="38" fontId="2" fillId="2" borderId="6" xfId="4" applyNumberFormat="1" applyFont="1" applyFill="1" applyBorder="1" applyAlignment="1" applyProtection="1">
      <alignment horizontal="center" vertical="center"/>
    </xf>
    <xf numFmtId="171" fontId="2" fillId="3" borderId="0" xfId="4" applyNumberFormat="1" applyFont="1" applyFill="1" applyAlignment="1" applyProtection="1">
      <alignment horizontal="center" vertical="center"/>
    </xf>
    <xf numFmtId="0" fontId="2" fillId="0" borderId="0" xfId="4" applyFont="1" applyFill="1" applyAlignment="1" applyProtection="1">
      <alignment horizontal="center" vertical="center"/>
    </xf>
    <xf numFmtId="0" fontId="2" fillId="0" borderId="0" xfId="4" applyFont="1" applyAlignment="1" applyProtection="1">
      <alignment horizontal="center" vertical="center"/>
    </xf>
    <xf numFmtId="164" fontId="2" fillId="4" borderId="0" xfId="4" applyNumberFormat="1" applyFont="1" applyFill="1" applyAlignment="1" applyProtection="1">
      <alignment horizontal="center" vertical="center"/>
    </xf>
    <xf numFmtId="172" fontId="2" fillId="0" borderId="0" xfId="6" applyNumberFormat="1" applyFont="1" applyAlignment="1" applyProtection="1">
      <alignment horizontal="center" vertical="center"/>
    </xf>
    <xf numFmtId="15" fontId="2" fillId="2" borderId="7" xfId="4" applyNumberFormat="1" applyFont="1" applyFill="1" applyBorder="1" applyAlignment="1" applyProtection="1">
      <alignment horizontal="center"/>
    </xf>
    <xf numFmtId="10" fontId="2" fillId="2" borderId="0" xfId="5" applyNumberFormat="1" applyFont="1" applyFill="1" applyBorder="1" applyAlignment="1" applyProtection="1">
      <alignment horizontal="center"/>
    </xf>
    <xf numFmtId="173" fontId="2" fillId="2" borderId="0" xfId="6" applyNumberFormat="1" applyFont="1" applyFill="1" applyBorder="1" applyAlignment="1" applyProtection="1">
      <alignment horizontal="center"/>
    </xf>
    <xf numFmtId="40" fontId="2" fillId="2" borderId="0" xfId="4" applyNumberFormat="1" applyFont="1" applyFill="1" applyBorder="1" applyAlignment="1" applyProtection="1">
      <alignment horizontal="center"/>
    </xf>
    <xf numFmtId="193" fontId="2" fillId="2" borderId="0" xfId="4" applyNumberFormat="1" applyFont="1" applyFill="1" applyBorder="1" applyAlignment="1" applyProtection="1">
      <alignment horizontal="center"/>
    </xf>
    <xf numFmtId="38" fontId="2" fillId="2" borderId="8" xfId="4" applyNumberFormat="1" applyFont="1" applyFill="1" applyBorder="1" applyAlignment="1" applyProtection="1">
      <alignment horizontal="center"/>
    </xf>
    <xf numFmtId="165" fontId="5" fillId="4" borderId="8" xfId="5" applyNumberFormat="1" applyFont="1" applyFill="1" applyBorder="1" applyAlignment="1" applyProtection="1">
      <alignment horizontal="center"/>
    </xf>
    <xf numFmtId="0" fontId="2" fillId="0" borderId="0" xfId="4" applyFont="1" applyAlignment="1" applyProtection="1">
      <alignment horizontal="right"/>
    </xf>
    <xf numFmtId="170" fontId="2" fillId="0" borderId="0" xfId="4" applyNumberFormat="1" applyFont="1" applyProtection="1"/>
    <xf numFmtId="172" fontId="2" fillId="0" borderId="0" xfId="4" applyNumberFormat="1" applyFont="1" applyProtection="1"/>
    <xf numFmtId="15" fontId="2" fillId="0" borderId="0" xfId="4" applyNumberFormat="1" applyFont="1" applyFill="1" applyBorder="1" applyAlignment="1" applyProtection="1">
      <alignment horizontal="center"/>
    </xf>
    <xf numFmtId="38" fontId="2" fillId="0" borderId="0" xfId="4" applyNumberFormat="1" applyFont="1" applyBorder="1" applyAlignment="1" applyProtection="1">
      <alignment horizontal="center"/>
    </xf>
    <xf numFmtId="40" fontId="2" fillId="0" borderId="0" xfId="4" applyNumberFormat="1" applyFont="1" applyBorder="1" applyAlignment="1" applyProtection="1">
      <alignment horizontal="center"/>
    </xf>
    <xf numFmtId="173" fontId="2" fillId="0" borderId="0" xfId="6" applyNumberFormat="1" applyFont="1" applyBorder="1" applyAlignment="1" applyProtection="1">
      <alignment horizontal="center"/>
    </xf>
    <xf numFmtId="40" fontId="2" fillId="0" borderId="10" xfId="4" applyNumberFormat="1" applyFont="1" applyBorder="1" applyAlignment="1" applyProtection="1">
      <alignment horizontal="center"/>
    </xf>
    <xf numFmtId="38" fontId="2" fillId="0" borderId="10" xfId="4" applyNumberFormat="1" applyFont="1" applyBorder="1" applyAlignment="1" applyProtection="1">
      <alignment horizontal="center"/>
    </xf>
    <xf numFmtId="40" fontId="5" fillId="0" borderId="14" xfId="4" applyNumberFormat="1" applyFont="1" applyBorder="1" applyAlignment="1" applyProtection="1">
      <alignment horizontal="center"/>
    </xf>
    <xf numFmtId="38" fontId="5" fillId="0" borderId="14" xfId="4" applyNumberFormat="1" applyFont="1" applyBorder="1" applyAlignment="1" applyProtection="1">
      <alignment horizontal="center"/>
    </xf>
    <xf numFmtId="171" fontId="2" fillId="3" borderId="0" xfId="4" applyNumberFormat="1" applyFont="1" applyFill="1" applyBorder="1" applyAlignment="1" applyProtection="1">
      <alignment horizontal="center" vertical="center"/>
    </xf>
    <xf numFmtId="38" fontId="2" fillId="2" borderId="5" xfId="4" applyNumberFormat="1" applyFont="1" applyFill="1" applyBorder="1" applyAlignment="1" applyProtection="1">
      <alignment horizontal="center"/>
    </xf>
    <xf numFmtId="15" fontId="2" fillId="2" borderId="9" xfId="4" applyNumberFormat="1" applyFont="1" applyFill="1" applyBorder="1" applyAlignment="1" applyProtection="1">
      <alignment horizontal="center"/>
    </xf>
    <xf numFmtId="38" fontId="2" fillId="2" borderId="10" xfId="4" applyNumberFormat="1" applyFont="1" applyFill="1" applyBorder="1" applyAlignment="1" applyProtection="1">
      <alignment horizontal="center"/>
    </xf>
    <xf numFmtId="10" fontId="2" fillId="2" borderId="10" xfId="5" applyNumberFormat="1" applyFont="1" applyFill="1" applyBorder="1" applyAlignment="1" applyProtection="1">
      <alignment horizontal="center"/>
    </xf>
    <xf numFmtId="173" fontId="2" fillId="2" borderId="10" xfId="6" applyNumberFormat="1" applyFont="1" applyFill="1" applyBorder="1" applyAlignment="1" applyProtection="1">
      <alignment horizontal="center"/>
    </xf>
    <xf numFmtId="40" fontId="2" fillId="2" borderId="10" xfId="4" applyNumberFormat="1" applyFont="1" applyFill="1" applyBorder="1" applyAlignment="1" applyProtection="1">
      <alignment horizontal="center"/>
    </xf>
    <xf numFmtId="193" fontId="2" fillId="2" borderId="10" xfId="4" applyNumberFormat="1" applyFont="1" applyFill="1" applyBorder="1" applyAlignment="1" applyProtection="1">
      <alignment horizontal="center"/>
    </xf>
    <xf numFmtId="38" fontId="2" fillId="2" borderId="11" xfId="4" applyNumberFormat="1" applyFont="1" applyFill="1" applyBorder="1" applyAlignment="1" applyProtection="1">
      <alignment horizontal="center"/>
    </xf>
    <xf numFmtId="165" fontId="5" fillId="4" borderId="11" xfId="5" applyNumberFormat="1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2" fillId="0" borderId="9" xfId="4" applyFont="1" applyBorder="1" applyProtection="1"/>
    <xf numFmtId="0" fontId="2" fillId="0" borderId="10" xfId="4" applyFont="1" applyBorder="1" applyProtection="1"/>
    <xf numFmtId="0" fontId="2" fillId="0" borderId="11" xfId="4" applyFont="1" applyBorder="1" applyProtection="1"/>
    <xf numFmtId="8" fontId="5" fillId="0" borderId="10" xfId="4" applyNumberFormat="1" applyFont="1" applyBorder="1" applyAlignment="1" applyProtection="1">
      <alignment horizontal="center"/>
    </xf>
    <xf numFmtId="8" fontId="5" fillId="0" borderId="11" xfId="4" applyNumberFormat="1" applyFont="1" applyBorder="1" applyAlignment="1" applyProtection="1">
      <alignment horizontal="center"/>
    </xf>
    <xf numFmtId="3" fontId="2" fillId="0" borderId="8" xfId="4" applyNumberFormat="1" applyFont="1" applyFill="1" applyBorder="1" applyAlignment="1" applyProtection="1">
      <alignment horizontal="center"/>
    </xf>
    <xf numFmtId="3" fontId="5" fillId="2" borderId="3" xfId="4" applyNumberFormat="1" applyFont="1" applyFill="1" applyBorder="1" applyAlignment="1" applyProtection="1">
      <alignment horizontal="center"/>
    </xf>
    <xf numFmtId="3" fontId="2" fillId="0" borderId="15" xfId="3" applyNumberFormat="1" applyFont="1" applyFill="1" applyBorder="1" applyAlignment="1" applyProtection="1">
      <alignment horizontal="center"/>
    </xf>
    <xf numFmtId="3" fontId="2" fillId="0" borderId="13" xfId="3" applyNumberFormat="1" applyFont="1" applyFill="1" applyBorder="1" applyAlignment="1" applyProtection="1">
      <alignment horizontal="center"/>
    </xf>
    <xf numFmtId="3" fontId="2" fillId="0" borderId="14" xfId="3" applyNumberFormat="1" applyFont="1" applyFill="1" applyBorder="1" applyAlignment="1" applyProtection="1">
      <alignment horizontal="center"/>
    </xf>
    <xf numFmtId="173" fontId="8" fillId="3" borderId="0" xfId="4" applyNumberFormat="1" applyFont="1" applyFill="1" applyBorder="1" applyAlignment="1" applyProtection="1">
      <alignment horizontal="center" vertical="center"/>
    </xf>
    <xf numFmtId="173" fontId="2" fillId="3" borderId="0" xfId="4" applyNumberFormat="1" applyFont="1" applyFill="1" applyAlignment="1" applyProtection="1">
      <alignment horizontal="center" vertical="center"/>
    </xf>
    <xf numFmtId="38" fontId="2" fillId="0" borderId="0" xfId="0" applyNumberFormat="1" applyFont="1" applyProtection="1"/>
    <xf numFmtId="10" fontId="5" fillId="3" borderId="0" xfId="2" applyNumberFormat="1" applyFont="1" applyFill="1" applyBorder="1" applyAlignment="1" applyProtection="1">
      <alignment horizontal="center"/>
    </xf>
    <xf numFmtId="172" fontId="2" fillId="0" borderId="0" xfId="1" applyNumberFormat="1" applyFont="1" applyProtection="1"/>
    <xf numFmtId="43" fontId="2" fillId="0" borderId="0" xfId="0" applyNumberFormat="1" applyFont="1" applyProtection="1"/>
    <xf numFmtId="3" fontId="2" fillId="0" borderId="15" xfId="0" applyNumberFormat="1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</cellXfs>
  <cellStyles count="7">
    <cellStyle name="Millares" xfId="1" builtinId="3"/>
    <cellStyle name="Millares 2" xfId="6"/>
    <cellStyle name="Normal" xfId="0" builtinId="0"/>
    <cellStyle name="Normal 2" xfId="4"/>
    <cellStyle name="Normal_Macro Flujos Última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717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152400</xdr:colOff>
      <xdr:row>2</xdr:row>
      <xdr:rowOff>66676</xdr:rowOff>
    </xdr:from>
    <xdr:to>
      <xdr:col>10</xdr:col>
      <xdr:colOff>744751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765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19049</xdr:colOff>
      <xdr:row>1</xdr:row>
      <xdr:rowOff>95250</xdr:rowOff>
    </xdr:from>
    <xdr:to>
      <xdr:col>13</xdr:col>
      <xdr:colOff>133349</xdr:colOff>
      <xdr:row>6</xdr:row>
      <xdr:rowOff>38100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2" t="12998" r="36342" b="18011"/>
        <a:stretch/>
      </xdr:blipFill>
      <xdr:spPr>
        <a:xfrm>
          <a:off x="4619624" y="238125"/>
          <a:ext cx="18002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7177" y="547687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8610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1</xdr:row>
      <xdr:rowOff>47625</xdr:rowOff>
    </xdr:from>
    <xdr:to>
      <xdr:col>13</xdr:col>
      <xdr:colOff>285750</xdr:colOff>
      <xdr:row>5</xdr:row>
      <xdr:rowOff>133350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2" t="12998" r="36342" b="18011"/>
        <a:stretch/>
      </xdr:blipFill>
      <xdr:spPr>
        <a:xfrm>
          <a:off x="9182100" y="190500"/>
          <a:ext cx="18002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04"/>
  <sheetViews>
    <sheetView showGridLines="0" topLeftCell="J7" zoomScaleNormal="100" zoomScaleSheetLayoutView="130" workbookViewId="0">
      <selection activeCell="S30" sqref="S30"/>
    </sheetView>
  </sheetViews>
  <sheetFormatPr baseColWidth="10" defaultColWidth="11.42578125" defaultRowHeight="11.25" x14ac:dyDescent="0.2"/>
  <cols>
    <col min="1" max="1" width="3.7109375" style="131" customWidth="1"/>
    <col min="2" max="2" width="18.85546875" style="131" hidden="1" customWidth="1"/>
    <col min="3" max="3" width="7.140625" style="131" hidden="1" customWidth="1"/>
    <col min="4" max="4" width="5.7109375" style="131" hidden="1" customWidth="1"/>
    <col min="5" max="5" width="8.28515625" style="131" hidden="1" customWidth="1"/>
    <col min="6" max="6" width="26.140625" style="131" hidden="1" customWidth="1"/>
    <col min="7" max="7" width="18.85546875" style="131" customWidth="1"/>
    <col min="8" max="8" width="10.7109375" style="131" customWidth="1"/>
    <col min="9" max="9" width="10.5703125" style="131" bestFit="1" customWidth="1"/>
    <col min="10" max="10" width="11.5703125" style="131" customWidth="1"/>
    <col min="11" max="11" width="13.5703125" style="131" customWidth="1"/>
    <col min="12" max="12" width="12.85546875" style="131" customWidth="1"/>
    <col min="13" max="13" width="12.42578125" style="131" customWidth="1"/>
    <col min="14" max="14" width="11.5703125" style="131" customWidth="1"/>
    <col min="15" max="15" width="11.7109375" style="131" customWidth="1"/>
    <col min="16" max="16" width="11.140625" style="131" customWidth="1"/>
    <col min="17" max="17" width="11.28515625" style="131" customWidth="1"/>
    <col min="18" max="18" width="15.28515625" style="133" customWidth="1"/>
    <col min="19" max="19" width="13.28515625" style="133" customWidth="1"/>
    <col min="20" max="21" width="10.140625" style="134" customWidth="1"/>
    <col min="22" max="22" width="15.85546875" style="134" customWidth="1"/>
    <col min="23" max="24" width="12.28515625" style="131" customWidth="1"/>
    <col min="25" max="25" width="11.42578125" style="131" customWidth="1"/>
    <col min="26" max="26" width="11.7109375" style="131" bestFit="1" customWidth="1"/>
    <col min="27" max="27" width="11.7109375" style="131" customWidth="1"/>
    <col min="28" max="28" width="11.7109375" style="131" bestFit="1" customWidth="1"/>
    <col min="29" max="16384" width="11.42578125" style="131"/>
  </cols>
  <sheetData>
    <row r="1" spans="3:145" x14ac:dyDescent="0.2">
      <c r="Q1" s="132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</row>
    <row r="2" spans="3:145" x14ac:dyDescent="0.2"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</row>
    <row r="3" spans="3:145" x14ac:dyDescent="0.2"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</row>
    <row r="4" spans="3:145" x14ac:dyDescent="0.2"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</row>
    <row r="5" spans="3:145" x14ac:dyDescent="0.2">
      <c r="J5" s="136"/>
      <c r="K5" s="136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</row>
    <row r="6" spans="3:145" x14ac:dyDescent="0.2"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</row>
    <row r="7" spans="3:145" x14ac:dyDescent="0.2"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</row>
    <row r="8" spans="3:145" ht="15.75" x14ac:dyDescent="0.25">
      <c r="G8" s="137" t="s">
        <v>47</v>
      </c>
      <c r="H8" s="138"/>
      <c r="I8" s="138"/>
      <c r="J8" s="138"/>
      <c r="K8" s="138"/>
      <c r="L8" s="138"/>
      <c r="M8" s="138"/>
      <c r="N8" s="138"/>
      <c r="O8" s="138"/>
      <c r="P8" s="139"/>
      <c r="Q8" s="140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</row>
    <row r="9" spans="3:145" x14ac:dyDescent="0.2">
      <c r="M9" s="141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</row>
    <row r="10" spans="3:145" ht="12.75" customHeight="1" x14ac:dyDescent="0.2">
      <c r="G10" s="142" t="s">
        <v>0</v>
      </c>
      <c r="H10" s="9">
        <v>44953</v>
      </c>
      <c r="I10" s="10"/>
      <c r="J10" s="11" t="s">
        <v>1</v>
      </c>
      <c r="K10" s="12"/>
      <c r="L10" s="13">
        <f>XIRR(O26:O30,E26:E30)</f>
        <v>0.80995081663131696</v>
      </c>
      <c r="M10" s="14"/>
      <c r="N10" s="143" t="s">
        <v>2</v>
      </c>
      <c r="O10" s="144"/>
      <c r="P10" s="145" t="s">
        <v>38</v>
      </c>
      <c r="Q10" s="146"/>
      <c r="R10" s="147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</row>
    <row r="11" spans="3:145" ht="12.75" customHeight="1" x14ac:dyDescent="0.2">
      <c r="G11" s="148" t="s">
        <v>4</v>
      </c>
      <c r="H11" s="17">
        <f>F30</f>
        <v>45684</v>
      </c>
      <c r="I11" s="18"/>
      <c r="J11" s="19" t="s">
        <v>37</v>
      </c>
      <c r="K11" s="20"/>
      <c r="L11" s="21">
        <f>NOMINAL(L10,2)</f>
        <v>0.69068825145635682</v>
      </c>
      <c r="M11" s="22"/>
      <c r="N11" s="149" t="s">
        <v>39</v>
      </c>
      <c r="O11" s="150"/>
      <c r="P11" s="151">
        <v>1</v>
      </c>
      <c r="Q11" s="153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</row>
    <row r="12" spans="3:145" ht="12.75" customHeight="1" x14ac:dyDescent="0.2">
      <c r="C12" s="154"/>
      <c r="D12" s="154"/>
      <c r="G12" s="148" t="s">
        <v>5</v>
      </c>
      <c r="H12" s="151" t="s">
        <v>40</v>
      </c>
      <c r="I12" s="152"/>
      <c r="J12" s="127" t="s">
        <v>9</v>
      </c>
      <c r="K12" s="128"/>
      <c r="L12" s="125">
        <f>+(V32/U32)*12</f>
        <v>13.640278356262844</v>
      </c>
      <c r="M12" s="126"/>
      <c r="N12" s="149" t="s">
        <v>7</v>
      </c>
      <c r="O12" s="150"/>
      <c r="P12" s="155">
        <v>200000000</v>
      </c>
      <c r="Q12" s="156"/>
      <c r="S12" s="157"/>
      <c r="U12" s="158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</row>
    <row r="13" spans="3:145" ht="12.75" customHeight="1" x14ac:dyDescent="0.2">
      <c r="G13" s="159"/>
      <c r="H13" s="160"/>
      <c r="I13" s="161"/>
      <c r="J13" s="127" t="s">
        <v>12</v>
      </c>
      <c r="K13" s="128"/>
      <c r="L13" s="122">
        <v>24</v>
      </c>
      <c r="M13" s="123"/>
      <c r="N13" s="162" t="s">
        <v>41</v>
      </c>
      <c r="O13" s="163"/>
      <c r="P13" s="164">
        <v>0</v>
      </c>
      <c r="Q13" s="165"/>
      <c r="S13" s="157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</row>
    <row r="14" spans="3:145" ht="12.75" customHeight="1" x14ac:dyDescent="0.2">
      <c r="G14" s="166" t="s">
        <v>11</v>
      </c>
      <c r="H14" s="34">
        <f>+$H$10</f>
        <v>44953</v>
      </c>
      <c r="I14" s="35"/>
      <c r="J14" s="167" t="s">
        <v>42</v>
      </c>
      <c r="K14" s="168"/>
      <c r="L14" s="240" t="s">
        <v>46</v>
      </c>
      <c r="M14" s="241"/>
      <c r="N14" s="237"/>
      <c r="O14" s="238"/>
      <c r="P14" s="238"/>
      <c r="Q14" s="239"/>
      <c r="S14" s="157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</row>
    <row r="15" spans="3:145" x14ac:dyDescent="0.2">
      <c r="H15" s="39"/>
      <c r="I15" s="40"/>
      <c r="J15" s="40"/>
      <c r="M15" s="169"/>
      <c r="N15" s="170"/>
      <c r="S15" s="157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</row>
    <row r="16" spans="3:145" x14ac:dyDescent="0.2">
      <c r="J16" s="171" t="s">
        <v>14</v>
      </c>
      <c r="K16" s="44" t="s">
        <v>43</v>
      </c>
      <c r="L16" s="45" t="s">
        <v>44</v>
      </c>
      <c r="M16" s="172" t="s">
        <v>17</v>
      </c>
      <c r="N16" s="170"/>
      <c r="S16" s="157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</row>
    <row r="17" spans="2:145" ht="12.75" customHeight="1" x14ac:dyDescent="0.2">
      <c r="J17" s="173">
        <f>+G27</f>
        <v>45134</v>
      </c>
      <c r="K17" s="112">
        <f>+$P$12*L27/100</f>
        <v>0</v>
      </c>
      <c r="L17" s="244">
        <f>+$P$12*K27/100</f>
        <v>68492383.561643824</v>
      </c>
      <c r="M17" s="242">
        <f>SUM(K17:L17)</f>
        <v>68492383.561643824</v>
      </c>
      <c r="N17" s="170"/>
      <c r="S17" s="157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</row>
    <row r="18" spans="2:145" ht="12.75" customHeight="1" x14ac:dyDescent="0.2">
      <c r="J18" s="173">
        <f t="shared" ref="J18:J20" si="0">+G28</f>
        <v>45318</v>
      </c>
      <c r="K18" s="112">
        <f>+$P$12*L28/100</f>
        <v>60000000</v>
      </c>
      <c r="L18" s="245">
        <f>+$P$12*K28/100</f>
        <v>69627616.438356176</v>
      </c>
      <c r="M18" s="242">
        <f t="shared" ref="M18:M20" si="1">SUM(K18:L18)</f>
        <v>129627616.43835618</v>
      </c>
      <c r="N18" s="170"/>
      <c r="S18" s="157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</row>
    <row r="19" spans="2:145" ht="12.75" customHeight="1" x14ac:dyDescent="0.2">
      <c r="J19" s="173">
        <f t="shared" si="0"/>
        <v>45500</v>
      </c>
      <c r="K19" s="112">
        <f>+$P$12*L29/100</f>
        <v>70000000</v>
      </c>
      <c r="L19" s="245">
        <f>+$P$12*K29/100</f>
        <v>48209556.164383553</v>
      </c>
      <c r="M19" s="242">
        <f t="shared" si="1"/>
        <v>118209556.16438356</v>
      </c>
      <c r="N19" s="170"/>
      <c r="S19" s="157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</row>
    <row r="20" spans="2:145" ht="12.75" customHeight="1" x14ac:dyDescent="0.2">
      <c r="J20" s="173">
        <f t="shared" si="0"/>
        <v>45684</v>
      </c>
      <c r="K20" s="112">
        <f>+$P$12*L30/100</f>
        <v>70000000</v>
      </c>
      <c r="L20" s="246">
        <f>+$P$12*K30/100</f>
        <v>24369665.753424659</v>
      </c>
      <c r="M20" s="242">
        <f t="shared" si="1"/>
        <v>94369665.753424659</v>
      </c>
      <c r="N20" s="170"/>
      <c r="S20" s="157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</row>
    <row r="21" spans="2:145" ht="12.75" customHeight="1" x14ac:dyDescent="0.2">
      <c r="J21" s="174" t="s">
        <v>17</v>
      </c>
      <c r="K21" s="113">
        <f>SUM(K17:K20)</f>
        <v>200000000</v>
      </c>
      <c r="L21" s="111">
        <f>SUM(L17:L20)</f>
        <v>210699221.91780823</v>
      </c>
      <c r="M21" s="243">
        <f>SUM(K21:L21)</f>
        <v>410699221.91780823</v>
      </c>
      <c r="N21" s="170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</row>
    <row r="22" spans="2:145" x14ac:dyDescent="0.2">
      <c r="H22" s="175"/>
      <c r="I22" s="40"/>
      <c r="J22" s="40"/>
      <c r="M22" s="169"/>
      <c r="N22" s="170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</row>
    <row r="23" spans="2:145" ht="14.25" customHeight="1" x14ac:dyDescent="0.2">
      <c r="G23" s="52" t="s">
        <v>18</v>
      </c>
      <c r="H23" s="53" t="s">
        <v>19</v>
      </c>
      <c r="I23" s="53" t="s">
        <v>20</v>
      </c>
      <c r="J23" s="53" t="s">
        <v>21</v>
      </c>
      <c r="K23" s="176" t="s">
        <v>22</v>
      </c>
      <c r="L23" s="176" t="s">
        <v>23</v>
      </c>
      <c r="M23" s="176" t="s">
        <v>24</v>
      </c>
      <c r="N23" s="177" t="s">
        <v>25</v>
      </c>
      <c r="O23" s="178" t="s">
        <v>26</v>
      </c>
      <c r="P23" s="178" t="s">
        <v>45</v>
      </c>
      <c r="R23" s="179" t="s">
        <v>27</v>
      </c>
      <c r="S23" s="179" t="s">
        <v>28</v>
      </c>
      <c r="T23" s="179" t="s">
        <v>29</v>
      </c>
      <c r="U23" s="179" t="s">
        <v>30</v>
      </c>
      <c r="V23" s="179" t="s">
        <v>31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</row>
    <row r="24" spans="2:145" ht="11.25" customHeight="1" x14ac:dyDescent="0.2">
      <c r="G24" s="58"/>
      <c r="H24" s="59"/>
      <c r="I24" s="59"/>
      <c r="J24" s="59"/>
      <c r="K24" s="180"/>
      <c r="L24" s="180"/>
      <c r="M24" s="180"/>
      <c r="N24" s="181"/>
      <c r="O24" s="182"/>
      <c r="P24" s="182"/>
      <c r="R24" s="183"/>
      <c r="S24" s="184">
        <f>+L10</f>
        <v>0.80995081663131696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</row>
    <row r="25" spans="2:145" x14ac:dyDescent="0.2">
      <c r="B25" s="131" t="s">
        <v>32</v>
      </c>
      <c r="C25" s="185" t="s">
        <v>33</v>
      </c>
      <c r="D25" s="185" t="s">
        <v>34</v>
      </c>
      <c r="G25" s="66"/>
      <c r="H25" s="67"/>
      <c r="I25" s="67"/>
      <c r="J25" s="186">
        <f>+J26</f>
        <v>0</v>
      </c>
      <c r="K25" s="187"/>
      <c r="L25" s="187"/>
      <c r="M25" s="188">
        <f>+M26</f>
        <v>100</v>
      </c>
      <c r="N25" s="189"/>
      <c r="O25" s="190"/>
      <c r="R25" s="183"/>
      <c r="S25" s="184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</row>
    <row r="26" spans="2:145" s="203" customFormat="1" ht="12.75" customHeight="1" x14ac:dyDescent="0.2">
      <c r="B26" s="191">
        <f>+H10</f>
        <v>44953</v>
      </c>
      <c r="C26" s="192"/>
      <c r="D26" s="192"/>
      <c r="E26" s="193">
        <f>+H14</f>
        <v>44953</v>
      </c>
      <c r="F26" s="194">
        <f>+H10</f>
        <v>44953</v>
      </c>
      <c r="G26" s="195">
        <f>+F26</f>
        <v>44953</v>
      </c>
      <c r="H26" s="225"/>
      <c r="I26" s="197"/>
      <c r="J26" s="198">
        <f>+$P$13</f>
        <v>0</v>
      </c>
      <c r="K26" s="197"/>
      <c r="L26" s="197"/>
      <c r="M26" s="199">
        <v>100</v>
      </c>
      <c r="N26" s="199">
        <f>+P11*100</f>
        <v>100</v>
      </c>
      <c r="O26" s="200">
        <f>-(P12*P11)</f>
        <v>-200000000</v>
      </c>
      <c r="P26" s="200"/>
      <c r="Q26" s="131"/>
      <c r="R26" s="247">
        <f t="shared" ref="R26:R31" si="2">I26/365</f>
        <v>0</v>
      </c>
      <c r="S26" s="247">
        <f t="shared" ref="S26:S31" si="3">1/(1+$L$10)^(I26/365)</f>
        <v>1</v>
      </c>
      <c r="T26" s="248">
        <f t="shared" ref="T26:T30" si="4">+N26</f>
        <v>100</v>
      </c>
      <c r="U26" s="248">
        <f t="shared" ref="U26:U30" si="5">+T26*S26</f>
        <v>100</v>
      </c>
      <c r="V26" s="248">
        <f t="shared" ref="V26:V30" si="6">+U26*R26</f>
        <v>0</v>
      </c>
      <c r="W26" s="131"/>
      <c r="X26" s="131"/>
      <c r="Y26" s="135"/>
      <c r="Z26" s="135"/>
      <c r="AA26" s="135"/>
      <c r="AB26" s="135"/>
      <c r="AC26" s="135"/>
      <c r="AD26" s="135"/>
      <c r="AE26" s="135"/>
      <c r="AF26" s="135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</row>
    <row r="27" spans="2:145" s="203" customFormat="1" ht="12.75" customHeight="1" x14ac:dyDescent="0.2">
      <c r="B27" s="204">
        <v>45134</v>
      </c>
      <c r="C27" s="192">
        <f>+B27-B26</f>
        <v>181</v>
      </c>
      <c r="D27" s="205">
        <f t="shared" ref="D27:D29" si="7">+ROUND(C27/30.5,0)</f>
        <v>6</v>
      </c>
      <c r="E27" s="193">
        <f t="shared" ref="E27:E30" si="8">+G27</f>
        <v>45134</v>
      </c>
      <c r="F27" s="194">
        <f>+F26+C27</f>
        <v>45134</v>
      </c>
      <c r="G27" s="206">
        <f t="shared" ref="G27:G30" si="9">+F27</f>
        <v>45134</v>
      </c>
      <c r="H27" s="196">
        <f t="shared" ref="H27:H29" si="10">+F27-F26</f>
        <v>181</v>
      </c>
      <c r="I27" s="196">
        <f t="shared" ref="I27:I30" si="11">+IF(G27-$H$14&lt;0,0,G27-$H$14)</f>
        <v>181</v>
      </c>
      <c r="J27" s="207">
        <f>+P27+$P$13</f>
        <v>0.69059999999999999</v>
      </c>
      <c r="K27" s="208">
        <f>+J27/365*H27*M26</f>
        <v>34.246191780821917</v>
      </c>
      <c r="L27" s="209">
        <v>0</v>
      </c>
      <c r="M27" s="209">
        <f>+M26-L27</f>
        <v>100</v>
      </c>
      <c r="N27" s="210">
        <f t="shared" ref="N27:N30" si="12">+IF(G27&gt;$H$14,K27+L27,0)</f>
        <v>34.246191780821917</v>
      </c>
      <c r="O27" s="211">
        <f t="shared" ref="O27:O30" si="13">+N27*$P$12/100</f>
        <v>68492383.561643824</v>
      </c>
      <c r="P27" s="212">
        <v>0.69059999999999999</v>
      </c>
      <c r="Q27" s="131"/>
      <c r="R27" s="247">
        <f t="shared" si="2"/>
        <v>0.49589041095890413</v>
      </c>
      <c r="S27" s="247">
        <f t="shared" si="3"/>
        <v>0.74511879416504956</v>
      </c>
      <c r="T27" s="248">
        <f t="shared" si="4"/>
        <v>34.246191780821917</v>
      </c>
      <c r="U27" s="248">
        <f t="shared" si="5"/>
        <v>25.517481124471058</v>
      </c>
      <c r="V27" s="248">
        <f t="shared" si="6"/>
        <v>12.653874201450032</v>
      </c>
      <c r="W27" s="131"/>
      <c r="X27" s="131"/>
      <c r="Y27" s="135"/>
      <c r="Z27" s="135"/>
      <c r="AA27" s="135"/>
      <c r="AB27" s="135"/>
      <c r="AC27" s="135"/>
      <c r="AD27" s="135"/>
      <c r="AE27" s="135"/>
      <c r="AF27" s="135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</row>
    <row r="28" spans="2:145" s="203" customFormat="1" ht="12.75" customHeight="1" x14ac:dyDescent="0.2">
      <c r="B28" s="204">
        <v>45318</v>
      </c>
      <c r="C28" s="192">
        <f t="shared" ref="C28:C30" si="14">+B28-B27</f>
        <v>184</v>
      </c>
      <c r="D28" s="205">
        <f t="shared" si="7"/>
        <v>6</v>
      </c>
      <c r="E28" s="193">
        <f t="shared" si="8"/>
        <v>45318</v>
      </c>
      <c r="F28" s="194">
        <f t="shared" ref="F28:F30" si="15">+F27+C28</f>
        <v>45318</v>
      </c>
      <c r="G28" s="206">
        <f t="shared" si="9"/>
        <v>45318</v>
      </c>
      <c r="H28" s="196">
        <f t="shared" si="10"/>
        <v>184</v>
      </c>
      <c r="I28" s="196">
        <f t="shared" si="11"/>
        <v>365</v>
      </c>
      <c r="J28" s="207">
        <f t="shared" ref="J28:J30" si="16">+P28+$P$13</f>
        <v>0.69059999999999999</v>
      </c>
      <c r="K28" s="208">
        <f t="shared" ref="K28:K30" si="17">+J28/365*H28*M27</f>
        <v>34.813808219178085</v>
      </c>
      <c r="L28" s="209">
        <v>30</v>
      </c>
      <c r="M28" s="209">
        <f t="shared" ref="M28:M30" si="18">+M27-L28</f>
        <v>70</v>
      </c>
      <c r="N28" s="210">
        <f t="shared" si="12"/>
        <v>64.813808219178085</v>
      </c>
      <c r="O28" s="211">
        <f t="shared" si="13"/>
        <v>129627616.43835618</v>
      </c>
      <c r="P28" s="212">
        <f>+$P$27</f>
        <v>0.69059999999999999</v>
      </c>
      <c r="Q28" s="131"/>
      <c r="R28" s="247">
        <f t="shared" si="2"/>
        <v>1</v>
      </c>
      <c r="S28" s="247">
        <f t="shared" si="3"/>
        <v>0.55250120103329736</v>
      </c>
      <c r="T28" s="248">
        <f t="shared" si="4"/>
        <v>64.813808219178085</v>
      </c>
      <c r="U28" s="248">
        <f t="shared" si="5"/>
        <v>35.809706884637691</v>
      </c>
      <c r="V28" s="248">
        <f t="shared" si="6"/>
        <v>35.809706884637691</v>
      </c>
      <c r="W28" s="131"/>
      <c r="X28" s="131"/>
      <c r="Y28" s="135"/>
      <c r="Z28" s="135"/>
      <c r="AA28" s="135"/>
      <c r="AB28" s="135"/>
      <c r="AC28" s="135"/>
      <c r="AD28" s="135"/>
      <c r="AE28" s="135"/>
      <c r="AF28" s="135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</row>
    <row r="29" spans="2:145" s="203" customFormat="1" ht="12.75" customHeight="1" x14ac:dyDescent="0.2">
      <c r="B29" s="204">
        <v>45500</v>
      </c>
      <c r="C29" s="192">
        <f t="shared" si="14"/>
        <v>182</v>
      </c>
      <c r="D29" s="205">
        <f t="shared" si="7"/>
        <v>6</v>
      </c>
      <c r="E29" s="193">
        <f t="shared" si="8"/>
        <v>45500</v>
      </c>
      <c r="F29" s="194">
        <f t="shared" si="15"/>
        <v>45500</v>
      </c>
      <c r="G29" s="206">
        <f t="shared" si="9"/>
        <v>45500</v>
      </c>
      <c r="H29" s="196">
        <f t="shared" si="10"/>
        <v>182</v>
      </c>
      <c r="I29" s="196">
        <f t="shared" si="11"/>
        <v>547</v>
      </c>
      <c r="J29" s="207">
        <f t="shared" si="16"/>
        <v>0.69059999999999999</v>
      </c>
      <c r="K29" s="208">
        <f t="shared" si="17"/>
        <v>24.104778082191778</v>
      </c>
      <c r="L29" s="209">
        <v>35</v>
      </c>
      <c r="M29" s="209">
        <f t="shared" si="18"/>
        <v>35</v>
      </c>
      <c r="N29" s="210">
        <f t="shared" si="12"/>
        <v>59.104778082191778</v>
      </c>
      <c r="O29" s="211">
        <f t="shared" si="13"/>
        <v>118209556.16438356</v>
      </c>
      <c r="P29" s="212">
        <f>+$P$27</f>
        <v>0.69059999999999999</v>
      </c>
      <c r="Q29" s="131"/>
      <c r="R29" s="247">
        <f t="shared" si="2"/>
        <v>1.4986301369863013</v>
      </c>
      <c r="S29" s="247">
        <f t="shared" si="3"/>
        <v>0.41101039682749146</v>
      </c>
      <c r="T29" s="248">
        <f t="shared" si="4"/>
        <v>59.104778082191778</v>
      </c>
      <c r="U29" s="248">
        <f t="shared" si="5"/>
        <v>24.292678293962464</v>
      </c>
      <c r="V29" s="248">
        <f t="shared" si="6"/>
        <v>36.405739799445115</v>
      </c>
      <c r="W29" s="131"/>
      <c r="X29" s="131"/>
      <c r="Y29" s="135"/>
      <c r="Z29" s="135"/>
      <c r="AA29" s="135"/>
      <c r="AB29" s="135"/>
      <c r="AC29" s="135"/>
      <c r="AD29" s="135"/>
      <c r="AE29" s="135"/>
      <c r="AF29" s="135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</row>
    <row r="30" spans="2:145" s="203" customFormat="1" ht="12.75" customHeight="1" x14ac:dyDescent="0.2">
      <c r="B30" s="204">
        <v>45684</v>
      </c>
      <c r="C30" s="192">
        <f t="shared" si="14"/>
        <v>184</v>
      </c>
      <c r="D30" s="205">
        <f>+ROUND(C30/30.5,0)</f>
        <v>6</v>
      </c>
      <c r="E30" s="193">
        <f t="shared" si="8"/>
        <v>45684</v>
      </c>
      <c r="F30" s="194">
        <f t="shared" si="15"/>
        <v>45684</v>
      </c>
      <c r="G30" s="226">
        <f t="shared" si="9"/>
        <v>45684</v>
      </c>
      <c r="H30" s="227">
        <f>+F30-F29</f>
        <v>184</v>
      </c>
      <c r="I30" s="227">
        <f t="shared" si="11"/>
        <v>731</v>
      </c>
      <c r="J30" s="228">
        <f t="shared" si="16"/>
        <v>0.69059999999999999</v>
      </c>
      <c r="K30" s="229">
        <f t="shared" si="17"/>
        <v>12.18483287671233</v>
      </c>
      <c r="L30" s="230">
        <v>35</v>
      </c>
      <c r="M30" s="230">
        <f t="shared" si="18"/>
        <v>0</v>
      </c>
      <c r="N30" s="231">
        <f t="shared" si="12"/>
        <v>47.184832876712328</v>
      </c>
      <c r="O30" s="232">
        <f t="shared" si="13"/>
        <v>94369665.753424659</v>
      </c>
      <c r="P30" s="233">
        <f>+$P$27</f>
        <v>0.69059999999999999</v>
      </c>
      <c r="Q30" s="131"/>
      <c r="R30" s="247">
        <f t="shared" si="2"/>
        <v>2.0027397260273974</v>
      </c>
      <c r="S30" s="247">
        <f t="shared" si="3"/>
        <v>0.30476179055290387</v>
      </c>
      <c r="T30" s="248">
        <f t="shared" si="4"/>
        <v>47.184832876712328</v>
      </c>
      <c r="U30" s="248">
        <f t="shared" si="5"/>
        <v>14.380134154446376</v>
      </c>
      <c r="V30" s="248">
        <f t="shared" si="6"/>
        <v>28.799665936713154</v>
      </c>
      <c r="W30" s="131"/>
      <c r="X30" s="131"/>
      <c r="Y30" s="135"/>
      <c r="Z30" s="135"/>
      <c r="AA30" s="135"/>
      <c r="AB30" s="135"/>
      <c r="AC30" s="135"/>
      <c r="AD30" s="135"/>
      <c r="AE30" s="135"/>
      <c r="AF30" s="135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</row>
    <row r="31" spans="2:145" ht="12.75" customHeight="1" x14ac:dyDescent="0.2">
      <c r="C31" s="214">
        <f>SUM(C27:C30)</f>
        <v>731</v>
      </c>
      <c r="D31" s="215">
        <f>SUM(D27:D30)</f>
        <v>24</v>
      </c>
      <c r="G31" s="216"/>
      <c r="H31" s="217"/>
      <c r="I31" s="218"/>
      <c r="J31" s="207"/>
      <c r="K31" s="219"/>
      <c r="L31" s="220"/>
      <c r="M31" s="218"/>
      <c r="N31" s="218"/>
      <c r="O31" s="221"/>
      <c r="Q31" s="213"/>
      <c r="R31" s="131">
        <f t="shared" si="2"/>
        <v>0</v>
      </c>
      <c r="S31" s="131">
        <f t="shared" si="3"/>
        <v>1</v>
      </c>
      <c r="T31" s="201"/>
      <c r="U31" s="131"/>
      <c r="V31" s="131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</row>
    <row r="32" spans="2:145" x14ac:dyDescent="0.2">
      <c r="G32" s="105"/>
      <c r="H32" s="217"/>
      <c r="I32" s="217"/>
      <c r="J32" s="217"/>
      <c r="K32" s="217"/>
      <c r="L32" s="222">
        <f>SUM(L30:L30)</f>
        <v>35</v>
      </c>
      <c r="M32" s="218"/>
      <c r="N32" s="218"/>
      <c r="O32" s="223">
        <f>SUM(O26:O30)</f>
        <v>210699221.91780823</v>
      </c>
      <c r="Q32" s="213"/>
      <c r="R32" s="224"/>
      <c r="S32" s="224"/>
      <c r="T32" s="201"/>
      <c r="U32" s="201">
        <f>SUM(U27:U30)</f>
        <v>100.0000004575176</v>
      </c>
      <c r="V32" s="201">
        <f>SUM(V27:V30)</f>
        <v>113.66898682224598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</row>
    <row r="33" spans="18:145" x14ac:dyDescent="0.2"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</row>
    <row r="34" spans="18:145" x14ac:dyDescent="0.2">
      <c r="R34" s="131"/>
      <c r="S34" s="131"/>
      <c r="T34" s="131"/>
      <c r="U34" s="131"/>
      <c r="V34" s="131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</row>
    <row r="35" spans="18:145" x14ac:dyDescent="0.2">
      <c r="R35" s="131"/>
      <c r="S35" s="131"/>
      <c r="T35" s="131"/>
      <c r="U35" s="131"/>
      <c r="V35" s="131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</row>
    <row r="36" spans="18:145" x14ac:dyDescent="0.2">
      <c r="R36" s="131"/>
      <c r="S36" s="131"/>
      <c r="T36" s="131"/>
      <c r="U36" s="131"/>
      <c r="V36" s="131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</row>
    <row r="37" spans="18:145" x14ac:dyDescent="0.2">
      <c r="R37" s="131"/>
      <c r="S37" s="131"/>
      <c r="T37" s="131"/>
      <c r="U37" s="131"/>
      <c r="V37" s="131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</row>
    <row r="38" spans="18:145" ht="9.75" customHeight="1" x14ac:dyDescent="0.2">
      <c r="R38" s="131"/>
      <c r="S38" s="131"/>
      <c r="T38" s="131"/>
      <c r="U38" s="131"/>
      <c r="V38" s="131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</row>
    <row r="39" spans="18:145" x14ac:dyDescent="0.2">
      <c r="R39" s="131"/>
      <c r="S39" s="131"/>
      <c r="T39" s="131"/>
      <c r="U39" s="131"/>
      <c r="V39" s="131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</row>
    <row r="40" spans="18:145" x14ac:dyDescent="0.2">
      <c r="R40" s="131"/>
      <c r="S40" s="131"/>
      <c r="T40" s="131"/>
      <c r="U40" s="131"/>
      <c r="V40" s="131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</row>
    <row r="41" spans="18:145" x14ac:dyDescent="0.2">
      <c r="R41" s="131"/>
      <c r="S41" s="131"/>
      <c r="T41" s="131"/>
      <c r="U41" s="131"/>
      <c r="V41" s="131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</row>
    <row r="42" spans="18:145" x14ac:dyDescent="0.2">
      <c r="R42" s="131"/>
      <c r="S42" s="131"/>
      <c r="T42" s="131"/>
      <c r="U42" s="131"/>
      <c r="V42" s="131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</row>
    <row r="43" spans="18:145" x14ac:dyDescent="0.2">
      <c r="R43" s="131"/>
      <c r="S43" s="131"/>
      <c r="T43" s="131"/>
      <c r="U43" s="131"/>
      <c r="V43" s="131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</row>
    <row r="44" spans="18:145" x14ac:dyDescent="0.2">
      <c r="R44" s="131"/>
      <c r="S44" s="131"/>
      <c r="T44" s="131"/>
      <c r="U44" s="131"/>
      <c r="V44" s="131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</row>
    <row r="45" spans="18:145" x14ac:dyDescent="0.2">
      <c r="R45" s="131"/>
      <c r="S45" s="131"/>
      <c r="T45" s="131"/>
      <c r="U45" s="131"/>
      <c r="V45" s="131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</row>
    <row r="46" spans="18:145" x14ac:dyDescent="0.2">
      <c r="R46" s="131"/>
      <c r="S46" s="131"/>
      <c r="T46" s="131"/>
      <c r="U46" s="131"/>
      <c r="V46" s="131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</row>
    <row r="47" spans="18:145" x14ac:dyDescent="0.2">
      <c r="R47" s="131"/>
      <c r="S47" s="131"/>
      <c r="T47" s="131"/>
      <c r="U47" s="131"/>
      <c r="V47" s="131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</row>
    <row r="48" spans="18:145" x14ac:dyDescent="0.2">
      <c r="R48" s="131"/>
      <c r="S48" s="131"/>
      <c r="T48" s="131"/>
      <c r="U48" s="131"/>
      <c r="V48" s="131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</row>
    <row r="49" spans="18:145" x14ac:dyDescent="0.2">
      <c r="R49" s="131"/>
      <c r="S49" s="131"/>
      <c r="T49" s="131"/>
      <c r="U49" s="131"/>
      <c r="V49" s="131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</row>
    <row r="50" spans="18:145" x14ac:dyDescent="0.2">
      <c r="R50" s="131"/>
      <c r="S50" s="131"/>
      <c r="T50" s="131"/>
      <c r="U50" s="131"/>
      <c r="V50" s="131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</row>
    <row r="51" spans="18:145" x14ac:dyDescent="0.2">
      <c r="R51" s="131"/>
      <c r="S51" s="131"/>
      <c r="T51" s="131"/>
      <c r="U51" s="131"/>
      <c r="V51" s="131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</row>
    <row r="52" spans="18:145" x14ac:dyDescent="0.2">
      <c r="R52" s="131"/>
      <c r="S52" s="131"/>
      <c r="T52" s="131"/>
      <c r="U52" s="131"/>
      <c r="V52" s="131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</row>
    <row r="53" spans="18:145" x14ac:dyDescent="0.2">
      <c r="R53" s="131"/>
      <c r="S53" s="131"/>
      <c r="T53" s="131"/>
      <c r="U53" s="131"/>
      <c r="V53" s="131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</row>
    <row r="54" spans="18:145" x14ac:dyDescent="0.2">
      <c r="R54" s="131"/>
      <c r="S54" s="131"/>
      <c r="T54" s="131"/>
      <c r="U54" s="131"/>
      <c r="V54" s="131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</row>
    <row r="55" spans="18:145" x14ac:dyDescent="0.2">
      <c r="R55" s="131"/>
      <c r="S55" s="131"/>
      <c r="T55" s="131"/>
      <c r="U55" s="131"/>
      <c r="V55" s="131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</row>
    <row r="56" spans="18:145" x14ac:dyDescent="0.2">
      <c r="R56" s="131"/>
      <c r="S56" s="131"/>
      <c r="T56" s="131"/>
      <c r="U56" s="131"/>
      <c r="V56" s="131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</row>
    <row r="57" spans="18:145" x14ac:dyDescent="0.2">
      <c r="R57" s="131"/>
      <c r="S57" s="131"/>
      <c r="T57" s="131"/>
      <c r="U57" s="131"/>
      <c r="V57" s="131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</row>
    <row r="58" spans="18:145" x14ac:dyDescent="0.2">
      <c r="R58" s="131"/>
      <c r="S58" s="131"/>
      <c r="T58" s="131"/>
      <c r="U58" s="131"/>
      <c r="V58" s="131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</row>
    <row r="59" spans="18:145" x14ac:dyDescent="0.2">
      <c r="R59" s="131"/>
      <c r="S59" s="131"/>
      <c r="T59" s="131"/>
      <c r="U59" s="131"/>
      <c r="V59" s="131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</row>
    <row r="60" spans="18:145" x14ac:dyDescent="0.2">
      <c r="R60" s="131"/>
      <c r="S60" s="131"/>
      <c r="T60" s="131"/>
      <c r="U60" s="131"/>
      <c r="V60" s="131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</row>
    <row r="61" spans="18:145" x14ac:dyDescent="0.2">
      <c r="R61" s="131"/>
      <c r="S61" s="131"/>
      <c r="T61" s="131"/>
      <c r="U61" s="131"/>
      <c r="V61" s="131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</row>
    <row r="62" spans="18:145" x14ac:dyDescent="0.2">
      <c r="R62" s="131"/>
      <c r="S62" s="131"/>
      <c r="T62" s="131"/>
      <c r="U62" s="131"/>
      <c r="V62" s="131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</row>
    <row r="63" spans="18:145" x14ac:dyDescent="0.2">
      <c r="R63" s="131"/>
      <c r="S63" s="131"/>
      <c r="T63" s="131"/>
      <c r="U63" s="131"/>
      <c r="V63" s="131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</row>
    <row r="64" spans="18:145" x14ac:dyDescent="0.2">
      <c r="R64" s="131"/>
      <c r="S64" s="131"/>
      <c r="T64" s="131"/>
      <c r="U64" s="131"/>
      <c r="V64" s="131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</row>
    <row r="65" spans="18:145" x14ac:dyDescent="0.2">
      <c r="R65" s="131"/>
      <c r="S65" s="131"/>
      <c r="T65" s="131"/>
      <c r="U65" s="131"/>
      <c r="V65" s="131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</row>
    <row r="66" spans="18:145" x14ac:dyDescent="0.2">
      <c r="R66" s="131"/>
      <c r="S66" s="131"/>
      <c r="T66" s="131"/>
      <c r="U66" s="131"/>
      <c r="V66" s="131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</row>
    <row r="67" spans="18:145" x14ac:dyDescent="0.2">
      <c r="R67" s="131"/>
      <c r="S67" s="131"/>
      <c r="T67" s="131"/>
      <c r="U67" s="131"/>
      <c r="V67" s="131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</row>
    <row r="68" spans="18:145" x14ac:dyDescent="0.2">
      <c r="R68" s="131"/>
      <c r="S68" s="131"/>
      <c r="T68" s="131"/>
      <c r="U68" s="131"/>
      <c r="V68" s="131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</row>
    <row r="69" spans="18:145" x14ac:dyDescent="0.2">
      <c r="R69" s="131"/>
      <c r="S69" s="131"/>
      <c r="T69" s="131"/>
      <c r="U69" s="131"/>
      <c r="V69" s="131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</row>
    <row r="70" spans="18:145" x14ac:dyDescent="0.2">
      <c r="R70" s="131"/>
      <c r="S70" s="131"/>
      <c r="T70" s="131"/>
      <c r="U70" s="131"/>
      <c r="V70" s="131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</row>
    <row r="71" spans="18:145" x14ac:dyDescent="0.2">
      <c r="R71" s="131"/>
      <c r="S71" s="131"/>
      <c r="T71" s="131"/>
      <c r="U71" s="131"/>
      <c r="V71" s="131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</row>
    <row r="72" spans="18:145" x14ac:dyDescent="0.2">
      <c r="R72" s="131"/>
      <c r="S72" s="131"/>
      <c r="T72" s="131"/>
      <c r="U72" s="131"/>
      <c r="V72" s="131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</row>
    <row r="73" spans="18:145" x14ac:dyDescent="0.2">
      <c r="R73" s="131"/>
      <c r="S73" s="131"/>
      <c r="T73" s="131"/>
      <c r="U73" s="131"/>
      <c r="V73" s="131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</row>
    <row r="74" spans="18:145" x14ac:dyDescent="0.2">
      <c r="R74" s="131"/>
      <c r="S74" s="131"/>
      <c r="T74" s="131"/>
      <c r="U74" s="131"/>
      <c r="V74" s="131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</row>
    <row r="75" spans="18:145" x14ac:dyDescent="0.2">
      <c r="R75" s="131"/>
      <c r="S75" s="131"/>
      <c r="T75" s="131"/>
      <c r="U75" s="131"/>
      <c r="V75" s="131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</row>
    <row r="76" spans="18:145" x14ac:dyDescent="0.2">
      <c r="R76" s="131"/>
      <c r="S76" s="131"/>
      <c r="T76" s="131"/>
      <c r="U76" s="131"/>
      <c r="V76" s="131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</row>
    <row r="77" spans="18:145" x14ac:dyDescent="0.2">
      <c r="R77" s="131"/>
      <c r="S77" s="131"/>
      <c r="T77" s="131"/>
      <c r="U77" s="131"/>
      <c r="V77" s="131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</row>
    <row r="78" spans="18:145" x14ac:dyDescent="0.2">
      <c r="R78" s="131"/>
      <c r="S78" s="131"/>
      <c r="T78" s="131"/>
      <c r="U78" s="131"/>
      <c r="V78" s="131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</row>
    <row r="79" spans="18:145" x14ac:dyDescent="0.2">
      <c r="R79" s="131"/>
      <c r="S79" s="131"/>
      <c r="T79" s="131"/>
      <c r="U79" s="131"/>
      <c r="V79" s="131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</row>
    <row r="80" spans="18:145" x14ac:dyDescent="0.2">
      <c r="R80" s="131"/>
      <c r="S80" s="131"/>
      <c r="T80" s="131"/>
      <c r="U80" s="131"/>
      <c r="V80" s="131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  <c r="EM80" s="135"/>
      <c r="EN80" s="135"/>
      <c r="EO80" s="135"/>
    </row>
    <row r="81" spans="18:145" x14ac:dyDescent="0.2">
      <c r="R81" s="131"/>
      <c r="S81" s="131"/>
      <c r="T81" s="131"/>
      <c r="U81" s="131"/>
      <c r="V81" s="131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  <c r="EM81" s="135"/>
      <c r="EN81" s="135"/>
      <c r="EO81" s="135"/>
    </row>
    <row r="82" spans="18:145" x14ac:dyDescent="0.2">
      <c r="R82" s="131"/>
      <c r="S82" s="131"/>
      <c r="T82" s="131"/>
      <c r="U82" s="131"/>
      <c r="V82" s="131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  <c r="EM82" s="135"/>
      <c r="EN82" s="135"/>
      <c r="EO82" s="135"/>
    </row>
    <row r="83" spans="18:145" x14ac:dyDescent="0.2">
      <c r="R83" s="131"/>
      <c r="S83" s="131"/>
      <c r="T83" s="131"/>
      <c r="U83" s="131"/>
      <c r="V83" s="131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</row>
    <row r="84" spans="18:145" x14ac:dyDescent="0.2">
      <c r="R84" s="131"/>
      <c r="S84" s="131"/>
      <c r="T84" s="131"/>
      <c r="U84" s="131"/>
      <c r="V84" s="131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5"/>
      <c r="DT84" s="135"/>
      <c r="DU84" s="135"/>
      <c r="DV84" s="135"/>
      <c r="DW84" s="135"/>
      <c r="DX84" s="135"/>
      <c r="DY84" s="135"/>
      <c r="DZ84" s="135"/>
      <c r="EA84" s="135"/>
      <c r="EB84" s="135"/>
      <c r="EC84" s="135"/>
      <c r="ED84" s="135"/>
      <c r="EE84" s="135"/>
      <c r="EF84" s="135"/>
      <c r="EG84" s="135"/>
      <c r="EH84" s="135"/>
      <c r="EI84" s="135"/>
      <c r="EJ84" s="135"/>
      <c r="EK84" s="135"/>
      <c r="EL84" s="135"/>
      <c r="EM84" s="135"/>
      <c r="EN84" s="135"/>
      <c r="EO84" s="135"/>
    </row>
    <row r="85" spans="18:145" x14ac:dyDescent="0.2">
      <c r="R85" s="131"/>
      <c r="S85" s="131"/>
      <c r="T85" s="131"/>
      <c r="U85" s="131"/>
      <c r="V85" s="131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</row>
    <row r="86" spans="18:145" x14ac:dyDescent="0.2">
      <c r="R86" s="131"/>
      <c r="S86" s="131"/>
      <c r="T86" s="131"/>
      <c r="U86" s="131"/>
      <c r="V86" s="131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  <c r="EM86" s="135"/>
      <c r="EN86" s="135"/>
      <c r="EO86" s="135"/>
    </row>
    <row r="87" spans="18:145" x14ac:dyDescent="0.2">
      <c r="R87" s="131"/>
      <c r="S87" s="131"/>
      <c r="T87" s="131"/>
      <c r="U87" s="131"/>
      <c r="V87" s="131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</row>
    <row r="88" spans="18:145" x14ac:dyDescent="0.2">
      <c r="R88" s="131"/>
      <c r="S88" s="131"/>
      <c r="T88" s="131"/>
      <c r="U88" s="131"/>
      <c r="V88" s="131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3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  <c r="DT88" s="135"/>
      <c r="DU88" s="135"/>
      <c r="DV88" s="135"/>
      <c r="DW88" s="135"/>
      <c r="DX88" s="135"/>
      <c r="DY88" s="135"/>
      <c r="DZ88" s="135"/>
      <c r="EA88" s="135"/>
      <c r="EB88" s="135"/>
      <c r="EC88" s="135"/>
      <c r="ED88" s="135"/>
      <c r="EE88" s="135"/>
      <c r="EF88" s="135"/>
      <c r="EG88" s="135"/>
      <c r="EH88" s="135"/>
      <c r="EI88" s="135"/>
      <c r="EJ88" s="135"/>
      <c r="EK88" s="135"/>
      <c r="EL88" s="135"/>
      <c r="EM88" s="135"/>
      <c r="EN88" s="135"/>
      <c r="EO88" s="135"/>
    </row>
    <row r="89" spans="18:145" x14ac:dyDescent="0.2">
      <c r="R89" s="131"/>
      <c r="S89" s="131"/>
      <c r="T89" s="131"/>
      <c r="U89" s="131"/>
      <c r="V89" s="131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35"/>
      <c r="EL89" s="135"/>
      <c r="EM89" s="135"/>
      <c r="EN89" s="135"/>
      <c r="EO89" s="135"/>
    </row>
    <row r="90" spans="18:145" x14ac:dyDescent="0.2">
      <c r="R90" s="131"/>
      <c r="S90" s="131"/>
      <c r="T90" s="131"/>
      <c r="U90" s="131"/>
      <c r="V90" s="131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</row>
    <row r="91" spans="18:145" x14ac:dyDescent="0.2">
      <c r="R91" s="131"/>
      <c r="S91" s="131"/>
      <c r="T91" s="131"/>
      <c r="U91" s="131"/>
      <c r="V91" s="131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</row>
    <row r="92" spans="18:145" x14ac:dyDescent="0.2">
      <c r="R92" s="131"/>
      <c r="S92" s="131"/>
      <c r="T92" s="131"/>
      <c r="U92" s="131"/>
      <c r="V92" s="131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</row>
    <row r="93" spans="18:145" x14ac:dyDescent="0.2">
      <c r="R93" s="131"/>
      <c r="S93" s="131"/>
      <c r="T93" s="131"/>
      <c r="U93" s="131"/>
      <c r="V93" s="131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</row>
    <row r="94" spans="18:145" x14ac:dyDescent="0.2">
      <c r="R94" s="131"/>
      <c r="S94" s="131"/>
      <c r="T94" s="131"/>
      <c r="U94" s="131"/>
      <c r="V94" s="131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</row>
    <row r="95" spans="18:145" x14ac:dyDescent="0.2">
      <c r="R95" s="131"/>
      <c r="S95" s="131"/>
      <c r="T95" s="131"/>
      <c r="U95" s="131"/>
      <c r="V95" s="131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</row>
    <row r="96" spans="18:145" x14ac:dyDescent="0.2">
      <c r="R96" s="131"/>
      <c r="S96" s="131"/>
      <c r="T96" s="131"/>
      <c r="U96" s="131"/>
      <c r="V96" s="131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</row>
    <row r="97" spans="18:145" x14ac:dyDescent="0.2">
      <c r="R97" s="131"/>
      <c r="S97" s="131"/>
      <c r="T97" s="131"/>
      <c r="U97" s="131"/>
      <c r="V97" s="131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5"/>
      <c r="CY97" s="135"/>
      <c r="CZ97" s="135"/>
      <c r="DA97" s="135"/>
      <c r="DB97" s="135"/>
      <c r="DC97" s="135"/>
      <c r="DD97" s="135"/>
      <c r="DE97" s="135"/>
      <c r="DF97" s="135"/>
      <c r="DG97" s="135"/>
      <c r="DH97" s="135"/>
      <c r="DI97" s="135"/>
      <c r="DJ97" s="135"/>
      <c r="DK97" s="135"/>
      <c r="DL97" s="135"/>
      <c r="DM97" s="135"/>
      <c r="DN97" s="135"/>
      <c r="DO97" s="135"/>
      <c r="DP97" s="135"/>
      <c r="DQ97" s="135"/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  <c r="ED97" s="135"/>
      <c r="EE97" s="135"/>
      <c r="EF97" s="135"/>
      <c r="EG97" s="135"/>
      <c r="EH97" s="135"/>
      <c r="EI97" s="135"/>
      <c r="EJ97" s="135"/>
      <c r="EK97" s="135"/>
      <c r="EL97" s="135"/>
      <c r="EM97" s="135"/>
      <c r="EN97" s="135"/>
      <c r="EO97" s="135"/>
    </row>
    <row r="98" spans="18:145" x14ac:dyDescent="0.2">
      <c r="R98" s="131"/>
      <c r="S98" s="131"/>
      <c r="T98" s="131"/>
      <c r="U98" s="131"/>
      <c r="V98" s="131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135"/>
      <c r="CY98" s="135"/>
      <c r="CZ98" s="135"/>
      <c r="DA98" s="135"/>
      <c r="DB98" s="135"/>
      <c r="DC98" s="135"/>
      <c r="DD98" s="135"/>
      <c r="DE98" s="135"/>
      <c r="DF98" s="135"/>
      <c r="DG98" s="135"/>
      <c r="DH98" s="135"/>
      <c r="DI98" s="135"/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5"/>
      <c r="EG98" s="135"/>
      <c r="EH98" s="135"/>
      <c r="EI98" s="135"/>
      <c r="EJ98" s="135"/>
      <c r="EK98" s="135"/>
      <c r="EL98" s="135"/>
      <c r="EM98" s="135"/>
      <c r="EN98" s="135"/>
      <c r="EO98" s="135"/>
    </row>
    <row r="99" spans="18:145" x14ac:dyDescent="0.2">
      <c r="R99" s="131"/>
      <c r="S99" s="131"/>
      <c r="T99" s="131"/>
      <c r="U99" s="131"/>
      <c r="V99" s="131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5"/>
      <c r="ED99" s="135"/>
      <c r="EE99" s="135"/>
      <c r="EF99" s="135"/>
      <c r="EG99" s="135"/>
      <c r="EH99" s="135"/>
      <c r="EI99" s="135"/>
      <c r="EJ99" s="135"/>
      <c r="EK99" s="135"/>
      <c r="EL99" s="135"/>
      <c r="EM99" s="135"/>
      <c r="EN99" s="135"/>
      <c r="EO99" s="135"/>
    </row>
    <row r="100" spans="18:145" x14ac:dyDescent="0.2">
      <c r="R100" s="131"/>
      <c r="S100" s="131"/>
      <c r="T100" s="131"/>
      <c r="U100" s="131"/>
      <c r="V100" s="131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135"/>
      <c r="EK100" s="135"/>
      <c r="EL100" s="135"/>
      <c r="EM100" s="135"/>
      <c r="EN100" s="135"/>
      <c r="EO100" s="135"/>
    </row>
    <row r="101" spans="18:145" x14ac:dyDescent="0.2">
      <c r="R101" s="131"/>
      <c r="S101" s="131"/>
      <c r="T101" s="131"/>
      <c r="U101" s="131"/>
      <c r="V101" s="131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  <c r="DL101" s="135"/>
      <c r="DM101" s="135"/>
      <c r="DN101" s="135"/>
      <c r="DO101" s="135"/>
      <c r="DP101" s="135"/>
      <c r="DQ101" s="135"/>
      <c r="DR101" s="135"/>
      <c r="DS101" s="135"/>
      <c r="DT101" s="135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5"/>
      <c r="EK101" s="135"/>
      <c r="EL101" s="135"/>
      <c r="EM101" s="135"/>
      <c r="EN101" s="135"/>
      <c r="EO101" s="135"/>
    </row>
    <row r="102" spans="18:145" x14ac:dyDescent="0.2">
      <c r="R102" s="131"/>
      <c r="S102" s="131"/>
      <c r="T102" s="131"/>
      <c r="U102" s="131"/>
      <c r="V102" s="131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135"/>
      <c r="CY102" s="135"/>
      <c r="CZ102" s="135"/>
      <c r="DA102" s="135"/>
      <c r="DB102" s="135"/>
      <c r="DC102" s="135"/>
      <c r="DD102" s="135"/>
      <c r="DE102" s="135"/>
      <c r="DF102" s="135"/>
      <c r="DG102" s="135"/>
      <c r="DH102" s="135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5"/>
      <c r="EK102" s="135"/>
      <c r="EL102" s="135"/>
      <c r="EM102" s="135"/>
      <c r="EN102" s="135"/>
      <c r="EO102" s="135"/>
    </row>
    <row r="103" spans="18:145" x14ac:dyDescent="0.2">
      <c r="R103" s="131"/>
      <c r="S103" s="131"/>
      <c r="T103" s="131"/>
      <c r="U103" s="131"/>
      <c r="V103" s="131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5"/>
      <c r="EK103" s="135"/>
      <c r="EL103" s="135"/>
      <c r="EM103" s="135"/>
      <c r="EN103" s="135"/>
      <c r="EO103" s="135"/>
    </row>
    <row r="104" spans="18:145" x14ac:dyDescent="0.2">
      <c r="R104" s="131"/>
      <c r="S104" s="131"/>
      <c r="T104" s="131"/>
      <c r="U104" s="131"/>
      <c r="V104" s="131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  <c r="ED104" s="135"/>
      <c r="EE104" s="135"/>
      <c r="EF104" s="135"/>
      <c r="EG104" s="135"/>
      <c r="EH104" s="135"/>
      <c r="EI104" s="135"/>
      <c r="EJ104" s="135"/>
      <c r="EK104" s="135"/>
      <c r="EL104" s="135"/>
      <c r="EM104" s="135"/>
      <c r="EN104" s="135"/>
      <c r="EO104" s="135"/>
    </row>
    <row r="105" spans="18:145" x14ac:dyDescent="0.2">
      <c r="R105" s="131"/>
      <c r="S105" s="131"/>
      <c r="T105" s="131"/>
      <c r="U105" s="131"/>
      <c r="V105" s="131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  <c r="ED105" s="135"/>
      <c r="EE105" s="135"/>
      <c r="EF105" s="135"/>
      <c r="EG105" s="135"/>
      <c r="EH105" s="135"/>
      <c r="EI105" s="135"/>
      <c r="EJ105" s="135"/>
      <c r="EK105" s="135"/>
      <c r="EL105" s="135"/>
      <c r="EM105" s="135"/>
      <c r="EN105" s="135"/>
      <c r="EO105" s="135"/>
    </row>
    <row r="106" spans="18:145" x14ac:dyDescent="0.2">
      <c r="R106" s="131"/>
      <c r="S106" s="131"/>
      <c r="T106" s="131"/>
      <c r="U106" s="131"/>
      <c r="V106" s="131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  <c r="ED106" s="135"/>
      <c r="EE106" s="135"/>
      <c r="EF106" s="135"/>
      <c r="EG106" s="135"/>
      <c r="EH106" s="135"/>
      <c r="EI106" s="135"/>
      <c r="EJ106" s="135"/>
      <c r="EK106" s="135"/>
      <c r="EL106" s="135"/>
      <c r="EM106" s="135"/>
      <c r="EN106" s="135"/>
      <c r="EO106" s="135"/>
    </row>
    <row r="107" spans="18:145" x14ac:dyDescent="0.2">
      <c r="R107" s="131"/>
      <c r="S107" s="131"/>
      <c r="T107" s="131"/>
      <c r="U107" s="131"/>
      <c r="V107" s="131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</row>
    <row r="108" spans="18:145" x14ac:dyDescent="0.2">
      <c r="R108" s="131"/>
      <c r="S108" s="131"/>
      <c r="T108" s="131"/>
      <c r="U108" s="131"/>
      <c r="V108" s="131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5"/>
      <c r="EB108" s="135"/>
      <c r="EC108" s="135"/>
      <c r="ED108" s="135"/>
      <c r="EE108" s="135"/>
      <c r="EF108" s="135"/>
      <c r="EG108" s="135"/>
      <c r="EH108" s="135"/>
      <c r="EI108" s="135"/>
      <c r="EJ108" s="135"/>
      <c r="EK108" s="135"/>
      <c r="EL108" s="135"/>
      <c r="EM108" s="135"/>
      <c r="EN108" s="135"/>
      <c r="EO108" s="135"/>
    </row>
    <row r="109" spans="18:145" x14ac:dyDescent="0.2">
      <c r="R109" s="131"/>
      <c r="S109" s="131"/>
      <c r="T109" s="131"/>
      <c r="U109" s="131"/>
      <c r="V109" s="131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</row>
    <row r="110" spans="18:145" x14ac:dyDescent="0.2">
      <c r="R110" s="131"/>
      <c r="S110" s="131"/>
      <c r="T110" s="131"/>
      <c r="U110" s="131"/>
      <c r="V110" s="131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5"/>
      <c r="CQ110" s="135"/>
      <c r="CR110" s="13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135"/>
      <c r="DO110" s="135"/>
      <c r="DP110" s="135"/>
      <c r="DQ110" s="135"/>
      <c r="DR110" s="135"/>
      <c r="DS110" s="135"/>
      <c r="DT110" s="135"/>
      <c r="DU110" s="135"/>
      <c r="DV110" s="135"/>
      <c r="DW110" s="135"/>
      <c r="DX110" s="135"/>
      <c r="DY110" s="135"/>
      <c r="DZ110" s="135"/>
      <c r="EA110" s="135"/>
      <c r="EB110" s="135"/>
      <c r="EC110" s="135"/>
      <c r="ED110" s="135"/>
      <c r="EE110" s="135"/>
      <c r="EF110" s="135"/>
      <c r="EG110" s="135"/>
      <c r="EH110" s="135"/>
      <c r="EI110" s="135"/>
      <c r="EJ110" s="135"/>
      <c r="EK110" s="135"/>
      <c r="EL110" s="135"/>
      <c r="EM110" s="135"/>
      <c r="EN110" s="135"/>
      <c r="EO110" s="135"/>
    </row>
    <row r="111" spans="18:145" x14ac:dyDescent="0.2">
      <c r="R111" s="131"/>
      <c r="S111" s="131"/>
      <c r="T111" s="131"/>
      <c r="U111" s="131"/>
      <c r="V111" s="131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135"/>
      <c r="DI111" s="135"/>
      <c r="DJ111" s="135"/>
      <c r="DK111" s="135"/>
      <c r="DL111" s="135"/>
      <c r="DM111" s="135"/>
      <c r="DN111" s="135"/>
      <c r="DO111" s="135"/>
      <c r="DP111" s="135"/>
      <c r="DQ111" s="135"/>
      <c r="DR111" s="135"/>
      <c r="DS111" s="135"/>
      <c r="DT111" s="135"/>
      <c r="DU111" s="135"/>
      <c r="DV111" s="135"/>
      <c r="DW111" s="135"/>
      <c r="DX111" s="135"/>
      <c r="DY111" s="135"/>
      <c r="DZ111" s="135"/>
      <c r="EA111" s="135"/>
      <c r="EB111" s="135"/>
      <c r="EC111" s="135"/>
      <c r="ED111" s="135"/>
      <c r="EE111" s="135"/>
      <c r="EF111" s="135"/>
      <c r="EG111" s="135"/>
      <c r="EH111" s="135"/>
      <c r="EI111" s="135"/>
      <c r="EJ111" s="135"/>
      <c r="EK111" s="135"/>
      <c r="EL111" s="135"/>
      <c r="EM111" s="135"/>
      <c r="EN111" s="135"/>
      <c r="EO111" s="135"/>
    </row>
    <row r="112" spans="18:145" x14ac:dyDescent="0.2">
      <c r="R112" s="131"/>
      <c r="S112" s="131"/>
      <c r="T112" s="131"/>
      <c r="U112" s="131"/>
      <c r="V112" s="131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5"/>
      <c r="EB112" s="135"/>
      <c r="EC112" s="135"/>
      <c r="ED112" s="135"/>
      <c r="EE112" s="135"/>
      <c r="EF112" s="135"/>
      <c r="EG112" s="135"/>
      <c r="EH112" s="135"/>
      <c r="EI112" s="135"/>
      <c r="EJ112" s="135"/>
      <c r="EK112" s="135"/>
      <c r="EL112" s="135"/>
      <c r="EM112" s="135"/>
      <c r="EN112" s="135"/>
      <c r="EO112" s="135"/>
    </row>
    <row r="113" spans="18:145" x14ac:dyDescent="0.2">
      <c r="R113" s="131"/>
      <c r="S113" s="131"/>
      <c r="T113" s="131"/>
      <c r="U113" s="131"/>
      <c r="V113" s="131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5"/>
      <c r="DN113" s="135"/>
      <c r="DO113" s="135"/>
      <c r="DP113" s="135"/>
      <c r="DQ113" s="135"/>
      <c r="DR113" s="135"/>
      <c r="DS113" s="135"/>
      <c r="DT113" s="135"/>
      <c r="DU113" s="135"/>
      <c r="DV113" s="135"/>
      <c r="DW113" s="135"/>
      <c r="DX113" s="135"/>
      <c r="DY113" s="135"/>
      <c r="DZ113" s="135"/>
      <c r="EA113" s="135"/>
      <c r="EB113" s="135"/>
      <c r="EC113" s="135"/>
      <c r="ED113" s="135"/>
      <c r="EE113" s="135"/>
      <c r="EF113" s="135"/>
      <c r="EG113" s="135"/>
      <c r="EH113" s="135"/>
      <c r="EI113" s="135"/>
      <c r="EJ113" s="135"/>
      <c r="EK113" s="135"/>
      <c r="EL113" s="135"/>
      <c r="EM113" s="135"/>
      <c r="EN113" s="135"/>
      <c r="EO113" s="135"/>
    </row>
    <row r="114" spans="18:145" x14ac:dyDescent="0.2">
      <c r="R114" s="131"/>
      <c r="S114" s="131"/>
      <c r="T114" s="131"/>
      <c r="U114" s="131"/>
      <c r="V114" s="131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  <c r="DB114" s="135"/>
      <c r="DC114" s="135"/>
      <c r="DD114" s="135"/>
      <c r="DE114" s="135"/>
      <c r="DF114" s="135"/>
      <c r="DG114" s="135"/>
      <c r="DH114" s="135"/>
      <c r="DI114" s="135"/>
      <c r="DJ114" s="135"/>
      <c r="DK114" s="135"/>
      <c r="DL114" s="135"/>
      <c r="DM114" s="135"/>
      <c r="DN114" s="135"/>
      <c r="DO114" s="135"/>
      <c r="DP114" s="135"/>
      <c r="DQ114" s="135"/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35"/>
      <c r="ED114" s="135"/>
      <c r="EE114" s="135"/>
      <c r="EF114" s="135"/>
      <c r="EG114" s="135"/>
      <c r="EH114" s="135"/>
      <c r="EI114" s="135"/>
      <c r="EJ114" s="135"/>
      <c r="EK114" s="135"/>
      <c r="EL114" s="135"/>
      <c r="EM114" s="135"/>
      <c r="EN114" s="135"/>
      <c r="EO114" s="135"/>
    </row>
    <row r="115" spans="18:145" x14ac:dyDescent="0.2">
      <c r="R115" s="131"/>
      <c r="S115" s="131"/>
      <c r="T115" s="131"/>
      <c r="U115" s="131"/>
      <c r="V115" s="131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5"/>
      <c r="CY115" s="135"/>
      <c r="CZ115" s="135"/>
      <c r="DA115" s="135"/>
      <c r="DB115" s="135"/>
      <c r="DC115" s="135"/>
      <c r="DD115" s="135"/>
      <c r="DE115" s="135"/>
      <c r="DF115" s="135"/>
      <c r="DG115" s="135"/>
      <c r="DH115" s="135"/>
      <c r="DI115" s="135"/>
      <c r="DJ115" s="135"/>
      <c r="DK115" s="135"/>
      <c r="DL115" s="135"/>
      <c r="DM115" s="135"/>
      <c r="DN115" s="135"/>
      <c r="DO115" s="135"/>
      <c r="DP115" s="135"/>
      <c r="DQ115" s="135"/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35"/>
      <c r="ED115" s="135"/>
      <c r="EE115" s="135"/>
      <c r="EF115" s="135"/>
      <c r="EG115" s="135"/>
      <c r="EH115" s="135"/>
      <c r="EI115" s="135"/>
      <c r="EJ115" s="135"/>
      <c r="EK115" s="135"/>
      <c r="EL115" s="135"/>
      <c r="EM115" s="135"/>
      <c r="EN115" s="135"/>
      <c r="EO115" s="135"/>
    </row>
    <row r="116" spans="18:145" x14ac:dyDescent="0.2">
      <c r="R116" s="131"/>
      <c r="S116" s="131"/>
      <c r="T116" s="131"/>
      <c r="U116" s="131"/>
      <c r="V116" s="131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135"/>
      <c r="DK116" s="135"/>
      <c r="DL116" s="135"/>
      <c r="DM116" s="135"/>
      <c r="DN116" s="135"/>
      <c r="DO116" s="135"/>
      <c r="DP116" s="135"/>
      <c r="DQ116" s="135"/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35"/>
      <c r="ED116" s="135"/>
      <c r="EE116" s="135"/>
      <c r="EF116" s="135"/>
      <c r="EG116" s="135"/>
      <c r="EH116" s="135"/>
      <c r="EI116" s="135"/>
      <c r="EJ116" s="135"/>
      <c r="EK116" s="135"/>
      <c r="EL116" s="135"/>
      <c r="EM116" s="135"/>
      <c r="EN116" s="135"/>
      <c r="EO116" s="135"/>
    </row>
    <row r="117" spans="18:145" x14ac:dyDescent="0.2">
      <c r="R117" s="131"/>
      <c r="S117" s="131"/>
      <c r="T117" s="131"/>
      <c r="U117" s="131"/>
      <c r="V117" s="131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135"/>
      <c r="DK117" s="135"/>
      <c r="DL117" s="135"/>
      <c r="DM117" s="135"/>
      <c r="DN117" s="135"/>
      <c r="DO117" s="135"/>
      <c r="DP117" s="135"/>
      <c r="DQ117" s="13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</row>
    <row r="118" spans="18:145" x14ac:dyDescent="0.2">
      <c r="R118" s="131"/>
      <c r="S118" s="131"/>
      <c r="T118" s="131"/>
      <c r="U118" s="131"/>
      <c r="V118" s="131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135"/>
      <c r="CR118" s="135"/>
      <c r="CS118" s="135"/>
      <c r="CT118" s="13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5"/>
      <c r="DF118" s="135"/>
      <c r="DG118" s="135"/>
      <c r="DH118" s="135"/>
      <c r="DI118" s="135"/>
      <c r="DJ118" s="135"/>
      <c r="DK118" s="135"/>
      <c r="DL118" s="135"/>
      <c r="DM118" s="135"/>
      <c r="DN118" s="135"/>
      <c r="DO118" s="135"/>
      <c r="DP118" s="135"/>
      <c r="DQ118" s="135"/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35"/>
      <c r="ED118" s="135"/>
      <c r="EE118" s="135"/>
      <c r="EF118" s="135"/>
      <c r="EG118" s="135"/>
      <c r="EH118" s="135"/>
      <c r="EI118" s="135"/>
      <c r="EJ118" s="135"/>
      <c r="EK118" s="135"/>
      <c r="EL118" s="135"/>
      <c r="EM118" s="135"/>
      <c r="EN118" s="135"/>
      <c r="EO118" s="135"/>
    </row>
    <row r="119" spans="18:145" x14ac:dyDescent="0.2">
      <c r="R119" s="131"/>
      <c r="S119" s="131"/>
      <c r="T119" s="131"/>
      <c r="U119" s="131"/>
      <c r="V119" s="131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</row>
    <row r="120" spans="18:145" x14ac:dyDescent="0.2">
      <c r="R120" s="131"/>
      <c r="S120" s="131"/>
      <c r="T120" s="131"/>
      <c r="U120" s="131"/>
      <c r="V120" s="131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</row>
    <row r="121" spans="18:145" x14ac:dyDescent="0.2">
      <c r="R121" s="131"/>
      <c r="S121" s="131"/>
      <c r="T121" s="131"/>
      <c r="U121" s="131"/>
      <c r="V121" s="131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  <c r="CP121" s="135"/>
      <c r="CQ121" s="135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5"/>
      <c r="DB121" s="135"/>
      <c r="DC121" s="135"/>
      <c r="DD121" s="135"/>
      <c r="DE121" s="135"/>
      <c r="DF121" s="135"/>
      <c r="DG121" s="135"/>
      <c r="DH121" s="135"/>
      <c r="DI121" s="135"/>
      <c r="DJ121" s="135"/>
      <c r="DK121" s="135"/>
      <c r="DL121" s="135"/>
      <c r="DM121" s="135"/>
      <c r="DN121" s="135"/>
      <c r="DO121" s="135"/>
      <c r="DP121" s="135"/>
      <c r="DQ121" s="135"/>
      <c r="DR121" s="135"/>
      <c r="DS121" s="135"/>
      <c r="DT121" s="135"/>
      <c r="DU121" s="135"/>
      <c r="DV121" s="135"/>
      <c r="DW121" s="135"/>
      <c r="DX121" s="135"/>
      <c r="DY121" s="135"/>
      <c r="DZ121" s="135"/>
      <c r="EA121" s="135"/>
      <c r="EB121" s="135"/>
      <c r="EC121" s="135"/>
      <c r="ED121" s="135"/>
      <c r="EE121" s="135"/>
      <c r="EF121" s="135"/>
      <c r="EG121" s="135"/>
      <c r="EH121" s="135"/>
      <c r="EI121" s="135"/>
      <c r="EJ121" s="135"/>
      <c r="EK121" s="135"/>
      <c r="EL121" s="135"/>
      <c r="EM121" s="135"/>
      <c r="EN121" s="135"/>
      <c r="EO121" s="135"/>
    </row>
    <row r="122" spans="18:145" x14ac:dyDescent="0.2">
      <c r="R122" s="131"/>
      <c r="S122" s="131"/>
      <c r="T122" s="131"/>
      <c r="U122" s="131"/>
      <c r="V122" s="131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5"/>
      <c r="BW122" s="135"/>
      <c r="BX122" s="135"/>
      <c r="BY122" s="135"/>
      <c r="BZ122" s="135"/>
      <c r="CA122" s="135"/>
      <c r="CB122" s="135"/>
      <c r="CC122" s="135"/>
      <c r="CD122" s="135"/>
      <c r="CE122" s="135"/>
      <c r="CF122" s="135"/>
      <c r="CG122" s="135"/>
      <c r="CH122" s="135"/>
      <c r="CI122" s="135"/>
      <c r="CJ122" s="135"/>
      <c r="CK122" s="135"/>
      <c r="CL122" s="135"/>
      <c r="CM122" s="135"/>
      <c r="CN122" s="135"/>
      <c r="CO122" s="135"/>
      <c r="CP122" s="135"/>
      <c r="CQ122" s="135"/>
      <c r="CR122" s="135"/>
      <c r="CS122" s="135"/>
      <c r="CT122" s="135"/>
      <c r="CU122" s="135"/>
      <c r="CV122" s="135"/>
      <c r="CW122" s="135"/>
      <c r="CX122" s="135"/>
      <c r="CY122" s="135"/>
      <c r="CZ122" s="135"/>
      <c r="DA122" s="135"/>
      <c r="DB122" s="135"/>
      <c r="DC122" s="135"/>
      <c r="DD122" s="135"/>
      <c r="DE122" s="135"/>
      <c r="DF122" s="135"/>
      <c r="DG122" s="135"/>
      <c r="DH122" s="135"/>
      <c r="DI122" s="135"/>
      <c r="DJ122" s="135"/>
      <c r="DK122" s="135"/>
      <c r="DL122" s="135"/>
      <c r="DM122" s="135"/>
      <c r="DN122" s="135"/>
      <c r="DO122" s="135"/>
      <c r="DP122" s="135"/>
      <c r="DQ122" s="135"/>
      <c r="DR122" s="135"/>
      <c r="DS122" s="135"/>
      <c r="DT122" s="135"/>
      <c r="DU122" s="135"/>
      <c r="DV122" s="135"/>
      <c r="DW122" s="135"/>
      <c r="DX122" s="135"/>
      <c r="DY122" s="135"/>
      <c r="DZ122" s="135"/>
      <c r="EA122" s="135"/>
      <c r="EB122" s="135"/>
      <c r="EC122" s="135"/>
      <c r="ED122" s="135"/>
      <c r="EE122" s="135"/>
      <c r="EF122" s="135"/>
      <c r="EG122" s="135"/>
      <c r="EH122" s="135"/>
      <c r="EI122" s="135"/>
      <c r="EJ122" s="135"/>
      <c r="EK122" s="135"/>
      <c r="EL122" s="135"/>
      <c r="EM122" s="135"/>
      <c r="EN122" s="135"/>
      <c r="EO122" s="135"/>
    </row>
    <row r="123" spans="18:145" x14ac:dyDescent="0.2">
      <c r="R123" s="131"/>
      <c r="S123" s="131"/>
      <c r="T123" s="131"/>
      <c r="U123" s="131"/>
      <c r="V123" s="131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5"/>
      <c r="BW123" s="135"/>
      <c r="BX123" s="135"/>
      <c r="BY123" s="135"/>
      <c r="BZ123" s="135"/>
      <c r="CA123" s="135"/>
      <c r="CB123" s="135"/>
      <c r="CC123" s="135"/>
      <c r="CD123" s="135"/>
      <c r="CE123" s="135"/>
      <c r="CF123" s="135"/>
      <c r="CG123" s="135"/>
      <c r="CH123" s="135"/>
      <c r="CI123" s="135"/>
      <c r="CJ123" s="135"/>
      <c r="CK123" s="135"/>
      <c r="CL123" s="135"/>
      <c r="CM123" s="135"/>
      <c r="CN123" s="135"/>
      <c r="CO123" s="135"/>
      <c r="CP123" s="135"/>
      <c r="CQ123" s="135"/>
      <c r="CR123" s="135"/>
      <c r="CS123" s="135"/>
      <c r="CT123" s="135"/>
      <c r="CU123" s="135"/>
      <c r="CV123" s="135"/>
      <c r="CW123" s="135"/>
      <c r="CX123" s="135"/>
      <c r="CY123" s="135"/>
      <c r="CZ123" s="135"/>
      <c r="DA123" s="135"/>
      <c r="DB123" s="135"/>
      <c r="DC123" s="135"/>
      <c r="DD123" s="135"/>
      <c r="DE123" s="135"/>
      <c r="DF123" s="135"/>
      <c r="DG123" s="135"/>
      <c r="DH123" s="135"/>
      <c r="DI123" s="135"/>
      <c r="DJ123" s="135"/>
      <c r="DK123" s="135"/>
      <c r="DL123" s="135"/>
      <c r="DM123" s="135"/>
      <c r="DN123" s="135"/>
      <c r="DO123" s="135"/>
      <c r="DP123" s="135"/>
      <c r="DQ123" s="135"/>
      <c r="DR123" s="135"/>
      <c r="DS123" s="135"/>
      <c r="DT123" s="135"/>
      <c r="DU123" s="135"/>
      <c r="DV123" s="135"/>
      <c r="DW123" s="135"/>
      <c r="DX123" s="135"/>
      <c r="DY123" s="135"/>
      <c r="DZ123" s="135"/>
      <c r="EA123" s="135"/>
      <c r="EB123" s="135"/>
      <c r="EC123" s="135"/>
      <c r="ED123" s="135"/>
      <c r="EE123" s="135"/>
      <c r="EF123" s="135"/>
      <c r="EG123" s="135"/>
      <c r="EH123" s="135"/>
      <c r="EI123" s="135"/>
      <c r="EJ123" s="135"/>
      <c r="EK123" s="135"/>
      <c r="EL123" s="135"/>
      <c r="EM123" s="135"/>
      <c r="EN123" s="135"/>
      <c r="EO123" s="135"/>
    </row>
    <row r="124" spans="18:145" x14ac:dyDescent="0.2">
      <c r="R124" s="131"/>
      <c r="S124" s="131"/>
      <c r="T124" s="131"/>
      <c r="U124" s="131"/>
      <c r="V124" s="131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5"/>
      <c r="DN124" s="135"/>
      <c r="DO124" s="135"/>
      <c r="DP124" s="135"/>
      <c r="DQ124" s="135"/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5"/>
      <c r="EB124" s="135"/>
      <c r="EC124" s="135"/>
      <c r="ED124" s="135"/>
      <c r="EE124" s="135"/>
      <c r="EF124" s="135"/>
      <c r="EG124" s="135"/>
      <c r="EH124" s="135"/>
      <c r="EI124" s="135"/>
      <c r="EJ124" s="135"/>
      <c r="EK124" s="135"/>
      <c r="EL124" s="135"/>
      <c r="EM124" s="135"/>
      <c r="EN124" s="135"/>
      <c r="EO124" s="135"/>
    </row>
    <row r="125" spans="18:145" x14ac:dyDescent="0.2">
      <c r="R125" s="131"/>
      <c r="S125" s="131"/>
      <c r="T125" s="131"/>
      <c r="U125" s="131"/>
      <c r="V125" s="131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35"/>
      <c r="CF125" s="135"/>
      <c r="CG125" s="135"/>
      <c r="CH125" s="135"/>
      <c r="CI125" s="135"/>
      <c r="CJ125" s="135"/>
      <c r="CK125" s="135"/>
      <c r="CL125" s="135"/>
      <c r="CM125" s="135"/>
      <c r="CN125" s="135"/>
      <c r="CO125" s="135"/>
      <c r="CP125" s="135"/>
      <c r="CQ125" s="135"/>
      <c r="CR125" s="135"/>
      <c r="CS125" s="135"/>
      <c r="CT125" s="135"/>
      <c r="CU125" s="135"/>
      <c r="CV125" s="135"/>
      <c r="CW125" s="135"/>
      <c r="CX125" s="135"/>
      <c r="CY125" s="135"/>
      <c r="CZ125" s="135"/>
      <c r="DA125" s="135"/>
      <c r="DB125" s="135"/>
      <c r="DC125" s="135"/>
      <c r="DD125" s="135"/>
      <c r="DE125" s="135"/>
      <c r="DF125" s="135"/>
      <c r="DG125" s="135"/>
      <c r="DH125" s="135"/>
      <c r="DI125" s="135"/>
      <c r="DJ125" s="135"/>
      <c r="DK125" s="135"/>
      <c r="DL125" s="135"/>
      <c r="DM125" s="135"/>
      <c r="DN125" s="135"/>
      <c r="DO125" s="135"/>
      <c r="DP125" s="135"/>
      <c r="DQ125" s="135"/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5"/>
      <c r="EB125" s="135"/>
      <c r="EC125" s="135"/>
      <c r="ED125" s="135"/>
      <c r="EE125" s="135"/>
      <c r="EF125" s="135"/>
      <c r="EG125" s="135"/>
      <c r="EH125" s="135"/>
      <c r="EI125" s="135"/>
      <c r="EJ125" s="135"/>
      <c r="EK125" s="135"/>
      <c r="EL125" s="135"/>
      <c r="EM125" s="135"/>
      <c r="EN125" s="135"/>
      <c r="EO125" s="135"/>
    </row>
    <row r="126" spans="18:145" x14ac:dyDescent="0.2">
      <c r="R126" s="131"/>
      <c r="S126" s="131"/>
      <c r="T126" s="131"/>
      <c r="U126" s="131"/>
      <c r="V126" s="131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5"/>
      <c r="CE126" s="135"/>
      <c r="CF126" s="135"/>
      <c r="CG126" s="135"/>
      <c r="CH126" s="135"/>
      <c r="CI126" s="135"/>
      <c r="CJ126" s="135"/>
      <c r="CK126" s="135"/>
      <c r="CL126" s="135"/>
      <c r="CM126" s="135"/>
      <c r="CN126" s="135"/>
      <c r="CO126" s="135"/>
      <c r="CP126" s="135"/>
      <c r="CQ126" s="135"/>
      <c r="CR126" s="135"/>
      <c r="CS126" s="135"/>
      <c r="CT126" s="135"/>
      <c r="CU126" s="135"/>
      <c r="CV126" s="135"/>
      <c r="CW126" s="135"/>
      <c r="CX126" s="135"/>
      <c r="CY126" s="135"/>
      <c r="CZ126" s="135"/>
      <c r="DA126" s="135"/>
      <c r="DB126" s="135"/>
      <c r="DC126" s="135"/>
      <c r="DD126" s="135"/>
      <c r="DE126" s="135"/>
      <c r="DF126" s="135"/>
      <c r="DG126" s="135"/>
      <c r="DH126" s="135"/>
      <c r="DI126" s="135"/>
      <c r="DJ126" s="135"/>
      <c r="DK126" s="135"/>
      <c r="DL126" s="135"/>
      <c r="DM126" s="135"/>
      <c r="DN126" s="135"/>
      <c r="DO126" s="135"/>
      <c r="DP126" s="135"/>
      <c r="DQ126" s="135"/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  <c r="ED126" s="135"/>
      <c r="EE126" s="135"/>
      <c r="EF126" s="135"/>
      <c r="EG126" s="135"/>
      <c r="EH126" s="135"/>
      <c r="EI126" s="135"/>
      <c r="EJ126" s="135"/>
      <c r="EK126" s="135"/>
      <c r="EL126" s="135"/>
      <c r="EM126" s="135"/>
      <c r="EN126" s="135"/>
      <c r="EO126" s="135"/>
    </row>
    <row r="127" spans="18:145" x14ac:dyDescent="0.2">
      <c r="R127" s="131"/>
      <c r="S127" s="131"/>
      <c r="T127" s="131"/>
      <c r="U127" s="131"/>
      <c r="V127" s="131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35"/>
      <c r="CE127" s="135"/>
      <c r="CF127" s="135"/>
      <c r="CG127" s="135"/>
      <c r="CH127" s="135"/>
      <c r="CI127" s="135"/>
      <c r="CJ127" s="135"/>
      <c r="CK127" s="135"/>
      <c r="CL127" s="135"/>
      <c r="CM127" s="135"/>
      <c r="CN127" s="135"/>
      <c r="CO127" s="135"/>
      <c r="CP127" s="135"/>
      <c r="CQ127" s="135"/>
      <c r="CR127" s="135"/>
      <c r="CS127" s="135"/>
      <c r="CT127" s="135"/>
      <c r="CU127" s="135"/>
      <c r="CV127" s="135"/>
      <c r="CW127" s="135"/>
      <c r="CX127" s="135"/>
      <c r="CY127" s="135"/>
      <c r="CZ127" s="135"/>
      <c r="DA127" s="135"/>
      <c r="DB127" s="135"/>
      <c r="DC127" s="135"/>
      <c r="DD127" s="135"/>
      <c r="DE127" s="135"/>
      <c r="DF127" s="135"/>
      <c r="DG127" s="135"/>
      <c r="DH127" s="135"/>
      <c r="DI127" s="135"/>
      <c r="DJ127" s="135"/>
      <c r="DK127" s="135"/>
      <c r="DL127" s="135"/>
      <c r="DM127" s="135"/>
      <c r="DN127" s="135"/>
      <c r="DO127" s="135"/>
      <c r="DP127" s="135"/>
      <c r="DQ127" s="135"/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5"/>
      <c r="EB127" s="135"/>
      <c r="EC127" s="135"/>
      <c r="ED127" s="135"/>
      <c r="EE127" s="135"/>
      <c r="EF127" s="135"/>
      <c r="EG127" s="135"/>
      <c r="EH127" s="135"/>
      <c r="EI127" s="135"/>
      <c r="EJ127" s="135"/>
      <c r="EK127" s="135"/>
      <c r="EL127" s="135"/>
      <c r="EM127" s="135"/>
      <c r="EN127" s="135"/>
      <c r="EO127" s="135"/>
    </row>
    <row r="128" spans="18:145" x14ac:dyDescent="0.2">
      <c r="R128" s="131"/>
      <c r="S128" s="131"/>
      <c r="T128" s="131"/>
      <c r="U128" s="131"/>
      <c r="V128" s="131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/>
      <c r="CP128" s="135"/>
      <c r="CQ128" s="135"/>
      <c r="CR128" s="135"/>
      <c r="CS128" s="135"/>
      <c r="CT128" s="135"/>
      <c r="CU128" s="135"/>
      <c r="CV128" s="135"/>
      <c r="CW128" s="135"/>
      <c r="CX128" s="135"/>
      <c r="CY128" s="135"/>
      <c r="CZ128" s="135"/>
      <c r="DA128" s="135"/>
      <c r="DB128" s="135"/>
      <c r="DC128" s="135"/>
      <c r="DD128" s="135"/>
      <c r="DE128" s="135"/>
      <c r="DF128" s="135"/>
      <c r="DG128" s="135"/>
      <c r="DH128" s="135"/>
      <c r="DI128" s="135"/>
      <c r="DJ128" s="135"/>
      <c r="DK128" s="135"/>
      <c r="DL128" s="135"/>
      <c r="DM128" s="135"/>
      <c r="DN128" s="135"/>
      <c r="DO128" s="135"/>
      <c r="DP128" s="135"/>
      <c r="DQ128" s="135"/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5"/>
      <c r="EB128" s="135"/>
      <c r="EC128" s="135"/>
      <c r="ED128" s="135"/>
      <c r="EE128" s="135"/>
      <c r="EF128" s="135"/>
      <c r="EG128" s="135"/>
      <c r="EH128" s="135"/>
      <c r="EI128" s="135"/>
      <c r="EJ128" s="135"/>
      <c r="EK128" s="135"/>
      <c r="EL128" s="135"/>
      <c r="EM128" s="135"/>
      <c r="EN128" s="135"/>
      <c r="EO128" s="135"/>
    </row>
    <row r="129" spans="18:145" x14ac:dyDescent="0.2">
      <c r="R129" s="131"/>
      <c r="S129" s="131"/>
      <c r="T129" s="131"/>
      <c r="U129" s="131"/>
      <c r="V129" s="131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135"/>
      <c r="CA129" s="135"/>
      <c r="CB129" s="135"/>
      <c r="CC129" s="135"/>
      <c r="CD129" s="135"/>
      <c r="CE129" s="135"/>
      <c r="CF129" s="135"/>
      <c r="CG129" s="135"/>
      <c r="CH129" s="135"/>
      <c r="CI129" s="135"/>
      <c r="CJ129" s="135"/>
      <c r="CK129" s="135"/>
      <c r="CL129" s="135"/>
      <c r="CM129" s="135"/>
      <c r="CN129" s="135"/>
      <c r="CO129" s="135"/>
      <c r="CP129" s="135"/>
      <c r="CQ129" s="135"/>
      <c r="CR129" s="135"/>
      <c r="CS129" s="135"/>
      <c r="CT129" s="135"/>
      <c r="CU129" s="135"/>
      <c r="CV129" s="135"/>
      <c r="CW129" s="135"/>
      <c r="CX129" s="135"/>
      <c r="CY129" s="135"/>
      <c r="CZ129" s="135"/>
      <c r="DA129" s="135"/>
      <c r="DB129" s="135"/>
      <c r="DC129" s="135"/>
      <c r="DD129" s="135"/>
      <c r="DE129" s="135"/>
      <c r="DF129" s="135"/>
      <c r="DG129" s="135"/>
      <c r="DH129" s="135"/>
      <c r="DI129" s="135"/>
      <c r="DJ129" s="135"/>
      <c r="DK129" s="135"/>
      <c r="DL129" s="135"/>
      <c r="DM129" s="135"/>
      <c r="DN129" s="135"/>
      <c r="DO129" s="135"/>
      <c r="DP129" s="135"/>
      <c r="DQ129" s="135"/>
      <c r="DR129" s="135"/>
      <c r="DS129" s="135"/>
      <c r="DT129" s="135"/>
      <c r="DU129" s="135"/>
      <c r="DV129" s="135"/>
      <c r="DW129" s="135"/>
      <c r="DX129" s="135"/>
      <c r="DY129" s="135"/>
      <c r="DZ129" s="135"/>
      <c r="EA129" s="135"/>
      <c r="EB129" s="135"/>
      <c r="EC129" s="135"/>
      <c r="ED129" s="135"/>
      <c r="EE129" s="135"/>
      <c r="EF129" s="135"/>
      <c r="EG129" s="135"/>
      <c r="EH129" s="135"/>
      <c r="EI129" s="135"/>
      <c r="EJ129" s="135"/>
      <c r="EK129" s="135"/>
      <c r="EL129" s="135"/>
      <c r="EM129" s="135"/>
      <c r="EN129" s="135"/>
      <c r="EO129" s="135"/>
    </row>
    <row r="130" spans="18:145" x14ac:dyDescent="0.2">
      <c r="R130" s="131"/>
      <c r="S130" s="131"/>
      <c r="T130" s="131"/>
      <c r="U130" s="131"/>
      <c r="V130" s="131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  <c r="BW130" s="135"/>
      <c r="BX130" s="135"/>
      <c r="BY130" s="135"/>
      <c r="BZ130" s="135"/>
      <c r="CA130" s="135"/>
      <c r="CB130" s="135"/>
      <c r="CC130" s="135"/>
      <c r="CD130" s="135"/>
      <c r="CE130" s="135"/>
      <c r="CF130" s="135"/>
      <c r="CG130" s="135"/>
      <c r="CH130" s="135"/>
      <c r="CI130" s="135"/>
      <c r="CJ130" s="135"/>
      <c r="CK130" s="135"/>
      <c r="CL130" s="135"/>
      <c r="CM130" s="135"/>
      <c r="CN130" s="135"/>
      <c r="CO130" s="135"/>
      <c r="CP130" s="135"/>
      <c r="CQ130" s="135"/>
      <c r="CR130" s="135"/>
      <c r="CS130" s="135"/>
      <c r="CT130" s="135"/>
      <c r="CU130" s="135"/>
      <c r="CV130" s="135"/>
      <c r="CW130" s="135"/>
      <c r="CX130" s="135"/>
      <c r="CY130" s="135"/>
      <c r="CZ130" s="135"/>
      <c r="DA130" s="135"/>
      <c r="DB130" s="135"/>
      <c r="DC130" s="135"/>
      <c r="DD130" s="135"/>
      <c r="DE130" s="135"/>
      <c r="DF130" s="135"/>
      <c r="DG130" s="135"/>
      <c r="DH130" s="135"/>
      <c r="DI130" s="135"/>
      <c r="DJ130" s="135"/>
      <c r="DK130" s="135"/>
      <c r="DL130" s="135"/>
      <c r="DM130" s="135"/>
      <c r="DN130" s="135"/>
      <c r="DO130" s="135"/>
      <c r="DP130" s="135"/>
      <c r="DQ130" s="135"/>
      <c r="DR130" s="135"/>
      <c r="DS130" s="135"/>
      <c r="DT130" s="135"/>
      <c r="DU130" s="135"/>
      <c r="DV130" s="135"/>
      <c r="DW130" s="135"/>
      <c r="DX130" s="135"/>
      <c r="DY130" s="135"/>
      <c r="DZ130" s="135"/>
      <c r="EA130" s="135"/>
      <c r="EB130" s="135"/>
      <c r="EC130" s="135"/>
      <c r="ED130" s="135"/>
      <c r="EE130" s="135"/>
      <c r="EF130" s="135"/>
      <c r="EG130" s="135"/>
      <c r="EH130" s="135"/>
      <c r="EI130" s="135"/>
      <c r="EJ130" s="135"/>
      <c r="EK130" s="135"/>
      <c r="EL130" s="135"/>
      <c r="EM130" s="135"/>
      <c r="EN130" s="135"/>
      <c r="EO130" s="135"/>
    </row>
    <row r="131" spans="18:145" x14ac:dyDescent="0.2">
      <c r="R131" s="131"/>
      <c r="S131" s="131"/>
      <c r="T131" s="131"/>
      <c r="U131" s="131"/>
      <c r="V131" s="131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</row>
    <row r="132" spans="18:145" x14ac:dyDescent="0.2">
      <c r="R132" s="131"/>
      <c r="S132" s="131"/>
      <c r="T132" s="131"/>
      <c r="U132" s="131"/>
      <c r="V132" s="131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</row>
    <row r="133" spans="18:145" x14ac:dyDescent="0.2">
      <c r="R133" s="131"/>
      <c r="S133" s="131"/>
      <c r="T133" s="131"/>
      <c r="U133" s="131"/>
      <c r="V133" s="131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</row>
    <row r="134" spans="18:145" x14ac:dyDescent="0.2">
      <c r="R134" s="131"/>
      <c r="S134" s="131"/>
      <c r="T134" s="131"/>
      <c r="U134" s="131"/>
      <c r="V134" s="131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</row>
    <row r="135" spans="18:145" x14ac:dyDescent="0.2">
      <c r="R135" s="131"/>
      <c r="S135" s="131"/>
      <c r="T135" s="131"/>
      <c r="U135" s="131"/>
      <c r="V135" s="131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</row>
    <row r="136" spans="18:145" x14ac:dyDescent="0.2">
      <c r="R136" s="131"/>
      <c r="S136" s="131"/>
      <c r="T136" s="131"/>
      <c r="U136" s="131"/>
      <c r="V136" s="131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</row>
    <row r="137" spans="18:145" x14ac:dyDescent="0.2">
      <c r="R137" s="131"/>
      <c r="S137" s="131"/>
      <c r="T137" s="131"/>
      <c r="U137" s="131"/>
      <c r="V137" s="131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</row>
    <row r="138" spans="18:145" x14ac:dyDescent="0.2">
      <c r="R138" s="131"/>
      <c r="S138" s="131"/>
      <c r="T138" s="131"/>
      <c r="U138" s="131"/>
      <c r="V138" s="131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</row>
    <row r="139" spans="18:145" x14ac:dyDescent="0.2">
      <c r="R139" s="131"/>
      <c r="S139" s="131"/>
      <c r="T139" s="131"/>
      <c r="U139" s="131"/>
      <c r="V139" s="131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</row>
    <row r="140" spans="18:145" x14ac:dyDescent="0.2">
      <c r="R140" s="131"/>
      <c r="S140" s="131"/>
      <c r="T140" s="131"/>
      <c r="U140" s="131"/>
      <c r="V140" s="131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</row>
    <row r="141" spans="18:145" x14ac:dyDescent="0.2">
      <c r="R141" s="131"/>
      <c r="S141" s="131"/>
      <c r="T141" s="131"/>
      <c r="U141" s="131"/>
      <c r="V141" s="131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</row>
    <row r="142" spans="18:145" x14ac:dyDescent="0.2">
      <c r="R142" s="131"/>
      <c r="S142" s="131"/>
      <c r="T142" s="131"/>
      <c r="U142" s="131"/>
      <c r="V142" s="131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</row>
    <row r="143" spans="18:145" x14ac:dyDescent="0.2">
      <c r="R143" s="131"/>
      <c r="S143" s="131"/>
      <c r="T143" s="131"/>
      <c r="U143" s="131"/>
      <c r="V143" s="131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</row>
    <row r="144" spans="18:145" x14ac:dyDescent="0.2">
      <c r="R144" s="131"/>
      <c r="S144" s="131"/>
      <c r="T144" s="131"/>
      <c r="U144" s="131"/>
      <c r="V144" s="131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</row>
    <row r="145" spans="18:145" x14ac:dyDescent="0.2">
      <c r="R145" s="131"/>
      <c r="S145" s="131"/>
      <c r="T145" s="131"/>
      <c r="U145" s="131"/>
      <c r="V145" s="131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</row>
    <row r="146" spans="18:145" x14ac:dyDescent="0.2">
      <c r="R146" s="131"/>
      <c r="S146" s="131"/>
      <c r="T146" s="131"/>
      <c r="U146" s="131"/>
      <c r="V146" s="131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</row>
    <row r="147" spans="18:145" x14ac:dyDescent="0.2">
      <c r="R147" s="131"/>
      <c r="S147" s="131"/>
      <c r="T147" s="131"/>
      <c r="U147" s="131"/>
      <c r="V147" s="131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</row>
    <row r="148" spans="18:145" x14ac:dyDescent="0.2">
      <c r="R148" s="131"/>
      <c r="S148" s="131"/>
      <c r="T148" s="131"/>
      <c r="U148" s="131"/>
      <c r="V148" s="131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</row>
    <row r="149" spans="18:145" x14ac:dyDescent="0.2">
      <c r="R149" s="131"/>
      <c r="S149" s="131"/>
      <c r="T149" s="131"/>
      <c r="U149" s="131"/>
      <c r="V149" s="131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</row>
    <row r="150" spans="18:145" x14ac:dyDescent="0.2">
      <c r="R150" s="131"/>
      <c r="S150" s="131"/>
      <c r="T150" s="131"/>
      <c r="U150" s="131"/>
      <c r="V150" s="131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</row>
    <row r="151" spans="18:145" x14ac:dyDescent="0.2">
      <c r="R151" s="131"/>
      <c r="S151" s="131"/>
      <c r="T151" s="131"/>
      <c r="U151" s="131"/>
      <c r="V151" s="131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</row>
    <row r="152" spans="18:145" x14ac:dyDescent="0.2">
      <c r="R152" s="131"/>
      <c r="S152" s="131"/>
      <c r="T152" s="131"/>
      <c r="U152" s="131"/>
      <c r="V152" s="131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</row>
    <row r="153" spans="18:145" x14ac:dyDescent="0.2">
      <c r="R153" s="131"/>
      <c r="S153" s="131"/>
      <c r="T153" s="131"/>
      <c r="U153" s="131"/>
      <c r="V153" s="131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</row>
    <row r="154" spans="18:145" x14ac:dyDescent="0.2">
      <c r="R154" s="131"/>
      <c r="S154" s="131"/>
      <c r="T154" s="131"/>
      <c r="U154" s="131"/>
      <c r="V154" s="131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</row>
    <row r="155" spans="18:145" x14ac:dyDescent="0.2">
      <c r="R155" s="131"/>
      <c r="S155" s="131"/>
      <c r="T155" s="131"/>
      <c r="U155" s="131"/>
      <c r="V155" s="131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</row>
    <row r="156" spans="18:145" x14ac:dyDescent="0.2">
      <c r="R156" s="131"/>
      <c r="S156" s="131"/>
      <c r="T156" s="131"/>
      <c r="U156" s="131"/>
      <c r="V156" s="131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</row>
    <row r="157" spans="18:145" x14ac:dyDescent="0.2">
      <c r="R157" s="131"/>
      <c r="S157" s="131"/>
      <c r="T157" s="131"/>
      <c r="U157" s="131"/>
      <c r="V157" s="131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</row>
    <row r="158" spans="18:145" x14ac:dyDescent="0.2">
      <c r="R158" s="131"/>
      <c r="S158" s="131"/>
      <c r="T158" s="131"/>
      <c r="U158" s="131"/>
      <c r="V158" s="131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</row>
    <row r="159" spans="18:145" x14ac:dyDescent="0.2">
      <c r="R159" s="131"/>
      <c r="S159" s="131"/>
      <c r="T159" s="131"/>
      <c r="U159" s="131"/>
      <c r="V159" s="131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</row>
    <row r="160" spans="18:145" x14ac:dyDescent="0.2">
      <c r="R160" s="131"/>
      <c r="S160" s="131"/>
      <c r="T160" s="131"/>
      <c r="U160" s="131"/>
      <c r="V160" s="131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</row>
    <row r="161" spans="18:145" x14ac:dyDescent="0.2">
      <c r="R161" s="131"/>
      <c r="S161" s="131"/>
      <c r="T161" s="131"/>
      <c r="U161" s="131"/>
      <c r="V161" s="131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</row>
    <row r="162" spans="18:145" x14ac:dyDescent="0.2">
      <c r="R162" s="131"/>
      <c r="S162" s="131"/>
      <c r="T162" s="131"/>
      <c r="U162" s="131"/>
      <c r="V162" s="131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</row>
    <row r="163" spans="18:145" x14ac:dyDescent="0.2">
      <c r="R163" s="131"/>
      <c r="S163" s="131"/>
      <c r="T163" s="131"/>
      <c r="U163" s="131"/>
      <c r="V163" s="131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</row>
    <row r="164" spans="18:145" x14ac:dyDescent="0.2">
      <c r="R164" s="131"/>
      <c r="S164" s="131"/>
      <c r="T164" s="131"/>
      <c r="U164" s="131"/>
      <c r="V164" s="131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</row>
    <row r="165" spans="18:145" x14ac:dyDescent="0.2">
      <c r="R165" s="131"/>
      <c r="S165" s="131"/>
      <c r="T165" s="131"/>
      <c r="U165" s="131"/>
      <c r="V165" s="131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</row>
    <row r="166" spans="18:145" x14ac:dyDescent="0.2">
      <c r="R166" s="131"/>
      <c r="S166" s="131"/>
      <c r="T166" s="131"/>
      <c r="U166" s="131"/>
      <c r="V166" s="131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</row>
    <row r="167" spans="18:145" x14ac:dyDescent="0.2">
      <c r="R167" s="131"/>
      <c r="S167" s="131"/>
      <c r="T167" s="131"/>
      <c r="U167" s="131"/>
      <c r="V167" s="131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</row>
    <row r="168" spans="18:145" x14ac:dyDescent="0.2">
      <c r="R168" s="131"/>
      <c r="S168" s="131"/>
      <c r="T168" s="131"/>
      <c r="U168" s="131"/>
      <c r="V168" s="131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</row>
    <row r="169" spans="18:145" x14ac:dyDescent="0.2">
      <c r="R169" s="131"/>
      <c r="S169" s="131"/>
      <c r="T169" s="131"/>
      <c r="U169" s="131"/>
      <c r="V169" s="131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</row>
    <row r="170" spans="18:145" x14ac:dyDescent="0.2">
      <c r="R170" s="131"/>
      <c r="S170" s="131"/>
      <c r="T170" s="131"/>
      <c r="U170" s="131"/>
      <c r="V170" s="131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</row>
    <row r="171" spans="18:145" x14ac:dyDescent="0.2">
      <c r="R171" s="131"/>
      <c r="S171" s="131"/>
      <c r="T171" s="131"/>
      <c r="U171" s="131"/>
      <c r="V171" s="131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</row>
    <row r="172" spans="18:145" x14ac:dyDescent="0.2">
      <c r="R172" s="131"/>
      <c r="S172" s="131"/>
      <c r="T172" s="131"/>
      <c r="U172" s="131"/>
      <c r="V172" s="131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</row>
    <row r="173" spans="18:145" x14ac:dyDescent="0.2">
      <c r="R173" s="131"/>
      <c r="S173" s="131"/>
      <c r="T173" s="131"/>
      <c r="U173" s="131"/>
      <c r="V173" s="131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</row>
    <row r="174" spans="18:145" x14ac:dyDescent="0.2">
      <c r="R174" s="131"/>
      <c r="S174" s="131"/>
      <c r="T174" s="131"/>
      <c r="U174" s="131"/>
      <c r="V174" s="131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</row>
    <row r="175" spans="18:145" x14ac:dyDescent="0.2">
      <c r="R175" s="131"/>
      <c r="S175" s="131"/>
      <c r="T175" s="131"/>
      <c r="U175" s="131"/>
      <c r="V175" s="131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</row>
    <row r="176" spans="18:145" x14ac:dyDescent="0.2">
      <c r="R176" s="131"/>
      <c r="S176" s="131"/>
      <c r="T176" s="131"/>
      <c r="U176" s="131"/>
      <c r="V176" s="131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</row>
    <row r="177" spans="18:145" x14ac:dyDescent="0.2">
      <c r="R177" s="131"/>
      <c r="S177" s="131"/>
      <c r="T177" s="131"/>
      <c r="U177" s="131"/>
      <c r="V177" s="131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</row>
    <row r="178" spans="18:145" x14ac:dyDescent="0.2">
      <c r="R178" s="131"/>
      <c r="S178" s="131"/>
      <c r="T178" s="131"/>
      <c r="U178" s="131"/>
      <c r="V178" s="131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</row>
    <row r="179" spans="18:145" x14ac:dyDescent="0.2">
      <c r="R179" s="131"/>
      <c r="S179" s="131"/>
      <c r="T179" s="131"/>
      <c r="U179" s="131"/>
      <c r="V179" s="131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</row>
    <row r="180" spans="18:145" x14ac:dyDescent="0.2">
      <c r="R180" s="131"/>
      <c r="S180" s="131"/>
      <c r="T180" s="131"/>
      <c r="U180" s="131"/>
      <c r="V180" s="131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</row>
    <row r="181" spans="18:145" x14ac:dyDescent="0.2">
      <c r="R181" s="131"/>
      <c r="S181" s="131"/>
      <c r="T181" s="131"/>
      <c r="U181" s="131"/>
      <c r="V181" s="131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</row>
    <row r="182" spans="18:145" x14ac:dyDescent="0.2">
      <c r="R182" s="131"/>
      <c r="S182" s="131"/>
      <c r="T182" s="131"/>
      <c r="U182" s="131"/>
      <c r="V182" s="131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</row>
    <row r="183" spans="18:145" x14ac:dyDescent="0.2">
      <c r="R183" s="131"/>
      <c r="S183" s="131"/>
      <c r="T183" s="131"/>
      <c r="U183" s="131"/>
      <c r="V183" s="131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</row>
    <row r="184" spans="18:145" x14ac:dyDescent="0.2">
      <c r="R184" s="131"/>
      <c r="S184" s="131"/>
      <c r="T184" s="131"/>
      <c r="U184" s="131"/>
      <c r="V184" s="131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</row>
    <row r="185" spans="18:145" x14ac:dyDescent="0.2">
      <c r="R185" s="131"/>
      <c r="S185" s="131"/>
      <c r="T185" s="131"/>
      <c r="U185" s="131"/>
      <c r="V185" s="131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</row>
    <row r="186" spans="18:145" x14ac:dyDescent="0.2">
      <c r="R186" s="131"/>
      <c r="S186" s="131"/>
      <c r="T186" s="131"/>
      <c r="U186" s="131"/>
      <c r="V186" s="131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</row>
    <row r="187" spans="18:145" x14ac:dyDescent="0.2">
      <c r="R187" s="131"/>
      <c r="S187" s="131"/>
      <c r="T187" s="131"/>
      <c r="U187" s="131"/>
      <c r="V187" s="131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</row>
    <row r="188" spans="18:145" x14ac:dyDescent="0.2">
      <c r="R188" s="131"/>
      <c r="S188" s="131"/>
      <c r="T188" s="131"/>
      <c r="U188" s="131"/>
      <c r="V188" s="131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</row>
    <row r="189" spans="18:145" x14ac:dyDescent="0.2">
      <c r="R189" s="131"/>
      <c r="S189" s="131"/>
      <c r="T189" s="131"/>
      <c r="U189" s="131"/>
      <c r="V189" s="131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</row>
    <row r="190" spans="18:145" x14ac:dyDescent="0.2">
      <c r="R190" s="131"/>
      <c r="S190" s="131"/>
      <c r="T190" s="131"/>
      <c r="U190" s="131"/>
      <c r="V190" s="131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</row>
    <row r="191" spans="18:145" x14ac:dyDescent="0.2">
      <c r="R191" s="131"/>
      <c r="S191" s="131"/>
      <c r="T191" s="131"/>
      <c r="U191" s="131"/>
      <c r="V191" s="131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</row>
    <row r="192" spans="18:145" x14ac:dyDescent="0.2">
      <c r="R192" s="131"/>
      <c r="S192" s="131"/>
      <c r="T192" s="131"/>
      <c r="U192" s="131"/>
      <c r="V192" s="131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</row>
    <row r="193" spans="18:145" x14ac:dyDescent="0.2">
      <c r="R193" s="131"/>
      <c r="S193" s="131"/>
      <c r="T193" s="131"/>
      <c r="U193" s="131"/>
      <c r="V193" s="131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</row>
    <row r="194" spans="18:145" x14ac:dyDescent="0.2">
      <c r="R194" s="131"/>
      <c r="S194" s="131"/>
      <c r="T194" s="131"/>
      <c r="U194" s="131"/>
      <c r="V194" s="131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</row>
    <row r="195" spans="18:145" x14ac:dyDescent="0.2">
      <c r="R195" s="131"/>
      <c r="S195" s="131"/>
      <c r="T195" s="131"/>
      <c r="U195" s="131"/>
      <c r="V195" s="131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</row>
    <row r="196" spans="18:145" x14ac:dyDescent="0.2">
      <c r="R196" s="131"/>
      <c r="S196" s="131"/>
      <c r="T196" s="131"/>
      <c r="U196" s="131"/>
      <c r="V196" s="131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</row>
    <row r="197" spans="18:145" x14ac:dyDescent="0.2">
      <c r="R197" s="131"/>
      <c r="S197" s="131"/>
      <c r="T197" s="131"/>
      <c r="U197" s="131"/>
      <c r="V197" s="131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</row>
    <row r="198" spans="18:145" x14ac:dyDescent="0.2">
      <c r="R198" s="131"/>
      <c r="S198" s="131"/>
      <c r="T198" s="131"/>
      <c r="U198" s="131"/>
      <c r="V198" s="131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</row>
    <row r="199" spans="18:145" x14ac:dyDescent="0.2">
      <c r="R199" s="131"/>
      <c r="S199" s="131"/>
      <c r="T199" s="131"/>
      <c r="U199" s="131"/>
      <c r="V199" s="131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</row>
    <row r="200" spans="18:145" x14ac:dyDescent="0.2">
      <c r="R200" s="131"/>
      <c r="S200" s="131"/>
      <c r="T200" s="131"/>
      <c r="U200" s="131"/>
      <c r="V200" s="131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</row>
    <row r="201" spans="18:145" x14ac:dyDescent="0.2">
      <c r="R201" s="131"/>
      <c r="S201" s="131"/>
      <c r="T201" s="131"/>
      <c r="U201" s="131"/>
      <c r="V201" s="131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</row>
    <row r="202" spans="18:145" x14ac:dyDescent="0.2"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</row>
    <row r="203" spans="18:145" x14ac:dyDescent="0.2"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</row>
    <row r="204" spans="18:145" x14ac:dyDescent="0.2"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</row>
  </sheetData>
  <sheetProtection selectLockedCells="1"/>
  <mergeCells count="34"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H13:I13"/>
    <mergeCell ref="J13:K13"/>
    <mergeCell ref="L13:M13"/>
    <mergeCell ref="N13:O13"/>
    <mergeCell ref="P13:Q13"/>
    <mergeCell ref="H14:I14"/>
    <mergeCell ref="J14:K14"/>
    <mergeCell ref="L14:M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69"/>
  <sheetViews>
    <sheetView showGridLines="0" tabSelected="1" zoomScaleNormal="100" zoomScaleSheetLayoutView="130" workbookViewId="0">
      <selection activeCell="O19" sqref="O19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hidden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3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3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3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3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3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3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3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3:143" ht="15.75" x14ac:dyDescent="0.25">
      <c r="G8" s="137" t="s">
        <v>48</v>
      </c>
      <c r="H8" s="138"/>
      <c r="I8" s="138"/>
      <c r="J8" s="138"/>
      <c r="K8" s="138"/>
      <c r="L8" s="138"/>
      <c r="M8" s="138"/>
      <c r="N8" s="138"/>
      <c r="O8" s="138"/>
      <c r="P8" s="139"/>
      <c r="Q8" s="14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3:143" x14ac:dyDescent="0.2">
      <c r="M9" s="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3:143" ht="12.75" customHeight="1" x14ac:dyDescent="0.2">
      <c r="G10" s="8" t="s">
        <v>0</v>
      </c>
      <c r="H10" s="9">
        <v>44953</v>
      </c>
      <c r="I10" s="9"/>
      <c r="J10" s="11" t="s">
        <v>1</v>
      </c>
      <c r="K10" s="12"/>
      <c r="L10" s="13">
        <f>XIRR(O26:O30,E26:E30)</f>
        <v>2.4958416819572445E-2</v>
      </c>
      <c r="M10" s="14"/>
      <c r="N10" s="12" t="s">
        <v>2</v>
      </c>
      <c r="O10" s="12"/>
      <c r="P10" s="13" t="s">
        <v>3</v>
      </c>
      <c r="Q10" s="14"/>
      <c r="R10" s="1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3:143" ht="12.75" customHeight="1" x14ac:dyDescent="0.2">
      <c r="G11" s="16" t="s">
        <v>4</v>
      </c>
      <c r="H11" s="17">
        <f>F30</f>
        <v>45684</v>
      </c>
      <c r="I11" s="17"/>
      <c r="J11" s="19" t="s">
        <v>37</v>
      </c>
      <c r="K11" s="20"/>
      <c r="L11" s="21">
        <f>NOMINAL(L10,2)</f>
        <v>2.4804599777047631E-2</v>
      </c>
      <c r="M11" s="22"/>
      <c r="N11" s="20" t="s">
        <v>5</v>
      </c>
      <c r="O11" s="20"/>
      <c r="P11" s="21">
        <v>0.01</v>
      </c>
      <c r="Q11" s="23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3:143" ht="12.75" customHeight="1" x14ac:dyDescent="0.2">
      <c r="C12" s="24"/>
      <c r="D12" s="24"/>
      <c r="G12" s="16" t="s">
        <v>5</v>
      </c>
      <c r="H12" s="21" t="s">
        <v>6</v>
      </c>
      <c r="I12" s="21"/>
      <c r="J12" s="127" t="s">
        <v>9</v>
      </c>
      <c r="K12" s="128"/>
      <c r="L12" s="125">
        <f>W41</f>
        <v>17.773617237375881</v>
      </c>
      <c r="M12" s="126"/>
      <c r="N12" s="20" t="s">
        <v>7</v>
      </c>
      <c r="O12" s="20"/>
      <c r="P12" s="25">
        <v>1089057</v>
      </c>
      <c r="Q12" s="26"/>
      <c r="S12" s="27"/>
      <c r="U12" s="28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3:143" ht="12.75" customHeight="1" x14ac:dyDescent="0.2">
      <c r="G13" s="29" t="s">
        <v>8</v>
      </c>
      <c r="H13" s="30">
        <v>183.64500000000001</v>
      </c>
      <c r="I13" s="30"/>
      <c r="J13" s="127" t="s">
        <v>12</v>
      </c>
      <c r="K13" s="128"/>
      <c r="L13" s="122">
        <v>24</v>
      </c>
      <c r="M13" s="123"/>
      <c r="N13" s="20" t="s">
        <v>10</v>
      </c>
      <c r="O13" s="20"/>
      <c r="P13" s="31">
        <v>0.97799999999999998</v>
      </c>
      <c r="Q13" s="32"/>
      <c r="S13" s="2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3:143" ht="12.75" customHeight="1" x14ac:dyDescent="0.2">
      <c r="G14" s="33" t="s">
        <v>11</v>
      </c>
      <c r="H14" s="34">
        <f>+$H$10</f>
        <v>44953</v>
      </c>
      <c r="I14" s="34"/>
      <c r="J14" s="124"/>
      <c r="K14" s="234" t="s">
        <v>42</v>
      </c>
      <c r="L14" s="235" t="s">
        <v>46</v>
      </c>
      <c r="M14" s="236"/>
      <c r="N14" s="36" t="s">
        <v>13</v>
      </c>
      <c r="O14" s="36"/>
      <c r="P14" s="37">
        <f>+P12*H13</f>
        <v>199999872.76500002</v>
      </c>
      <c r="Q14" s="38"/>
      <c r="S14" s="27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3:143" x14ac:dyDescent="0.2">
      <c r="H15" s="39"/>
      <c r="I15" s="40"/>
      <c r="J15" s="40"/>
      <c r="M15" s="41"/>
      <c r="N15" s="42"/>
      <c r="S15" s="27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3:143" x14ac:dyDescent="0.2">
      <c r="J16" s="43" t="s">
        <v>14</v>
      </c>
      <c r="K16" s="44" t="s">
        <v>15</v>
      </c>
      <c r="L16" s="45" t="s">
        <v>16</v>
      </c>
      <c r="M16" s="46" t="s">
        <v>17</v>
      </c>
      <c r="N16" s="42"/>
      <c r="S16" s="27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2:143" ht="12.75" customHeight="1" x14ac:dyDescent="0.2">
      <c r="J17" s="47">
        <f>+G27</f>
        <v>45134</v>
      </c>
      <c r="K17" s="112">
        <f>+$P$12*L27/100</f>
        <v>0</v>
      </c>
      <c r="L17" s="114">
        <f>+$P$12*K27/100</f>
        <v>5400.5292328767127</v>
      </c>
      <c r="M17" s="253">
        <f>SUM(K17:L17)</f>
        <v>5400.5292328767127</v>
      </c>
      <c r="N17" s="42"/>
      <c r="O17" s="121"/>
      <c r="S17" s="27"/>
      <c r="W17" s="7"/>
      <c r="X17" s="116"/>
      <c r="Y17" s="117"/>
      <c r="Z17" s="116"/>
      <c r="AA17" s="116"/>
      <c r="AB17" s="116"/>
      <c r="AC17" s="11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2:143" ht="12.75" customHeight="1" x14ac:dyDescent="0.2">
      <c r="J18" s="47">
        <f t="shared" ref="J18:J20" si="0">+G28</f>
        <v>45318</v>
      </c>
      <c r="K18" s="112">
        <f>+$P$12*L28/100</f>
        <v>326717.09999999998</v>
      </c>
      <c r="L18" s="112">
        <f>+$P$12*K28/100</f>
        <v>5490.0407671232879</v>
      </c>
      <c r="M18" s="254">
        <f t="shared" ref="M18:M20" si="1">SUM(K18:L18)</f>
        <v>332207.14076712326</v>
      </c>
      <c r="N18" s="42"/>
      <c r="O18" s="48"/>
      <c r="S18" s="27"/>
      <c r="W18" s="7"/>
      <c r="X18" s="116"/>
      <c r="Y18" s="117"/>
      <c r="Z18" s="116"/>
      <c r="AA18" s="116"/>
      <c r="AB18" s="116"/>
      <c r="AC18" s="116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2:143" ht="12.75" customHeight="1" x14ac:dyDescent="0.2">
      <c r="J19" s="47">
        <f t="shared" si="0"/>
        <v>45500</v>
      </c>
      <c r="K19" s="112">
        <f>+$P$12*L29/100</f>
        <v>381169.95</v>
      </c>
      <c r="L19" s="112">
        <f>+$P$12*K29/100</f>
        <v>3801.2564876712336</v>
      </c>
      <c r="M19" s="254">
        <f t="shared" si="1"/>
        <v>384971.20648767124</v>
      </c>
      <c r="N19" s="42"/>
      <c r="P19" s="49"/>
      <c r="S19" s="27"/>
      <c r="W19" s="7"/>
      <c r="X19" s="116"/>
      <c r="Y19" s="117"/>
      <c r="Z19" s="116"/>
      <c r="AA19" s="116"/>
      <c r="AB19" s="116"/>
      <c r="AC19" s="116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2:143" ht="12.75" customHeight="1" x14ac:dyDescent="0.2">
      <c r="J20" s="47">
        <f t="shared" si="0"/>
        <v>45684</v>
      </c>
      <c r="K20" s="112">
        <f>+$P$12*L30/100</f>
        <v>381169.95</v>
      </c>
      <c r="L20" s="115">
        <f>+$P$12*K30/100</f>
        <v>1921.5142684931509</v>
      </c>
      <c r="M20" s="255">
        <f t="shared" si="1"/>
        <v>383091.46426849318</v>
      </c>
      <c r="N20" s="42"/>
      <c r="P20" s="49"/>
      <c r="W20" s="7"/>
      <c r="X20" s="116"/>
      <c r="Y20" s="117"/>
      <c r="Z20" s="116"/>
      <c r="AA20" s="116"/>
      <c r="AB20" s="116"/>
      <c r="AC20" s="116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2:143" ht="12.75" customHeight="1" x14ac:dyDescent="0.2">
      <c r="J21" s="50" t="s">
        <v>17</v>
      </c>
      <c r="K21" s="113">
        <f>SUM(K17:K20)</f>
        <v>1089057</v>
      </c>
      <c r="L21" s="111">
        <f>SUM(L17:L20)</f>
        <v>16613.340756164383</v>
      </c>
      <c r="M21" s="256">
        <f>SUM(K21:L21)</f>
        <v>1105670.3407561644</v>
      </c>
      <c r="N21" s="42"/>
      <c r="W21" s="7"/>
      <c r="X21" s="116"/>
      <c r="Y21" s="117"/>
      <c r="Z21" s="116"/>
      <c r="AA21" s="116"/>
      <c r="AB21" s="116"/>
      <c r="AC21" s="116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2:143" x14ac:dyDescent="0.2">
      <c r="H22" s="51"/>
      <c r="I22" s="40"/>
      <c r="J22" s="40"/>
      <c r="M22" s="41"/>
      <c r="N22" s="42"/>
      <c r="W22" s="7"/>
      <c r="X22" s="7"/>
      <c r="Y22" s="118"/>
      <c r="Z22" s="7"/>
      <c r="AA22" s="7"/>
      <c r="AB22" s="7"/>
      <c r="AC22" s="116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2:143" ht="14.25" customHeight="1" x14ac:dyDescent="0.2">
      <c r="G23" s="52" t="s">
        <v>18</v>
      </c>
      <c r="H23" s="53" t="s">
        <v>19</v>
      </c>
      <c r="I23" s="53" t="s">
        <v>20</v>
      </c>
      <c r="J23" s="53" t="s">
        <v>21</v>
      </c>
      <c r="K23" s="54" t="s">
        <v>22</v>
      </c>
      <c r="L23" s="54" t="s">
        <v>23</v>
      </c>
      <c r="M23" s="54" t="s">
        <v>24</v>
      </c>
      <c r="N23" s="55" t="s">
        <v>25</v>
      </c>
      <c r="O23" s="56" t="s">
        <v>26</v>
      </c>
      <c r="R23" s="57" t="s">
        <v>27</v>
      </c>
      <c r="S23" s="57" t="s">
        <v>28</v>
      </c>
      <c r="T23" s="57" t="s">
        <v>29</v>
      </c>
      <c r="U23" s="57" t="s">
        <v>30</v>
      </c>
      <c r="V23" s="57" t="s">
        <v>31</v>
      </c>
      <c r="W23" s="7"/>
      <c r="X23" s="7"/>
      <c r="Y23" s="7"/>
      <c r="Z23" s="7"/>
      <c r="AA23" s="7"/>
      <c r="AB23" s="7"/>
      <c r="AC23" s="116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2:143" x14ac:dyDescent="0.2">
      <c r="G24" s="58"/>
      <c r="H24" s="59"/>
      <c r="I24" s="59"/>
      <c r="J24" s="59"/>
      <c r="K24" s="60"/>
      <c r="L24" s="60"/>
      <c r="M24" s="60"/>
      <c r="N24" s="61"/>
      <c r="O24" s="62"/>
      <c r="R24" s="63"/>
      <c r="S24" s="250">
        <f>+L10</f>
        <v>2.4958416819572445E-2</v>
      </c>
      <c r="W24" s="7"/>
      <c r="X24" s="7"/>
      <c r="Y24" s="7"/>
      <c r="Z24" s="7"/>
      <c r="AA24" s="7"/>
      <c r="AB24" s="7"/>
      <c r="AC24" s="116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2:143" x14ac:dyDescent="0.2">
      <c r="B25" s="1" t="s">
        <v>32</v>
      </c>
      <c r="C25" s="65" t="s">
        <v>33</v>
      </c>
      <c r="D25" s="65" t="s">
        <v>34</v>
      </c>
      <c r="G25" s="66"/>
      <c r="H25" s="67"/>
      <c r="I25" s="67"/>
      <c r="J25" s="68">
        <f>+J26</f>
        <v>0.97799999999999998</v>
      </c>
      <c r="K25" s="69"/>
      <c r="L25" s="69"/>
      <c r="M25" s="70">
        <f>+M26</f>
        <v>100</v>
      </c>
      <c r="N25" s="71"/>
      <c r="O25" s="72"/>
      <c r="R25" s="63"/>
      <c r="S25" s="64"/>
      <c r="W25" s="7"/>
      <c r="X25" s="7"/>
      <c r="Y25" s="7"/>
      <c r="Z25" s="7"/>
      <c r="AA25" s="7"/>
      <c r="AB25" s="7"/>
      <c r="AC25" s="116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2:143" s="84" customFormat="1" ht="12.75" customHeight="1" x14ac:dyDescent="0.2">
      <c r="B26" s="73">
        <f>+H10</f>
        <v>44953</v>
      </c>
      <c r="C26" s="74"/>
      <c r="D26" s="74"/>
      <c r="E26" s="75">
        <f>+H14</f>
        <v>44953</v>
      </c>
      <c r="F26" s="76">
        <f>+H10</f>
        <v>44953</v>
      </c>
      <c r="G26" s="77">
        <f>+F26</f>
        <v>44953</v>
      </c>
      <c r="H26" s="78"/>
      <c r="I26" s="78"/>
      <c r="J26" s="79">
        <f>+$P$13</f>
        <v>0.97799999999999998</v>
      </c>
      <c r="K26" s="78"/>
      <c r="L26" s="78"/>
      <c r="M26" s="80">
        <v>100</v>
      </c>
      <c r="N26" s="80">
        <f>-P13*100</f>
        <v>-97.8</v>
      </c>
      <c r="O26" s="81">
        <f>-(P12*P13)</f>
        <v>-1065097.746</v>
      </c>
      <c r="P26" s="1"/>
      <c r="Q26" s="1"/>
      <c r="R26" s="129">
        <f t="shared" ref="R26:R31" si="2">I26/365</f>
        <v>0</v>
      </c>
      <c r="S26" s="129">
        <f t="shared" ref="S26:S31" si="3">1/(1+$L$10)^(I26/365)</f>
        <v>1</v>
      </c>
      <c r="T26" s="130">
        <f t="shared" ref="T26:T30" si="4">+N26</f>
        <v>-97.8</v>
      </c>
      <c r="U26" s="130">
        <f t="shared" ref="U26:U30" si="5">+T26*S26</f>
        <v>-97.8</v>
      </c>
      <c r="V26" s="130">
        <f t="shared" ref="V26" si="6">+U26*R26</f>
        <v>0</v>
      </c>
      <c r="W26" s="119"/>
      <c r="X26" s="119"/>
      <c r="Y26" s="119"/>
      <c r="Z26" s="119"/>
      <c r="AA26" s="119"/>
      <c r="AB26" s="119"/>
      <c r="AC26" s="120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</row>
    <row r="27" spans="2:143" s="84" customFormat="1" ht="12.75" customHeight="1" x14ac:dyDescent="0.2">
      <c r="B27" s="73">
        <v>45134</v>
      </c>
      <c r="C27" s="74">
        <f t="shared" ref="C27:C30" si="7">+B27-B26</f>
        <v>181</v>
      </c>
      <c r="D27" s="85">
        <f>+ROUND(C27/30.5,0)</f>
        <v>6</v>
      </c>
      <c r="E27" s="75">
        <f t="shared" ref="E27:E30" si="8">+G27</f>
        <v>45134</v>
      </c>
      <c r="F27" s="76">
        <f t="shared" ref="F27:F30" si="9">+F26+C27</f>
        <v>45134</v>
      </c>
      <c r="G27" s="86">
        <f t="shared" ref="G27:G30" si="10">+F27</f>
        <v>45134</v>
      </c>
      <c r="H27" s="87">
        <f t="shared" ref="H27:H30" si="11">+F27-F26</f>
        <v>181</v>
      </c>
      <c r="I27" s="87">
        <f t="shared" ref="I27:I30" si="12">+IF(G27-$H$14&lt;0,0,G27-$H$14)</f>
        <v>181</v>
      </c>
      <c r="J27" s="88">
        <f>+$P$11</f>
        <v>0.01</v>
      </c>
      <c r="K27" s="89">
        <f t="shared" ref="K27:K30" si="13">+J27/365*H27*M26</f>
        <v>0.49589041095890413</v>
      </c>
      <c r="L27" s="90">
        <v>0</v>
      </c>
      <c r="M27" s="90">
        <f t="shared" ref="M27:M30" si="14">+M26-L27</f>
        <v>100</v>
      </c>
      <c r="N27" s="90">
        <f t="shared" ref="N27:N30" si="15">+IF(G27&gt;$H$14,K27+L27,0)</f>
        <v>0.49589041095890413</v>
      </c>
      <c r="O27" s="91">
        <f>+N27*$P$12/100</f>
        <v>5400.5292328767127</v>
      </c>
      <c r="P27" s="110"/>
      <c r="Q27" s="1"/>
      <c r="R27" s="129">
        <f t="shared" si="2"/>
        <v>0.49589041095890413</v>
      </c>
      <c r="S27" s="129">
        <f t="shared" si="3"/>
        <v>0.98784970659105142</v>
      </c>
      <c r="T27" s="130">
        <f t="shared" si="4"/>
        <v>0.49589041095890413</v>
      </c>
      <c r="U27" s="130">
        <f t="shared" si="5"/>
        <v>0.48986519696706937</v>
      </c>
      <c r="V27" s="130">
        <f>+U27*R27</f>
        <v>0.24291945383846456</v>
      </c>
      <c r="W27" s="118"/>
      <c r="X27" s="118"/>
      <c r="Y27" s="118"/>
      <c r="Z27" s="118"/>
      <c r="AA27" s="118"/>
      <c r="AB27" s="119"/>
      <c r="AC27" s="120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</row>
    <row r="28" spans="2:143" s="84" customFormat="1" ht="12.75" customHeight="1" x14ac:dyDescent="0.2">
      <c r="B28" s="73">
        <v>45318</v>
      </c>
      <c r="C28" s="74">
        <f t="shared" si="7"/>
        <v>184</v>
      </c>
      <c r="D28" s="85">
        <f t="shared" ref="D28:D30" si="16">+ROUND(C28/30.5,0)</f>
        <v>6</v>
      </c>
      <c r="E28" s="75">
        <f t="shared" si="8"/>
        <v>45318</v>
      </c>
      <c r="F28" s="76">
        <f t="shared" si="9"/>
        <v>45318</v>
      </c>
      <c r="G28" s="86">
        <f t="shared" si="10"/>
        <v>45318</v>
      </c>
      <c r="H28" s="87">
        <f t="shared" si="11"/>
        <v>184</v>
      </c>
      <c r="I28" s="87">
        <f t="shared" si="12"/>
        <v>365</v>
      </c>
      <c r="J28" s="88">
        <f>+$P$11</f>
        <v>0.01</v>
      </c>
      <c r="K28" s="89">
        <f t="shared" si="13"/>
        <v>0.50410958904109593</v>
      </c>
      <c r="L28" s="90">
        <v>30</v>
      </c>
      <c r="M28" s="90">
        <f t="shared" si="14"/>
        <v>70</v>
      </c>
      <c r="N28" s="90">
        <f t="shared" si="15"/>
        <v>30.504109589041096</v>
      </c>
      <c r="O28" s="91">
        <f>+N28*$P$12/100</f>
        <v>332207.14076712332</v>
      </c>
      <c r="P28" s="110"/>
      <c r="Q28" s="1"/>
      <c r="R28" s="129">
        <f t="shared" si="2"/>
        <v>1</v>
      </c>
      <c r="S28" s="129">
        <f t="shared" si="3"/>
        <v>0.97564933717309432</v>
      </c>
      <c r="T28" s="130">
        <f t="shared" si="4"/>
        <v>30.504109589041096</v>
      </c>
      <c r="U28" s="130">
        <f t="shared" si="5"/>
        <v>29.761314301603377</v>
      </c>
      <c r="V28" s="130">
        <f t="shared" ref="V28:V30" si="17">+U28*R28</f>
        <v>29.761314301603377</v>
      </c>
      <c r="W28" s="119"/>
      <c r="X28" s="119"/>
      <c r="Y28" s="119"/>
      <c r="Z28" s="119"/>
      <c r="AA28" s="119"/>
      <c r="AB28" s="119"/>
      <c r="AC28" s="120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</row>
    <row r="29" spans="2:143" s="84" customFormat="1" ht="12.75" customHeight="1" x14ac:dyDescent="0.2">
      <c r="B29" s="73">
        <v>45500</v>
      </c>
      <c r="C29" s="74">
        <f t="shared" si="7"/>
        <v>182</v>
      </c>
      <c r="D29" s="85">
        <f t="shared" si="16"/>
        <v>6</v>
      </c>
      <c r="E29" s="75">
        <f t="shared" si="8"/>
        <v>45500</v>
      </c>
      <c r="F29" s="76">
        <f t="shared" si="9"/>
        <v>45500</v>
      </c>
      <c r="G29" s="86">
        <f t="shared" si="10"/>
        <v>45500</v>
      </c>
      <c r="H29" s="87">
        <f t="shared" si="11"/>
        <v>182</v>
      </c>
      <c r="I29" s="87">
        <f t="shared" si="12"/>
        <v>547</v>
      </c>
      <c r="J29" s="88">
        <f>+$P$11</f>
        <v>0.01</v>
      </c>
      <c r="K29" s="89">
        <f t="shared" si="13"/>
        <v>0.34904109589041099</v>
      </c>
      <c r="L29" s="90">
        <v>35</v>
      </c>
      <c r="M29" s="90">
        <f t="shared" si="14"/>
        <v>35</v>
      </c>
      <c r="N29" s="90">
        <f t="shared" si="15"/>
        <v>35.349041095890414</v>
      </c>
      <c r="O29" s="91">
        <f>+N29*$P$12/100</f>
        <v>384971.2064876713</v>
      </c>
      <c r="P29" s="110"/>
      <c r="Q29" s="1"/>
      <c r="R29" s="129">
        <f t="shared" si="2"/>
        <v>1.4986301369863013</v>
      </c>
      <c r="S29" s="129">
        <f t="shared" si="3"/>
        <v>0.96372981910307332</v>
      </c>
      <c r="T29" s="130">
        <f t="shared" si="4"/>
        <v>35.349041095890414</v>
      </c>
      <c r="U29" s="130">
        <f t="shared" si="5"/>
        <v>34.066924980809574</v>
      </c>
      <c r="V29" s="130">
        <f t="shared" si="17"/>
        <v>51.053720450692701</v>
      </c>
      <c r="W29" s="119"/>
      <c r="X29" s="119"/>
      <c r="Y29" s="119"/>
      <c r="Z29" s="119"/>
      <c r="AA29" s="119"/>
      <c r="AB29" s="119"/>
      <c r="AC29" s="120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</row>
    <row r="30" spans="2:143" s="84" customFormat="1" ht="12.75" customHeight="1" x14ac:dyDescent="0.2">
      <c r="B30" s="73">
        <v>45684</v>
      </c>
      <c r="C30" s="74">
        <f t="shared" si="7"/>
        <v>184</v>
      </c>
      <c r="D30" s="85">
        <f t="shared" si="16"/>
        <v>6</v>
      </c>
      <c r="E30" s="75">
        <f t="shared" si="8"/>
        <v>45684</v>
      </c>
      <c r="F30" s="76">
        <f t="shared" si="9"/>
        <v>45684</v>
      </c>
      <c r="G30" s="92">
        <f t="shared" si="10"/>
        <v>45684</v>
      </c>
      <c r="H30" s="93">
        <f t="shared" si="11"/>
        <v>184</v>
      </c>
      <c r="I30" s="93">
        <f t="shared" si="12"/>
        <v>731</v>
      </c>
      <c r="J30" s="94">
        <f>+$P$11</f>
        <v>0.01</v>
      </c>
      <c r="K30" s="95">
        <f t="shared" si="13"/>
        <v>0.17643835616438358</v>
      </c>
      <c r="L30" s="96">
        <v>35</v>
      </c>
      <c r="M30" s="96">
        <f t="shared" si="14"/>
        <v>0</v>
      </c>
      <c r="N30" s="96">
        <f t="shared" si="15"/>
        <v>35.176438356164383</v>
      </c>
      <c r="O30" s="97">
        <f>+N30*$P$12/100</f>
        <v>383091.46426849312</v>
      </c>
      <c r="P30" s="110"/>
      <c r="Q30" s="1"/>
      <c r="R30" s="129">
        <f t="shared" si="2"/>
        <v>2.0027397260273974</v>
      </c>
      <c r="S30" s="129">
        <f t="shared" si="3"/>
        <v>0.95182734068585184</v>
      </c>
      <c r="T30" s="130">
        <f t="shared" si="4"/>
        <v>35.176438356164383</v>
      </c>
      <c r="U30" s="130">
        <f t="shared" si="5"/>
        <v>33.481895775347745</v>
      </c>
      <c r="V30" s="130">
        <f t="shared" si="17"/>
        <v>67.055522771997815</v>
      </c>
      <c r="W30" s="7"/>
      <c r="X30" s="7"/>
      <c r="Y30" s="7"/>
      <c r="Z30" s="7"/>
      <c r="AA30" s="7"/>
      <c r="AB30" s="7"/>
      <c r="AC30" s="120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</row>
    <row r="31" spans="2:143" ht="12.75" customHeight="1" x14ac:dyDescent="0.2">
      <c r="D31" s="98">
        <f>SUM(D27:D30)</f>
        <v>24</v>
      </c>
      <c r="G31" s="99"/>
      <c r="H31" s="100"/>
      <c r="I31" s="101"/>
      <c r="J31" s="88"/>
      <c r="K31" s="102"/>
      <c r="L31" s="103"/>
      <c r="M31" s="101"/>
      <c r="N31" s="101"/>
      <c r="O31" s="104"/>
      <c r="R31" s="1">
        <f t="shared" si="2"/>
        <v>0</v>
      </c>
      <c r="S31" s="1">
        <f t="shared" si="3"/>
        <v>1</v>
      </c>
      <c r="T31" s="82"/>
      <c r="U31" s="1"/>
      <c r="V31" s="1"/>
      <c r="W31" s="7"/>
      <c r="X31" s="7"/>
      <c r="Y31" s="7"/>
      <c r="Z31" s="7"/>
      <c r="AA31" s="7"/>
      <c r="AB31" s="7"/>
      <c r="AC31" s="116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2:143" x14ac:dyDescent="0.2">
      <c r="G32" s="105"/>
      <c r="H32" s="100"/>
      <c r="I32" s="100"/>
      <c r="J32" s="100"/>
      <c r="K32" s="100"/>
      <c r="L32" s="106">
        <f>SUM(L27:L30)</f>
        <v>100</v>
      </c>
      <c r="M32" s="101"/>
      <c r="N32" s="101"/>
      <c r="O32" s="107">
        <f>SUM(O26:O30)</f>
        <v>40572.594756164297</v>
      </c>
      <c r="R32" s="108"/>
      <c r="S32" s="108"/>
      <c r="T32" s="82"/>
      <c r="U32" s="82">
        <f>SUM(U27:U30)</f>
        <v>97.800000254727763</v>
      </c>
      <c r="V32" s="82">
        <f>SUM(V27:V30)</f>
        <v>148.11347697813235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8:143" x14ac:dyDescent="0.2"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8:143" x14ac:dyDescent="0.2">
      <c r="R34" s="1"/>
      <c r="S34" s="1"/>
      <c r="T34" s="1"/>
      <c r="U34" s="1"/>
      <c r="V34" s="1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</row>
    <row r="35" spans="8:143" x14ac:dyDescent="0.2">
      <c r="R35" s="1"/>
      <c r="S35" s="1"/>
      <c r="T35" s="1"/>
      <c r="U35" s="1"/>
      <c r="V35" s="1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</row>
    <row r="36" spans="8:143" x14ac:dyDescent="0.2">
      <c r="R36" s="1"/>
      <c r="S36" s="1"/>
      <c r="T36" s="1"/>
      <c r="U36" s="249">
        <f>O27</f>
        <v>5400.5292328767127</v>
      </c>
      <c r="V36" s="251">
        <f>U36/(1+$S$24)^R27</f>
        <v>5334.9112181336568</v>
      </c>
      <c r="W36" s="252">
        <f>V36*R27</f>
        <v>2645.5313163895671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8:143" x14ac:dyDescent="0.2">
      <c r="R37" s="1"/>
      <c r="S37" s="1"/>
      <c r="T37" s="1"/>
      <c r="U37" s="249">
        <f t="shared" ref="U37:U40" si="18">O28</f>
        <v>332207.14076712332</v>
      </c>
      <c r="V37" s="251">
        <f t="shared" ref="V37:V39" si="19">U37/(1+$S$24)^R28</f>
        <v>324117.67669361271</v>
      </c>
      <c r="W37" s="252">
        <f t="shared" ref="W37:W39" si="20">V37*R28</f>
        <v>324117.67669361271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</row>
    <row r="38" spans="8:143" ht="9.75" customHeight="1" x14ac:dyDescent="0.2">
      <c r="R38" s="1"/>
      <c r="S38" s="1"/>
      <c r="T38" s="1"/>
      <c r="U38" s="249">
        <f t="shared" si="18"/>
        <v>384971.2064876713</v>
      </c>
      <c r="V38" s="251">
        <f t="shared" si="19"/>
        <v>371008.23118825536</v>
      </c>
      <c r="W38" s="252">
        <f t="shared" si="20"/>
        <v>556004.11632870045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</row>
    <row r="39" spans="8:143" x14ac:dyDescent="0.2">
      <c r="R39" s="1"/>
      <c r="S39" s="1"/>
      <c r="T39" s="1"/>
      <c r="U39" s="249">
        <f t="shared" si="18"/>
        <v>383091.46426849312</v>
      </c>
      <c r="V39" s="251">
        <f t="shared" si="19"/>
        <v>364636.92967412883</v>
      </c>
      <c r="W39" s="252">
        <f t="shared" si="20"/>
        <v>730272.86463503609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</row>
    <row r="40" spans="8:143" x14ac:dyDescent="0.2">
      <c r="R40" s="1"/>
      <c r="S40" s="1"/>
      <c r="T40" s="1"/>
      <c r="U40" s="249"/>
      <c r="V40" s="1"/>
      <c r="W40" s="1">
        <f>(SUM(W36:W39)/K21)</f>
        <v>1.4811347697813235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8:143" x14ac:dyDescent="0.2">
      <c r="R41" s="1"/>
      <c r="S41" s="1"/>
      <c r="T41" s="1"/>
      <c r="U41" s="1"/>
      <c r="V41" s="1"/>
      <c r="W41" s="1">
        <f>W40*12</f>
        <v>17.773617237375881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</row>
    <row r="42" spans="8:143" hidden="1" x14ac:dyDescent="0.2">
      <c r="R42" s="1"/>
      <c r="S42" s="1"/>
      <c r="T42" s="1"/>
      <c r="U42" s="1"/>
      <c r="V42" s="1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</row>
    <row r="43" spans="8:143" hidden="1" x14ac:dyDescent="0.2">
      <c r="H43" s="109"/>
      <c r="I43" s="109" t="s">
        <v>35</v>
      </c>
      <c r="J43" s="109"/>
      <c r="K43" s="109" t="s">
        <v>36</v>
      </c>
      <c r="R43" s="1"/>
      <c r="S43" s="1"/>
      <c r="T43" s="1"/>
      <c r="U43" s="1"/>
      <c r="V43" s="1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</row>
    <row r="44" spans="8:143" hidden="1" x14ac:dyDescent="0.2">
      <c r="H44" s="109">
        <v>1</v>
      </c>
      <c r="I44" s="109"/>
      <c r="J44" s="109"/>
      <c r="K44" s="109"/>
      <c r="R44" s="1"/>
      <c r="S44" s="1"/>
      <c r="T44" s="1"/>
      <c r="U44" s="1"/>
      <c r="V44" s="1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</row>
    <row r="45" spans="8:143" hidden="1" x14ac:dyDescent="0.2">
      <c r="H45" s="109">
        <v>2</v>
      </c>
      <c r="I45" s="109"/>
      <c r="J45" s="109"/>
      <c r="K45" s="109"/>
      <c r="R45" s="1"/>
      <c r="S45" s="1"/>
      <c r="T45" s="1"/>
      <c r="U45" s="1"/>
      <c r="V45" s="1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</row>
    <row r="46" spans="8:143" hidden="1" x14ac:dyDescent="0.2">
      <c r="H46" s="109">
        <v>3</v>
      </c>
      <c r="I46" s="109">
        <v>1</v>
      </c>
      <c r="J46" s="109"/>
      <c r="K46" s="109"/>
      <c r="R46" s="1"/>
      <c r="S46" s="1"/>
      <c r="T46" s="1"/>
      <c r="U46" s="1"/>
      <c r="V46" s="1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</row>
    <row r="47" spans="8:143" hidden="1" x14ac:dyDescent="0.2">
      <c r="H47" s="109">
        <v>4</v>
      </c>
      <c r="I47" s="109"/>
      <c r="J47" s="109"/>
      <c r="K47" s="109"/>
      <c r="R47" s="1"/>
      <c r="S47" s="1"/>
      <c r="T47" s="1"/>
      <c r="U47" s="1"/>
      <c r="V47" s="1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</row>
    <row r="48" spans="8:143" hidden="1" x14ac:dyDescent="0.2">
      <c r="H48" s="109">
        <v>5</v>
      </c>
      <c r="I48" s="109"/>
      <c r="J48" s="109"/>
      <c r="K48" s="109"/>
      <c r="R48" s="1"/>
      <c r="S48" s="1"/>
      <c r="T48" s="1"/>
      <c r="U48" s="1"/>
      <c r="V48" s="1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</row>
    <row r="49" spans="8:143" hidden="1" x14ac:dyDescent="0.2">
      <c r="H49" s="109">
        <v>6</v>
      </c>
      <c r="I49" s="109">
        <v>2</v>
      </c>
      <c r="J49" s="109">
        <v>1</v>
      </c>
      <c r="K49" s="109"/>
      <c r="R49" s="1"/>
      <c r="S49" s="1"/>
      <c r="T49" s="1"/>
      <c r="U49" s="1"/>
      <c r="V49" s="1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</row>
    <row r="50" spans="8:143" hidden="1" x14ac:dyDescent="0.2">
      <c r="H50" s="109">
        <v>7</v>
      </c>
      <c r="I50" s="109"/>
      <c r="J50" s="109"/>
      <c r="K50" s="109"/>
      <c r="R50" s="1"/>
      <c r="S50" s="1"/>
      <c r="T50" s="1"/>
      <c r="U50" s="1"/>
      <c r="V50" s="1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</row>
    <row r="51" spans="8:143" hidden="1" x14ac:dyDescent="0.2">
      <c r="H51" s="109">
        <v>8</v>
      </c>
      <c r="I51" s="109"/>
      <c r="J51" s="109"/>
      <c r="K51" s="109"/>
      <c r="R51" s="1"/>
      <c r="S51" s="1"/>
      <c r="T51" s="1"/>
      <c r="U51" s="1"/>
      <c r="V51" s="1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</row>
    <row r="52" spans="8:143" hidden="1" x14ac:dyDescent="0.2">
      <c r="H52" s="109">
        <v>9</v>
      </c>
      <c r="I52" s="109">
        <v>3</v>
      </c>
      <c r="J52" s="109"/>
      <c r="K52" s="109"/>
      <c r="R52" s="1"/>
      <c r="S52" s="1"/>
      <c r="T52" s="1"/>
      <c r="U52" s="1"/>
      <c r="V52" s="1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</row>
    <row r="53" spans="8:143" hidden="1" x14ac:dyDescent="0.2">
      <c r="H53" s="109">
        <v>10</v>
      </c>
      <c r="I53" s="109"/>
      <c r="J53" s="109"/>
      <c r="K53" s="109"/>
      <c r="R53" s="1"/>
      <c r="S53" s="1"/>
      <c r="T53" s="1"/>
      <c r="U53" s="1"/>
      <c r="V53" s="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</row>
    <row r="54" spans="8:143" hidden="1" x14ac:dyDescent="0.2">
      <c r="H54" s="109">
        <v>11</v>
      </c>
      <c r="I54" s="109"/>
      <c r="J54" s="109"/>
      <c r="K54" s="109"/>
      <c r="R54" s="1"/>
      <c r="S54" s="1"/>
      <c r="T54" s="1"/>
      <c r="U54" s="1"/>
      <c r="V54" s="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</row>
    <row r="55" spans="8:143" hidden="1" x14ac:dyDescent="0.2">
      <c r="H55" s="109">
        <v>12</v>
      </c>
      <c r="I55" s="109">
        <v>4</v>
      </c>
      <c r="J55" s="109">
        <v>2</v>
      </c>
      <c r="K55" s="109"/>
      <c r="R55" s="1"/>
      <c r="S55" s="1"/>
      <c r="T55" s="1"/>
      <c r="U55" s="1"/>
      <c r="V55" s="1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</row>
    <row r="56" spans="8:143" hidden="1" x14ac:dyDescent="0.2">
      <c r="H56" s="109">
        <v>13</v>
      </c>
      <c r="I56" s="109"/>
      <c r="J56" s="109"/>
      <c r="K56" s="109"/>
      <c r="R56" s="1"/>
      <c r="S56" s="1"/>
      <c r="T56" s="1"/>
      <c r="U56" s="1"/>
      <c r="V56" s="1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</row>
    <row r="57" spans="8:143" hidden="1" x14ac:dyDescent="0.2">
      <c r="H57" s="109">
        <v>14</v>
      </c>
      <c r="I57" s="109"/>
      <c r="J57" s="109"/>
      <c r="K57" s="109"/>
      <c r="R57" s="1"/>
      <c r="S57" s="1"/>
      <c r="T57" s="1"/>
      <c r="U57" s="1"/>
      <c r="V57" s="1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</row>
    <row r="58" spans="8:143" hidden="1" x14ac:dyDescent="0.2">
      <c r="H58" s="109">
        <v>15</v>
      </c>
      <c r="I58" s="109">
        <v>5</v>
      </c>
      <c r="J58" s="109"/>
      <c r="K58" s="109"/>
      <c r="R58" s="1"/>
      <c r="S58" s="1"/>
      <c r="T58" s="1"/>
      <c r="U58" s="1"/>
      <c r="V58" s="1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</row>
    <row r="59" spans="8:143" hidden="1" x14ac:dyDescent="0.2">
      <c r="H59" s="109">
        <v>16</v>
      </c>
      <c r="I59" s="109"/>
      <c r="J59" s="109"/>
      <c r="K59" s="109"/>
      <c r="R59" s="1"/>
      <c r="S59" s="1"/>
      <c r="T59" s="1"/>
      <c r="U59" s="1"/>
      <c r="V59" s="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</row>
    <row r="60" spans="8:143" hidden="1" x14ac:dyDescent="0.2">
      <c r="H60" s="109">
        <v>17</v>
      </c>
      <c r="I60" s="109"/>
      <c r="J60" s="109"/>
      <c r="K60" s="109"/>
      <c r="R60" s="1"/>
      <c r="S60" s="1"/>
      <c r="T60" s="1"/>
      <c r="U60" s="1"/>
      <c r="V60" s="1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</row>
    <row r="61" spans="8:143" hidden="1" x14ac:dyDescent="0.2">
      <c r="H61" s="109">
        <v>18</v>
      </c>
      <c r="I61" s="109">
        <v>6</v>
      </c>
      <c r="J61" s="109">
        <v>3</v>
      </c>
      <c r="K61" s="109"/>
      <c r="R61" s="1"/>
      <c r="S61" s="1"/>
      <c r="T61" s="1"/>
      <c r="U61" s="1"/>
      <c r="V61" s="1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</row>
    <row r="62" spans="8:143" hidden="1" x14ac:dyDescent="0.2">
      <c r="H62" s="109">
        <v>19</v>
      </c>
      <c r="I62" s="109"/>
      <c r="J62" s="109"/>
      <c r="K62" s="109"/>
      <c r="R62" s="1"/>
      <c r="S62" s="1"/>
      <c r="T62" s="1"/>
      <c r="U62" s="1"/>
      <c r="V62" s="1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</row>
    <row r="63" spans="8:143" hidden="1" x14ac:dyDescent="0.2">
      <c r="H63" s="109">
        <v>20</v>
      </c>
      <c r="I63" s="109"/>
      <c r="J63" s="109"/>
      <c r="K63" s="109"/>
      <c r="R63" s="1"/>
      <c r="S63" s="1"/>
      <c r="T63" s="1"/>
      <c r="U63" s="1"/>
      <c r="V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</row>
    <row r="64" spans="8:143" hidden="1" x14ac:dyDescent="0.2">
      <c r="H64" s="109">
        <v>21</v>
      </c>
      <c r="I64" s="109">
        <v>7</v>
      </c>
      <c r="J64" s="109"/>
      <c r="K64" s="109"/>
      <c r="R64" s="1"/>
      <c r="S64" s="1"/>
      <c r="T64" s="1"/>
      <c r="U64" s="1"/>
      <c r="V64" s="1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</row>
    <row r="65" spans="8:143" hidden="1" x14ac:dyDescent="0.2">
      <c r="H65" s="109">
        <v>22</v>
      </c>
      <c r="I65" s="109"/>
      <c r="J65" s="109"/>
      <c r="K65" s="109"/>
      <c r="R65" s="1"/>
      <c r="S65" s="1"/>
      <c r="T65" s="1"/>
      <c r="U65" s="1"/>
      <c r="V65" s="1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</row>
    <row r="66" spans="8:143" hidden="1" x14ac:dyDescent="0.2">
      <c r="H66" s="109">
        <v>23</v>
      </c>
      <c r="I66" s="109"/>
      <c r="J66" s="109"/>
      <c r="K66" s="109"/>
      <c r="R66" s="1"/>
      <c r="S66" s="1"/>
      <c r="T66" s="1"/>
      <c r="U66" s="1"/>
      <c r="V66" s="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</row>
    <row r="67" spans="8:143" hidden="1" x14ac:dyDescent="0.2">
      <c r="H67" s="109">
        <v>24</v>
      </c>
      <c r="I67" s="109">
        <v>8</v>
      </c>
      <c r="J67" s="109">
        <v>4</v>
      </c>
      <c r="K67" s="109"/>
      <c r="R67" s="1"/>
      <c r="S67" s="1"/>
      <c r="T67" s="1"/>
      <c r="U67" s="1"/>
      <c r="V67" s="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</row>
    <row r="68" spans="8:143" hidden="1" x14ac:dyDescent="0.2">
      <c r="H68" s="109">
        <v>25</v>
      </c>
      <c r="I68" s="109"/>
      <c r="J68" s="109"/>
      <c r="K68" s="109"/>
      <c r="R68" s="1"/>
      <c r="S68" s="1"/>
      <c r="T68" s="1"/>
      <c r="U68" s="1"/>
      <c r="V68" s="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</row>
    <row r="69" spans="8:143" hidden="1" x14ac:dyDescent="0.2">
      <c r="H69" s="109">
        <v>26</v>
      </c>
      <c r="I69" s="109"/>
      <c r="J69" s="109"/>
      <c r="K69" s="109"/>
      <c r="R69" s="1"/>
      <c r="S69" s="1"/>
      <c r="T69" s="1"/>
      <c r="U69" s="1"/>
      <c r="V69" s="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</row>
    <row r="70" spans="8:143" hidden="1" x14ac:dyDescent="0.2">
      <c r="H70" s="109">
        <v>27</v>
      </c>
      <c r="I70" s="109">
        <v>9</v>
      </c>
      <c r="J70" s="109"/>
      <c r="K70" s="109"/>
      <c r="R70" s="1"/>
      <c r="S70" s="1"/>
      <c r="T70" s="1"/>
      <c r="U70" s="1"/>
      <c r="V70" s="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</row>
    <row r="71" spans="8:143" hidden="1" x14ac:dyDescent="0.2">
      <c r="H71" s="109">
        <v>28</v>
      </c>
      <c r="I71" s="109"/>
      <c r="J71" s="109"/>
      <c r="K71" s="109"/>
      <c r="R71" s="1"/>
      <c r="S71" s="1"/>
      <c r="T71" s="1"/>
      <c r="U71" s="1"/>
      <c r="V71" s="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</row>
    <row r="72" spans="8:143" hidden="1" x14ac:dyDescent="0.2">
      <c r="H72" s="109">
        <v>29</v>
      </c>
      <c r="I72" s="109"/>
      <c r="J72" s="109"/>
      <c r="K72" s="109"/>
      <c r="R72" s="1"/>
      <c r="S72" s="1"/>
      <c r="T72" s="1"/>
      <c r="U72" s="1"/>
      <c r="V72" s="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</row>
    <row r="73" spans="8:143" hidden="1" x14ac:dyDescent="0.2">
      <c r="H73" s="109">
        <v>30</v>
      </c>
      <c r="I73" s="109">
        <v>10</v>
      </c>
      <c r="J73" s="109">
        <v>5</v>
      </c>
      <c r="K73" s="109"/>
      <c r="R73" s="1"/>
      <c r="S73" s="1"/>
      <c r="T73" s="1"/>
      <c r="U73" s="1"/>
      <c r="V73" s="1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</row>
    <row r="74" spans="8:143" hidden="1" x14ac:dyDescent="0.2">
      <c r="H74" s="109">
        <v>31</v>
      </c>
      <c r="I74" s="109"/>
      <c r="J74" s="109"/>
      <c r="K74" s="109"/>
      <c r="R74" s="1"/>
      <c r="S74" s="1"/>
      <c r="T74" s="1"/>
      <c r="U74" s="1"/>
      <c r="V74" s="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</row>
    <row r="75" spans="8:143" hidden="1" x14ac:dyDescent="0.2">
      <c r="H75" s="109">
        <v>32</v>
      </c>
      <c r="I75" s="109"/>
      <c r="J75" s="109"/>
      <c r="K75" s="109"/>
      <c r="R75" s="1"/>
      <c r="S75" s="1"/>
      <c r="T75" s="1"/>
      <c r="U75" s="1"/>
      <c r="V75" s="1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</row>
    <row r="76" spans="8:143" hidden="1" x14ac:dyDescent="0.2">
      <c r="H76" s="109">
        <v>33</v>
      </c>
      <c r="I76" s="109">
        <v>11</v>
      </c>
      <c r="J76" s="109"/>
      <c r="K76" s="109"/>
      <c r="R76" s="1"/>
      <c r="S76" s="1"/>
      <c r="T76" s="1"/>
      <c r="U76" s="1"/>
      <c r="V76" s="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</row>
    <row r="77" spans="8:143" hidden="1" x14ac:dyDescent="0.2">
      <c r="H77" s="109">
        <v>34</v>
      </c>
      <c r="I77" s="109"/>
      <c r="J77" s="109"/>
      <c r="K77" s="109"/>
      <c r="R77" s="1"/>
      <c r="S77" s="1"/>
      <c r="T77" s="1"/>
      <c r="U77" s="1"/>
      <c r="V77" s="1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</row>
    <row r="78" spans="8:143" hidden="1" x14ac:dyDescent="0.2">
      <c r="H78" s="109">
        <v>35</v>
      </c>
      <c r="I78" s="109"/>
      <c r="J78" s="109"/>
      <c r="K78" s="109"/>
      <c r="R78" s="1"/>
      <c r="S78" s="1"/>
      <c r="T78" s="1"/>
      <c r="U78" s="1"/>
      <c r="V78" s="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</row>
    <row r="79" spans="8:143" hidden="1" x14ac:dyDescent="0.2">
      <c r="H79" s="109">
        <v>36</v>
      </c>
      <c r="I79" s="109">
        <v>12</v>
      </c>
      <c r="J79" s="109">
        <v>6</v>
      </c>
      <c r="K79" s="109">
        <v>1</v>
      </c>
      <c r="R79" s="1"/>
      <c r="S79" s="1"/>
      <c r="T79" s="1"/>
      <c r="U79" s="1"/>
      <c r="V79" s="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</row>
    <row r="80" spans="8:143" hidden="1" x14ac:dyDescent="0.2">
      <c r="H80" s="109">
        <v>37</v>
      </c>
      <c r="I80" s="109"/>
      <c r="J80" s="109"/>
      <c r="K80" s="109"/>
      <c r="R80" s="1"/>
      <c r="S80" s="1"/>
      <c r="T80" s="1"/>
      <c r="U80" s="1"/>
      <c r="V80" s="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</row>
    <row r="81" spans="8:143" hidden="1" x14ac:dyDescent="0.2">
      <c r="H81" s="109">
        <v>38</v>
      </c>
      <c r="I81" s="109"/>
      <c r="J81" s="109"/>
      <c r="K81" s="109"/>
      <c r="R81" s="1"/>
      <c r="S81" s="1"/>
      <c r="T81" s="1"/>
      <c r="U81" s="1"/>
      <c r="V81" s="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</row>
    <row r="82" spans="8:143" hidden="1" x14ac:dyDescent="0.2">
      <c r="H82" s="109">
        <v>39</v>
      </c>
      <c r="I82" s="109">
        <v>13</v>
      </c>
      <c r="J82" s="109"/>
      <c r="K82" s="109"/>
      <c r="R82" s="1"/>
      <c r="S82" s="1"/>
      <c r="T82" s="1"/>
      <c r="U82" s="1"/>
      <c r="V82" s="1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</row>
    <row r="83" spans="8:143" hidden="1" x14ac:dyDescent="0.2">
      <c r="H83" s="109">
        <v>40</v>
      </c>
      <c r="I83" s="109"/>
      <c r="J83" s="109"/>
      <c r="K83" s="109"/>
      <c r="R83" s="1"/>
      <c r="S83" s="1"/>
      <c r="T83" s="1"/>
      <c r="U83" s="1"/>
      <c r="V83" s="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</row>
    <row r="84" spans="8:143" hidden="1" x14ac:dyDescent="0.2">
      <c r="H84" s="109">
        <v>41</v>
      </c>
      <c r="I84" s="109"/>
      <c r="J84" s="109"/>
      <c r="K84" s="109"/>
      <c r="R84" s="1"/>
      <c r="S84" s="1"/>
      <c r="T84" s="1"/>
      <c r="U84" s="1"/>
      <c r="V84" s="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</row>
    <row r="85" spans="8:143" hidden="1" x14ac:dyDescent="0.2">
      <c r="H85" s="109">
        <v>42</v>
      </c>
      <c r="I85" s="109">
        <v>14</v>
      </c>
      <c r="J85" s="109">
        <v>7</v>
      </c>
      <c r="K85" s="109">
        <v>2</v>
      </c>
      <c r="R85" s="1"/>
      <c r="S85" s="1"/>
      <c r="T85" s="1"/>
      <c r="U85" s="1"/>
      <c r="V85" s="1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</row>
    <row r="86" spans="8:143" hidden="1" x14ac:dyDescent="0.2">
      <c r="H86" s="109">
        <v>43</v>
      </c>
      <c r="I86" s="109"/>
      <c r="J86" s="109"/>
      <c r="K86" s="109"/>
      <c r="R86" s="1"/>
      <c r="S86" s="1"/>
      <c r="T86" s="1"/>
      <c r="U86" s="1"/>
      <c r="V86" s="1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</row>
    <row r="87" spans="8:143" hidden="1" x14ac:dyDescent="0.2">
      <c r="H87" s="109">
        <v>44</v>
      </c>
      <c r="I87" s="109"/>
      <c r="J87" s="109"/>
      <c r="K87" s="109"/>
      <c r="R87" s="1"/>
      <c r="S87" s="1"/>
      <c r="T87" s="1"/>
      <c r="U87" s="1"/>
      <c r="V87" s="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</row>
    <row r="88" spans="8:143" hidden="1" x14ac:dyDescent="0.2">
      <c r="H88" s="109">
        <v>45</v>
      </c>
      <c r="I88" s="109">
        <v>15</v>
      </c>
      <c r="J88" s="109"/>
      <c r="K88" s="109"/>
      <c r="R88" s="1"/>
      <c r="S88" s="1"/>
      <c r="T88" s="1"/>
      <c r="U88" s="1"/>
      <c r="V88" s="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</row>
    <row r="89" spans="8:143" hidden="1" x14ac:dyDescent="0.2">
      <c r="H89" s="109">
        <v>46</v>
      </c>
      <c r="I89" s="109"/>
      <c r="J89" s="109"/>
      <c r="K89" s="109"/>
      <c r="R89" s="1"/>
      <c r="S89" s="1"/>
      <c r="T89" s="1"/>
      <c r="U89" s="1"/>
      <c r="V89" s="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</row>
    <row r="90" spans="8:143" hidden="1" x14ac:dyDescent="0.2">
      <c r="H90" s="109">
        <v>47</v>
      </c>
      <c r="I90" s="109"/>
      <c r="J90" s="109"/>
      <c r="K90" s="109"/>
      <c r="R90" s="1"/>
      <c r="S90" s="1"/>
      <c r="T90" s="1"/>
      <c r="U90" s="1"/>
      <c r="V90" s="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</row>
    <row r="91" spans="8:143" hidden="1" x14ac:dyDescent="0.2">
      <c r="H91" s="109">
        <v>48</v>
      </c>
      <c r="I91" s="109">
        <v>16</v>
      </c>
      <c r="J91" s="109">
        <v>8</v>
      </c>
      <c r="K91" s="109">
        <v>3</v>
      </c>
      <c r="R91" s="1"/>
      <c r="S91" s="1"/>
      <c r="T91" s="1"/>
      <c r="U91" s="1"/>
      <c r="V91" s="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</row>
    <row r="92" spans="8:143" hidden="1" x14ac:dyDescent="0.2">
      <c r="H92" s="109">
        <v>49</v>
      </c>
      <c r="I92" s="109"/>
      <c r="J92" s="109"/>
      <c r="K92" s="109"/>
      <c r="R92" s="1"/>
      <c r="S92" s="1"/>
      <c r="T92" s="1"/>
      <c r="U92" s="1"/>
      <c r="V92" s="1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</row>
    <row r="93" spans="8:143" hidden="1" x14ac:dyDescent="0.2">
      <c r="H93" s="109">
        <v>50</v>
      </c>
      <c r="I93" s="109"/>
      <c r="J93" s="109"/>
      <c r="K93" s="109"/>
      <c r="R93" s="1"/>
      <c r="S93" s="1"/>
      <c r="T93" s="1"/>
      <c r="U93" s="1"/>
      <c r="V93" s="1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</row>
    <row r="94" spans="8:143" hidden="1" x14ac:dyDescent="0.2">
      <c r="H94" s="109">
        <v>51</v>
      </c>
      <c r="I94" s="109">
        <v>17</v>
      </c>
      <c r="J94" s="109"/>
      <c r="K94" s="109"/>
      <c r="R94" s="1"/>
      <c r="S94" s="1"/>
      <c r="T94" s="1"/>
      <c r="U94" s="1"/>
      <c r="V94" s="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</row>
    <row r="95" spans="8:143" hidden="1" x14ac:dyDescent="0.2">
      <c r="H95" s="109">
        <v>52</v>
      </c>
      <c r="I95" s="109"/>
      <c r="J95" s="109"/>
      <c r="K95" s="109"/>
      <c r="R95" s="1"/>
      <c r="S95" s="1"/>
      <c r="T95" s="1"/>
      <c r="U95" s="1"/>
      <c r="V95" s="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</row>
    <row r="96" spans="8:143" hidden="1" x14ac:dyDescent="0.2">
      <c r="H96" s="109">
        <v>53</v>
      </c>
      <c r="I96" s="109"/>
      <c r="J96" s="109"/>
      <c r="K96" s="109"/>
      <c r="R96" s="1"/>
      <c r="S96" s="1"/>
      <c r="T96" s="1"/>
      <c r="U96" s="1"/>
      <c r="V96" s="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</row>
    <row r="97" spans="8:143" hidden="1" x14ac:dyDescent="0.2">
      <c r="H97" s="109">
        <v>54</v>
      </c>
      <c r="I97" s="109">
        <v>18</v>
      </c>
      <c r="J97" s="109">
        <v>9</v>
      </c>
      <c r="K97" s="109">
        <v>4</v>
      </c>
      <c r="R97" s="1"/>
      <c r="S97" s="1"/>
      <c r="T97" s="1"/>
      <c r="U97" s="1"/>
      <c r="V97" s="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</row>
    <row r="98" spans="8:143" hidden="1" x14ac:dyDescent="0.2">
      <c r="H98" s="109">
        <v>55</v>
      </c>
      <c r="I98" s="109"/>
      <c r="J98" s="109"/>
      <c r="K98" s="109"/>
      <c r="R98" s="1"/>
      <c r="S98" s="1"/>
      <c r="T98" s="1"/>
      <c r="U98" s="1"/>
      <c r="V98" s="1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</row>
    <row r="99" spans="8:143" hidden="1" x14ac:dyDescent="0.2">
      <c r="H99" s="109">
        <v>56</v>
      </c>
      <c r="I99" s="109"/>
      <c r="J99" s="109"/>
      <c r="K99" s="109"/>
      <c r="R99" s="1"/>
      <c r="S99" s="1"/>
      <c r="T99" s="1"/>
      <c r="U99" s="1"/>
      <c r="V99" s="1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</row>
    <row r="100" spans="8:143" hidden="1" x14ac:dyDescent="0.2">
      <c r="H100" s="109">
        <v>57</v>
      </c>
      <c r="I100" s="109">
        <v>19</v>
      </c>
      <c r="J100" s="109"/>
      <c r="K100" s="109"/>
      <c r="R100" s="1"/>
      <c r="S100" s="1"/>
      <c r="T100" s="1"/>
      <c r="U100" s="1"/>
      <c r="V100" s="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</row>
    <row r="101" spans="8:143" hidden="1" x14ac:dyDescent="0.2">
      <c r="H101" s="109">
        <v>58</v>
      </c>
      <c r="I101" s="109"/>
      <c r="J101" s="109"/>
      <c r="K101" s="109"/>
      <c r="R101" s="1"/>
      <c r="S101" s="1"/>
      <c r="T101" s="1"/>
      <c r="U101" s="1"/>
      <c r="V101" s="1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</row>
    <row r="102" spans="8:143" hidden="1" x14ac:dyDescent="0.2">
      <c r="H102" s="109">
        <v>59</v>
      </c>
      <c r="I102" s="109"/>
      <c r="J102" s="109"/>
      <c r="K102" s="109"/>
      <c r="R102" s="1"/>
      <c r="S102" s="1"/>
      <c r="T102" s="1"/>
      <c r="U102" s="1"/>
      <c r="V102" s="1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</row>
    <row r="103" spans="8:143" hidden="1" x14ac:dyDescent="0.2">
      <c r="H103" s="109">
        <v>60</v>
      </c>
      <c r="I103" s="109">
        <v>20</v>
      </c>
      <c r="J103" s="109">
        <v>10</v>
      </c>
      <c r="K103" s="109">
        <v>5</v>
      </c>
      <c r="R103" s="1"/>
      <c r="S103" s="1"/>
      <c r="T103" s="1"/>
      <c r="U103" s="1"/>
      <c r="V103" s="1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8:143" hidden="1" x14ac:dyDescent="0.2">
      <c r="R104" s="1"/>
      <c r="S104" s="1"/>
      <c r="T104" s="1"/>
      <c r="U104" s="1"/>
      <c r="V104" s="1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8:143" x14ac:dyDescent="0.2">
      <c r="R105" s="1"/>
      <c r="S105" s="1"/>
      <c r="T105" s="1"/>
      <c r="U105" s="1"/>
      <c r="V105" s="1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</row>
    <row r="106" spans="8:143" x14ac:dyDescent="0.2">
      <c r="R106" s="1"/>
      <c r="S106" s="1"/>
      <c r="T106" s="1"/>
      <c r="U106" s="1"/>
      <c r="V106" s="1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</row>
    <row r="107" spans="8:143" x14ac:dyDescent="0.2">
      <c r="R107" s="1"/>
      <c r="S107" s="1"/>
      <c r="T107" s="1"/>
      <c r="U107" s="1"/>
      <c r="V107" s="1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</row>
    <row r="108" spans="8:143" x14ac:dyDescent="0.2">
      <c r="R108" s="1"/>
      <c r="S108" s="1"/>
      <c r="T108" s="1"/>
      <c r="U108" s="1"/>
      <c r="V108" s="1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</row>
    <row r="109" spans="8:143" x14ac:dyDescent="0.2">
      <c r="R109" s="1"/>
      <c r="S109" s="1"/>
      <c r="T109" s="1"/>
      <c r="U109" s="1"/>
      <c r="V109" s="1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</row>
    <row r="110" spans="8:143" x14ac:dyDescent="0.2">
      <c r="R110" s="1"/>
      <c r="S110" s="1"/>
      <c r="T110" s="1"/>
      <c r="U110" s="1"/>
      <c r="V110" s="1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</row>
    <row r="111" spans="8:143" x14ac:dyDescent="0.2">
      <c r="R111" s="1"/>
      <c r="S111" s="1"/>
      <c r="T111" s="1"/>
      <c r="U111" s="1"/>
      <c r="V111" s="1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</row>
    <row r="112" spans="8:143" x14ac:dyDescent="0.2">
      <c r="R112" s="1"/>
      <c r="S112" s="1"/>
      <c r="T112" s="1"/>
      <c r="U112" s="1"/>
      <c r="V112" s="1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</row>
    <row r="113" spans="18:143" x14ac:dyDescent="0.2">
      <c r="R113" s="1"/>
      <c r="S113" s="1"/>
      <c r="T113" s="1"/>
      <c r="U113" s="1"/>
      <c r="V113" s="1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18:143" x14ac:dyDescent="0.2">
      <c r="R114" s="1"/>
      <c r="S114" s="1"/>
      <c r="T114" s="1"/>
      <c r="U114" s="1"/>
      <c r="V114" s="1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18:143" x14ac:dyDescent="0.2">
      <c r="R115" s="1"/>
      <c r="S115" s="1"/>
      <c r="T115" s="1"/>
      <c r="U115" s="1"/>
      <c r="V115" s="1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18:143" x14ac:dyDescent="0.2">
      <c r="R116" s="1"/>
      <c r="S116" s="1"/>
      <c r="T116" s="1"/>
      <c r="U116" s="1"/>
      <c r="V116" s="1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18:143" x14ac:dyDescent="0.2">
      <c r="R117" s="1"/>
      <c r="S117" s="1"/>
      <c r="T117" s="1"/>
      <c r="U117" s="1"/>
      <c r="V117" s="1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18:143" x14ac:dyDescent="0.2">
      <c r="R118" s="1"/>
      <c r="S118" s="1"/>
      <c r="T118" s="1"/>
      <c r="U118" s="1"/>
      <c r="V118" s="1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18:143" x14ac:dyDescent="0.2">
      <c r="R119" s="1"/>
      <c r="S119" s="1"/>
      <c r="T119" s="1"/>
      <c r="U119" s="1"/>
      <c r="V119" s="1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18:143" x14ac:dyDescent="0.2">
      <c r="R120" s="1"/>
      <c r="S120" s="1"/>
      <c r="T120" s="1"/>
      <c r="U120" s="1"/>
      <c r="V120" s="1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18:143" x14ac:dyDescent="0.2">
      <c r="R121" s="1"/>
      <c r="S121" s="1"/>
      <c r="T121" s="1"/>
      <c r="U121" s="1"/>
      <c r="V121" s="1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18:143" x14ac:dyDescent="0.2"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18:143" x14ac:dyDescent="0.2"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18:143" x14ac:dyDescent="0.2"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18:143" x14ac:dyDescent="0.2"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18:143" x14ac:dyDescent="0.2"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18:143" x14ac:dyDescent="0.2"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18:143" x14ac:dyDescent="0.2"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18:143" x14ac:dyDescent="0.2"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18:143" x14ac:dyDescent="0.2"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18:143" x14ac:dyDescent="0.2"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18:143" x14ac:dyDescent="0.2"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18:143" x14ac:dyDescent="0.2"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18:143" x14ac:dyDescent="0.2"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18:143" x14ac:dyDescent="0.2"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18:143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1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1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1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1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1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1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1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1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</sheetData>
  <sheetProtection selectLockedCells="1"/>
  <mergeCells count="34">
    <mergeCell ref="M23:M24"/>
    <mergeCell ref="N23:N24"/>
    <mergeCell ref="O23:O24"/>
    <mergeCell ref="L14:M14"/>
    <mergeCell ref="G23:G24"/>
    <mergeCell ref="H23:H24"/>
    <mergeCell ref="I23:I24"/>
    <mergeCell ref="J23:J24"/>
    <mergeCell ref="K23:K24"/>
    <mergeCell ref="L23:L24"/>
    <mergeCell ref="H13:I13"/>
    <mergeCell ref="N13:O13"/>
    <mergeCell ref="P13:Q13"/>
    <mergeCell ref="H14:I14"/>
    <mergeCell ref="J13:K13"/>
    <mergeCell ref="L13:M13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4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A (ARS)</vt:lpstr>
      <vt:lpstr>CLASE B (DL)</vt:lpstr>
      <vt:lpstr>'CLASE A (ARS)'!Área_de_impresión</vt:lpstr>
      <vt:lpstr>'CLASE B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2023-01-24T15:03:48Z</dcterms:created>
  <dcterms:modified xsi:type="dcterms:W3CDTF">2023-01-24T16:00:19Z</dcterms:modified>
</cp:coreProperties>
</file>