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LA POSTAL\Serie II\Difusion\"/>
    </mc:Choice>
  </mc:AlternateContent>
  <bookViews>
    <workbookView xWindow="0" yWindow="0" windowWidth="25200" windowHeight="11490"/>
  </bookViews>
  <sheets>
    <sheet name="SERIE II (ARS)" sheetId="12" r:id="rId1"/>
    <sheet name="Feriados" sheetId="5" state="hidden" r:id="rId2"/>
    <sheet name="Hoja2" sheetId="7" state="hidden" r:id="rId3"/>
  </sheets>
  <definedNames>
    <definedName name="_xlnm.Print_Area" localSheetId="0">'SERIE II (ARS)'!$D$1:$P$50</definedName>
  </definedNames>
  <calcPr calcId="162913" iterate="1" iterateCount="12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2" l="1"/>
  <c r="O33" i="12"/>
  <c r="O34" i="12"/>
  <c r="O35" i="12"/>
  <c r="O36" i="12"/>
  <c r="O37" i="12"/>
  <c r="O38" i="12"/>
  <c r="M30" i="12" l="1"/>
  <c r="J18" i="12" l="1"/>
  <c r="J19" i="12"/>
  <c r="J20" i="12"/>
  <c r="J21" i="12"/>
  <c r="J22" i="12"/>
  <c r="J23" i="12"/>
  <c r="J24" i="12"/>
  <c r="I33" i="12"/>
  <c r="I34" i="12"/>
  <c r="I36" i="12"/>
  <c r="I37" i="12"/>
  <c r="I38" i="12"/>
  <c r="I35" i="12"/>
  <c r="I31" i="12"/>
  <c r="G14" i="12" l="1"/>
  <c r="I32" i="12"/>
  <c r="K40" i="12" l="1"/>
  <c r="Q39" i="12"/>
  <c r="L31" i="12"/>
  <c r="Q30" i="12"/>
  <c r="N30" i="12"/>
  <c r="S30" i="12"/>
  <c r="I30" i="12"/>
  <c r="I29" i="12" s="1"/>
  <c r="E30" i="12"/>
  <c r="F30" i="12" s="1"/>
  <c r="B30" i="12"/>
  <c r="L29" i="12"/>
  <c r="J17" i="12"/>
  <c r="D30" i="12"/>
  <c r="B31" i="12" l="1"/>
  <c r="B32" i="12" s="1"/>
  <c r="B33" i="12" s="1"/>
  <c r="B34" i="12" s="1"/>
  <c r="B35" i="12" s="1"/>
  <c r="B36" i="12" s="1"/>
  <c r="B37" i="12" s="1"/>
  <c r="B38" i="12" s="1"/>
  <c r="A38" i="12" s="1"/>
  <c r="A31" i="12"/>
  <c r="A32" i="12"/>
  <c r="A33" i="12"/>
  <c r="A34" i="12"/>
  <c r="A35" i="12"/>
  <c r="L32" i="12"/>
  <c r="J25" i="12"/>
  <c r="A37" i="12" l="1"/>
  <c r="A36" i="12"/>
  <c r="L33" i="12"/>
  <c r="L34" i="12" l="1"/>
  <c r="L35" i="12" l="1"/>
  <c r="L36" i="12" l="1"/>
  <c r="L37" i="12" l="1"/>
  <c r="L38" i="12"/>
  <c r="D2" i="7" l="1"/>
  <c r="E31" i="12"/>
  <c r="E32" i="12" s="1"/>
  <c r="F32" i="12" l="1"/>
  <c r="E33" i="12"/>
  <c r="G32" i="12"/>
  <c r="J32" i="12" s="1"/>
  <c r="K18" i="12" s="1"/>
  <c r="L18" i="12" s="1"/>
  <c r="F31" i="12"/>
  <c r="G31" i="12"/>
  <c r="J31" i="12" s="1"/>
  <c r="K17" i="12" s="1"/>
  <c r="E34" i="12" l="1"/>
  <c r="G33" i="12"/>
  <c r="J33" i="12" s="1"/>
  <c r="K19" i="12" s="1"/>
  <c r="L19" i="12" s="1"/>
  <c r="F33" i="12"/>
  <c r="D31" i="12"/>
  <c r="I17" i="12"/>
  <c r="H17" i="12" s="1"/>
  <c r="H31" i="12"/>
  <c r="Q31" i="12" s="1"/>
  <c r="M31" i="12"/>
  <c r="L17" i="12"/>
  <c r="M32" i="12"/>
  <c r="H32" i="12"/>
  <c r="Q32" i="12" s="1"/>
  <c r="I18" i="12"/>
  <c r="H18" i="12" s="1"/>
  <c r="D32" i="12"/>
  <c r="N31" i="12" l="1"/>
  <c r="S31" i="12"/>
  <c r="M33" i="12"/>
  <c r="I19" i="12"/>
  <c r="H19" i="12" s="1"/>
  <c r="D33" i="12"/>
  <c r="H33" i="12"/>
  <c r="Q33" i="12" s="1"/>
  <c r="S32" i="12"/>
  <c r="N32" i="12"/>
  <c r="F34" i="12"/>
  <c r="G34" i="12"/>
  <c r="J34" i="12" s="1"/>
  <c r="K20" i="12" s="1"/>
  <c r="E35" i="12"/>
  <c r="S33" i="12" l="1"/>
  <c r="N33" i="12"/>
  <c r="F35" i="12"/>
  <c r="G35" i="12"/>
  <c r="J35" i="12" s="1"/>
  <c r="K21" i="12" s="1"/>
  <c r="L21" i="12" s="1"/>
  <c r="E36" i="12"/>
  <c r="L20" i="12"/>
  <c r="D34" i="12"/>
  <c r="I20" i="12"/>
  <c r="H20" i="12" s="1"/>
  <c r="H34" i="12"/>
  <c r="Q34" i="12" s="1"/>
  <c r="M34" i="12"/>
  <c r="M35" i="12" l="1"/>
  <c r="D35" i="12"/>
  <c r="I21" i="12"/>
  <c r="H21" i="12" s="1"/>
  <c r="H35" i="12"/>
  <c r="Q35" i="12" s="1"/>
  <c r="N34" i="12"/>
  <c r="S34" i="12"/>
  <c r="F36" i="12"/>
  <c r="E37" i="12"/>
  <c r="G36" i="12"/>
  <c r="J36" i="12" s="1"/>
  <c r="K22" i="12" s="1"/>
  <c r="L22" i="12" s="1"/>
  <c r="H36" i="12" l="1"/>
  <c r="Q36" i="12" s="1"/>
  <c r="D36" i="12"/>
  <c r="M36" i="12"/>
  <c r="I22" i="12"/>
  <c r="H22" i="12" s="1"/>
  <c r="F37" i="12"/>
  <c r="E38" i="12"/>
  <c r="G37" i="12"/>
  <c r="J37" i="12" s="1"/>
  <c r="K23" i="12" s="1"/>
  <c r="L23" i="12" s="1"/>
  <c r="N35" i="12"/>
  <c r="S35" i="12"/>
  <c r="N36" i="12" l="1"/>
  <c r="S36" i="12"/>
  <c r="H37" i="12"/>
  <c r="Q37" i="12" s="1"/>
  <c r="M37" i="12"/>
  <c r="D37" i="12"/>
  <c r="I23" i="12"/>
  <c r="H23" i="12" s="1"/>
  <c r="G38" i="12"/>
  <c r="J38" i="12" s="1"/>
  <c r="K24" i="12" s="1"/>
  <c r="L24" i="12" s="1"/>
  <c r="F38" i="12"/>
  <c r="K25" i="12" l="1"/>
  <c r="L25" i="12" s="1"/>
  <c r="H38" i="12"/>
  <c r="Q38" i="12" s="1"/>
  <c r="I24" i="12"/>
  <c r="H24" i="12" s="1"/>
  <c r="G11" i="12"/>
  <c r="D38" i="12"/>
  <c r="M38" i="12"/>
  <c r="N37" i="12"/>
  <c r="S37" i="12"/>
  <c r="N38" i="12" l="1"/>
  <c r="K10" i="12" s="1"/>
  <c r="K11" i="12" s="1"/>
  <c r="S38" i="12"/>
  <c r="N40" i="12" l="1"/>
  <c r="R35" i="12" l="1"/>
  <c r="T35" i="12" s="1"/>
  <c r="U35" i="12" s="1"/>
  <c r="R37" i="12"/>
  <c r="T37" i="12" s="1"/>
  <c r="U37" i="12" s="1"/>
  <c r="R36" i="12"/>
  <c r="T36" i="12" s="1"/>
  <c r="U36" i="12" s="1"/>
  <c r="R33" i="12"/>
  <c r="T33" i="12" s="1"/>
  <c r="U33" i="12" s="1"/>
  <c r="R39" i="12"/>
  <c r="R34" i="12"/>
  <c r="T34" i="12" s="1"/>
  <c r="U34" i="12" s="1"/>
  <c r="R38" i="12"/>
  <c r="T38" i="12" s="1"/>
  <c r="U38" i="12" s="1"/>
  <c r="R32" i="12"/>
  <c r="T32" i="12" s="1"/>
  <c r="U32" i="12" s="1"/>
  <c r="R30" i="12"/>
  <c r="T30" i="12" s="1"/>
  <c r="U30" i="12" s="1"/>
  <c r="R28" i="12"/>
  <c r="R31" i="12"/>
  <c r="T31" i="12" s="1"/>
  <c r="T40" i="12" l="1"/>
  <c r="U31" i="12"/>
  <c r="U40" i="12" s="1"/>
  <c r="K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<sst xmlns="http://schemas.openxmlformats.org/spreadsheetml/2006/main" count="43" uniqueCount="42">
  <si>
    <t>Fecha de Emisión:</t>
  </si>
  <si>
    <t>TIR: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</si>
  <si>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</si>
  <si>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</si>
  <si>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</si>
  <si>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</si>
  <si>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</si>
  <si>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</si>
  <si>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</si>
  <si>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</si>
  <si>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</si>
  <si>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</si>
  <si>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</si>
  <si>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</si>
  <si>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</si>
  <si>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</si>
  <si>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</si>
  <si>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</si>
  <si>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</si>
  <si>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</si>
  <si>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</si>
  <si>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</si>
  <si>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</si>
  <si>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</si>
  <si>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</si>
  <si>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</si>
  <si>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</si>
  <si>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</si>
  <si>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</si>
  <si>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</si>
  <si>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</si>
  <si>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</si>
  <si>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</si>
  <si>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s/c</t>
  </si>
  <si>
    <t>Badlar Proyectada</t>
  </si>
  <si>
    <t>Pesos</t>
  </si>
  <si>
    <t>Margen a licitar:</t>
  </si>
  <si>
    <t>Trimestrales</t>
  </si>
  <si>
    <t>Precio:</t>
  </si>
  <si>
    <t>Meses</t>
  </si>
  <si>
    <t>ON Pyme CNV Garantizada La Postal Serie II (Badlar 24 meses)</t>
  </si>
  <si>
    <t>Badlar + Margen a licitar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</si>
</sst>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166" fontId="3" fillId="4" borderId="7" xfId="3" applyNumberFormat="1" applyFont="1" applyFill="1" applyBorder="1" applyAlignment="1" applyProtection="1">
      <alignment horizontal="center"/>
    </xf>
    <xf numFmtId="165" fontId="3" fillId="3" borderId="10" xfId="2" applyNumberFormat="1" applyFont="1" applyFill="1" applyBorder="1" applyAlignment="1" applyProtection="1">
      <alignment horizontal="center"/>
    </xf>
    <xf numFmtId="4" fontId="3" fillId="3" borderId="10" xfId="2" applyNumberFormat="1" applyFont="1" applyFill="1" applyBorder="1" applyAlignment="1" applyProtection="1">
      <alignment horizontal="center"/>
    </xf>
    <xf numFmtId="166" fontId="2" fillId="3" borderId="0" xfId="3" applyNumberFormat="1" applyFont="1" applyFill="1" applyBorder="1" applyAlignment="1" applyProtection="1">
      <alignment horizontal="center"/>
    </xf>
    <xf numFmtId="166" fontId="2" fillId="3" borderId="8" xfId="3" applyNumberFormat="1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7</xdr:col>
      <xdr:colOff>600075</xdr:colOff>
      <xdr:row>2</xdr:row>
      <xdr:rowOff>66676</xdr:rowOff>
    </xdr:from>
    <xdr:to>
      <xdr:col>9</xdr:col>
      <xdr:colOff>487576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257550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1</xdr:row>
      <xdr:rowOff>0</xdr:rowOff>
    </xdr:from>
    <xdr:to>
      <xdr:col>12</xdr:col>
      <xdr:colOff>723557</xdr:colOff>
      <xdr:row>6</xdr:row>
      <xdr:rowOff>2801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142875"/>
          <a:ext cx="2457107" cy="71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277"/>
  <sheetViews>
    <sheetView showGridLines="0" tabSelected="1" zoomScaleNormal="100" zoomScaleSheetLayoutView="130" workbookViewId="0">
      <selection activeCell="O15" sqref="O15"/>
    </sheetView>
  </sheetViews>
  <sheetFormatPr baseColWidth="10" defaultColWidth="11.42578125" defaultRowHeight="11.25" x14ac:dyDescent="0.2"/>
  <cols>
    <col min="1" max="1" width="11.85546875" style="86" customWidth="1"/>
    <col min="2" max="2" width="18.85546875" style="1" hidden="1" customWidth="1"/>
    <col min="3" max="3" width="5.7109375" style="1" hidden="1" customWidth="1"/>
    <col min="4" max="4" width="9.140625" style="1" hidden="1" customWidth="1"/>
    <col min="5" max="5" width="26.140625" style="1" hidden="1" customWidth="1"/>
    <col min="6" max="6" width="17.2851562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1.5703125" style="1" customWidth="1"/>
    <col min="14" max="14" width="11.7109375" style="1" customWidth="1"/>
    <col min="15" max="15" width="11.140625" style="1" customWidth="1"/>
    <col min="16" max="16" width="6.425781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hidden="1" customWidth="1"/>
    <col min="23" max="23" width="11.42578125" style="1" hidden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20" t="s">
        <v>40</v>
      </c>
      <c r="G8" s="121"/>
      <c r="H8" s="121"/>
      <c r="I8" s="121"/>
      <c r="J8" s="121"/>
      <c r="K8" s="121"/>
      <c r="L8" s="121"/>
      <c r="M8" s="121"/>
      <c r="N8" s="121"/>
      <c r="O8" s="122"/>
      <c r="P8" s="123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7" t="s">
        <v>0</v>
      </c>
      <c r="G10" s="124">
        <v>45142</v>
      </c>
      <c r="H10" s="125"/>
      <c r="I10" s="126" t="s">
        <v>1</v>
      </c>
      <c r="J10" s="127"/>
      <c r="K10" s="128">
        <f>XIRR(N30:N38,D30:D38)</f>
        <v>1.3801942467689516</v>
      </c>
      <c r="L10" s="129"/>
      <c r="M10" s="126" t="s">
        <v>27</v>
      </c>
      <c r="N10" s="127"/>
      <c r="O10" s="128" t="s">
        <v>37</v>
      </c>
      <c r="P10" s="129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68" t="s">
        <v>2</v>
      </c>
      <c r="G11" s="114">
        <f>+F38</f>
        <v>45873</v>
      </c>
      <c r="H11" s="115"/>
      <c r="I11" s="100" t="s">
        <v>18</v>
      </c>
      <c r="J11" s="101"/>
      <c r="K11" s="116">
        <f>+(((1+K10)^(90/365))-1)*(365/90)</f>
        <v>0.96687206567504036</v>
      </c>
      <c r="L11" s="117"/>
      <c r="M11" s="100" t="s">
        <v>30</v>
      </c>
      <c r="N11" s="101"/>
      <c r="O11" s="118" t="s">
        <v>35</v>
      </c>
      <c r="P11" s="119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68" t="s">
        <v>28</v>
      </c>
      <c r="G12" s="116" t="s">
        <v>41</v>
      </c>
      <c r="H12" s="117"/>
      <c r="I12" s="100" t="s">
        <v>29</v>
      </c>
      <c r="J12" s="101"/>
      <c r="K12" s="102">
        <f>+(U40/T40)*12</f>
        <v>10.971514166150323</v>
      </c>
      <c r="L12" s="103"/>
      <c r="M12" s="100" t="s">
        <v>38</v>
      </c>
      <c r="N12" s="101"/>
      <c r="O12" s="116">
        <v>1</v>
      </c>
      <c r="P12" s="117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68"/>
      <c r="G13" s="98"/>
      <c r="H13" s="99"/>
      <c r="I13" s="100" t="s">
        <v>25</v>
      </c>
      <c r="J13" s="101"/>
      <c r="K13" s="102" t="s">
        <v>33</v>
      </c>
      <c r="L13" s="103"/>
      <c r="M13" s="100" t="s">
        <v>32</v>
      </c>
      <c r="N13" s="101"/>
      <c r="O13" s="104">
        <v>200000000</v>
      </c>
      <c r="P13" s="105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69" t="s">
        <v>3</v>
      </c>
      <c r="G14" s="106">
        <f>+$G$10</f>
        <v>45142</v>
      </c>
      <c r="H14" s="107"/>
      <c r="I14" s="108" t="s">
        <v>26</v>
      </c>
      <c r="J14" s="109"/>
      <c r="K14" s="110">
        <v>24</v>
      </c>
      <c r="L14" s="111"/>
      <c r="M14" s="108" t="s">
        <v>36</v>
      </c>
      <c r="N14" s="109"/>
      <c r="O14" s="112">
        <v>0.04</v>
      </c>
      <c r="P14" s="113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H16" s="70" t="s">
        <v>39</v>
      </c>
      <c r="I16" s="70" t="s">
        <v>10</v>
      </c>
      <c r="J16" s="71" t="s">
        <v>16</v>
      </c>
      <c r="K16" s="80" t="s">
        <v>11</v>
      </c>
      <c r="L16" s="72" t="s">
        <v>12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1:142" ht="12.75" customHeight="1" x14ac:dyDescent="0.2">
      <c r="H17" s="84">
        <f>DATEDIF($B$30,I17,"m")</f>
        <v>3</v>
      </c>
      <c r="I17" s="73">
        <f>+F31</f>
        <v>45234</v>
      </c>
      <c r="J17" s="64">
        <f>+$O$13*K31/100</f>
        <v>0</v>
      </c>
      <c r="K17" s="63">
        <f>+$O$13*J31/100</f>
        <v>48835616.438356161</v>
      </c>
      <c r="L17" s="21">
        <f>SUM(J17:K17)</f>
        <v>48835616.438356161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1:142" ht="12.75" customHeight="1" x14ac:dyDescent="0.2">
      <c r="H18" s="84">
        <f t="shared" ref="H18:H24" si="0">DATEDIF($B$30,I18,"m")</f>
        <v>6</v>
      </c>
      <c r="I18" s="73">
        <f t="shared" ref="I18:I23" si="1">+F32</f>
        <v>45326</v>
      </c>
      <c r="J18" s="64">
        <f t="shared" ref="J18:J24" si="2">+$O$13*K32/100</f>
        <v>0</v>
      </c>
      <c r="K18" s="63">
        <f t="shared" ref="K18:K24" si="3">+$O$13*J32/100</f>
        <v>48835616.438356161</v>
      </c>
      <c r="L18" s="21">
        <f t="shared" ref="L18:L24" si="4">SUM(J18:K18)</f>
        <v>48835616.438356161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1:142" ht="12.75" customHeight="1" x14ac:dyDescent="0.2">
      <c r="H19" s="84">
        <f t="shared" si="0"/>
        <v>9</v>
      </c>
      <c r="I19" s="73">
        <f t="shared" si="1"/>
        <v>45416</v>
      </c>
      <c r="J19" s="64">
        <f t="shared" si="2"/>
        <v>0</v>
      </c>
      <c r="K19" s="63">
        <f t="shared" si="3"/>
        <v>47773972.602739722</v>
      </c>
      <c r="L19" s="21">
        <f t="shared" si="4"/>
        <v>47773972.602739722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1:142" ht="12.75" customHeight="1" x14ac:dyDescent="0.2">
      <c r="H20" s="84">
        <f t="shared" si="0"/>
        <v>12</v>
      </c>
      <c r="I20" s="73">
        <f t="shared" si="1"/>
        <v>45508</v>
      </c>
      <c r="J20" s="64">
        <f t="shared" si="2"/>
        <v>66000000</v>
      </c>
      <c r="K20" s="63">
        <f t="shared" si="3"/>
        <v>48835616.438356161</v>
      </c>
      <c r="L20" s="21">
        <f t="shared" si="4"/>
        <v>114835616.43835616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1:142" ht="12.75" customHeight="1" x14ac:dyDescent="0.2">
      <c r="H21" s="84">
        <f t="shared" si="0"/>
        <v>15</v>
      </c>
      <c r="I21" s="73">
        <f t="shared" si="1"/>
        <v>45600</v>
      </c>
      <c r="J21" s="64">
        <f t="shared" si="2"/>
        <v>0</v>
      </c>
      <c r="K21" s="63">
        <f t="shared" si="3"/>
        <v>32719863.01369863</v>
      </c>
      <c r="L21" s="21">
        <f t="shared" si="4"/>
        <v>32719863.01369863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1:142" ht="12.75" customHeight="1" x14ac:dyDescent="0.2">
      <c r="H22" s="84">
        <f t="shared" si="0"/>
        <v>18</v>
      </c>
      <c r="I22" s="73">
        <f t="shared" si="1"/>
        <v>45692</v>
      </c>
      <c r="J22" s="64">
        <f t="shared" si="2"/>
        <v>66000000</v>
      </c>
      <c r="K22" s="63">
        <f t="shared" si="3"/>
        <v>32719863.01369863</v>
      </c>
      <c r="L22" s="21">
        <f t="shared" si="4"/>
        <v>98719863.013698637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1:142" ht="12.75" customHeight="1" x14ac:dyDescent="0.2">
      <c r="H23" s="84">
        <f t="shared" si="0"/>
        <v>21</v>
      </c>
      <c r="I23" s="73">
        <f t="shared" si="1"/>
        <v>45781</v>
      </c>
      <c r="J23" s="64">
        <f t="shared" si="2"/>
        <v>0</v>
      </c>
      <c r="K23" s="63">
        <f t="shared" si="3"/>
        <v>16062671.232876712</v>
      </c>
      <c r="L23" s="21">
        <f t="shared" si="4"/>
        <v>16062671.232876712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1:142" ht="12.75" customHeight="1" x14ac:dyDescent="0.2">
      <c r="H24" s="85">
        <f t="shared" si="0"/>
        <v>24</v>
      </c>
      <c r="I24" s="73">
        <f>+F38</f>
        <v>45873</v>
      </c>
      <c r="J24" s="64">
        <f t="shared" si="2"/>
        <v>68000000</v>
      </c>
      <c r="K24" s="63">
        <f t="shared" si="3"/>
        <v>16604109.589041095</v>
      </c>
      <c r="L24" s="21">
        <f t="shared" si="4"/>
        <v>84604109.589041099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1:142" ht="12.75" customHeight="1" x14ac:dyDescent="0.2">
      <c r="I25" s="74" t="s">
        <v>12</v>
      </c>
      <c r="J25" s="75">
        <f>SUM(J17:J24)</f>
        <v>200000000</v>
      </c>
      <c r="K25" s="81">
        <f>SUM(K17:K24)</f>
        <v>292387328.76712328</v>
      </c>
      <c r="L25" s="76">
        <f>SUM(J25:K25)</f>
        <v>492387328.76712328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1:142" x14ac:dyDescent="0.2">
      <c r="G26" s="46"/>
      <c r="H26" s="6"/>
      <c r="I26" s="6"/>
      <c r="L26" s="7"/>
      <c r="M26" s="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1:142" ht="14.25" customHeight="1" x14ac:dyDescent="0.2">
      <c r="F27" s="94" t="s">
        <v>17</v>
      </c>
      <c r="G27" s="96" t="s">
        <v>31</v>
      </c>
      <c r="H27" s="96" t="s">
        <v>13</v>
      </c>
      <c r="I27" s="96" t="s">
        <v>21</v>
      </c>
      <c r="J27" s="88" t="s">
        <v>20</v>
      </c>
      <c r="K27" s="88" t="s">
        <v>4</v>
      </c>
      <c r="L27" s="88" t="s">
        <v>14</v>
      </c>
      <c r="M27" s="90" t="s">
        <v>5</v>
      </c>
      <c r="N27" s="92" t="s">
        <v>15</v>
      </c>
      <c r="O27" s="92" t="s">
        <v>34</v>
      </c>
      <c r="Q27" s="9" t="s">
        <v>19</v>
      </c>
      <c r="R27" s="9" t="s">
        <v>6</v>
      </c>
      <c r="S27" s="9" t="s">
        <v>7</v>
      </c>
      <c r="T27" s="9" t="s">
        <v>8</v>
      </c>
      <c r="U27" s="9" t="s">
        <v>9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1:142" x14ac:dyDescent="0.2">
      <c r="F28" s="95"/>
      <c r="G28" s="97"/>
      <c r="H28" s="97"/>
      <c r="I28" s="97"/>
      <c r="J28" s="89"/>
      <c r="K28" s="89"/>
      <c r="L28" s="89"/>
      <c r="M28" s="91"/>
      <c r="N28" s="93"/>
      <c r="O28" s="93"/>
      <c r="Q28" s="10"/>
      <c r="R28" s="11">
        <f>+K10</f>
        <v>1.3801942467689516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1:142" x14ac:dyDescent="0.2">
      <c r="B29" s="1" t="s">
        <v>22</v>
      </c>
      <c r="F29" s="65"/>
      <c r="G29" s="49"/>
      <c r="H29" s="49"/>
      <c r="I29" s="20">
        <f>+I30</f>
        <v>0.04</v>
      </c>
      <c r="J29" s="50"/>
      <c r="K29" s="50"/>
      <c r="L29" s="51">
        <f>+L30</f>
        <v>100</v>
      </c>
      <c r="M29" s="52"/>
      <c r="N29" s="66"/>
      <c r="Q29" s="10"/>
      <c r="R29" s="11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1:142" s="12" customFormat="1" ht="12.75" customHeight="1" x14ac:dyDescent="0.2">
      <c r="A30" s="87"/>
      <c r="B30" s="30">
        <f>+G10</f>
        <v>45142</v>
      </c>
      <c r="C30" s="32"/>
      <c r="D30" s="30">
        <f>+G14</f>
        <v>45142</v>
      </c>
      <c r="E30" s="39">
        <f>+G10</f>
        <v>45142</v>
      </c>
      <c r="F30" s="58">
        <f>+E30</f>
        <v>45142</v>
      </c>
      <c r="G30" s="59"/>
      <c r="H30" s="59"/>
      <c r="I30" s="60">
        <f t="shared" ref="I30" si="5">+$O$14</f>
        <v>0.04</v>
      </c>
      <c r="J30" s="59"/>
      <c r="K30" s="59"/>
      <c r="L30" s="61">
        <v>100</v>
      </c>
      <c r="M30" s="61">
        <f>-O12*100</f>
        <v>-100</v>
      </c>
      <c r="N30" s="62">
        <f>+O13*-1</f>
        <v>-200000000</v>
      </c>
      <c r="O30" s="62"/>
      <c r="P30" s="1"/>
      <c r="Q30" s="16">
        <f t="shared" ref="Q30:Q39" si="6">H30/365</f>
        <v>0</v>
      </c>
      <c r="R30" s="16">
        <f t="shared" ref="R30:R39" si="7">1/(1+$K$10)^(H30/365)</f>
        <v>1</v>
      </c>
      <c r="S30" s="17">
        <f t="shared" ref="S30:S38" si="8">+M30</f>
        <v>-100</v>
      </c>
      <c r="T30" s="17">
        <f t="shared" ref="T30:T38" si="9">+S30*R30</f>
        <v>-100</v>
      </c>
      <c r="U30" s="17">
        <f t="shared" ref="U30:U38" si="10">+T30*Q30</f>
        <v>0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1:142" s="12" customFormat="1" ht="12.75" customHeight="1" x14ac:dyDescent="0.2">
      <c r="A31" s="87">
        <f>DATEDIF($B$30,B31,"m")</f>
        <v>3</v>
      </c>
      <c r="B31" s="30">
        <f>IF(B30&gt;0,C31+B30,0)</f>
        <v>45234</v>
      </c>
      <c r="C31" s="32">
        <v>92</v>
      </c>
      <c r="D31" s="30">
        <f t="shared" ref="D31:D38" si="11">+F31</f>
        <v>45234</v>
      </c>
      <c r="E31" s="39">
        <f t="shared" ref="E31:E38" si="12">+E30+C31</f>
        <v>45234</v>
      </c>
      <c r="F31" s="42">
        <f t="shared" ref="F31:F38" si="13">+E31</f>
        <v>45234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82">
        <f>+$O$14+O31</f>
        <v>0.96875</v>
      </c>
      <c r="J31" s="44">
        <f t="shared" ref="J31:J38" si="16">+I31/365*G31*L30</f>
        <v>24.417808219178081</v>
      </c>
      <c r="K31" s="45">
        <v>0</v>
      </c>
      <c r="L31" s="45">
        <f t="shared" ref="L31:L37" si="17">+L30-K31</f>
        <v>100</v>
      </c>
      <c r="M31" s="45">
        <f t="shared" ref="M31:M38" si="18">+IF(F31&gt;$G$14,J31+K31,0)</f>
        <v>24.417808219178081</v>
      </c>
      <c r="N31" s="47">
        <f t="shared" ref="N31:N38" si="19">+M31*$O$13/100</f>
        <v>48835616.438356161</v>
      </c>
      <c r="O31" s="77">
        <v>0.92874999999999996</v>
      </c>
      <c r="P31" s="1"/>
      <c r="Q31" s="16">
        <f t="shared" si="6"/>
        <v>0.25205479452054796</v>
      </c>
      <c r="R31" s="16">
        <f t="shared" si="7"/>
        <v>0.80366126868062127</v>
      </c>
      <c r="S31" s="17">
        <f t="shared" si="8"/>
        <v>24.417808219178081</v>
      </c>
      <c r="T31" s="78">
        <f t="shared" si="9"/>
        <v>19.623646731824756</v>
      </c>
      <c r="U31" s="17">
        <f t="shared" si="10"/>
        <v>4.9462342447339118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1:142" s="12" customFormat="1" ht="12.75" customHeight="1" x14ac:dyDescent="0.2">
      <c r="A32" s="87">
        <f t="shared" ref="A32:A38" si="20">DATEDIF($B$30,B32,"m")</f>
        <v>6</v>
      </c>
      <c r="B32" s="30">
        <f t="shared" ref="B32:B38" si="21">IF(B31&gt;0,C32+B31,0)</f>
        <v>45326</v>
      </c>
      <c r="C32" s="32">
        <v>92</v>
      </c>
      <c r="D32" s="30">
        <f t="shared" si="11"/>
        <v>45326</v>
      </c>
      <c r="E32" s="39">
        <f t="shared" si="12"/>
        <v>45326</v>
      </c>
      <c r="F32" s="42">
        <f t="shared" si="13"/>
        <v>45326</v>
      </c>
      <c r="G32" s="43">
        <f t="shared" si="14"/>
        <v>92</v>
      </c>
      <c r="H32" s="43">
        <f t="shared" si="15"/>
        <v>184</v>
      </c>
      <c r="I32" s="82">
        <f t="shared" ref="I32:I38" si="22">+$O$14+O32</f>
        <v>0.96875</v>
      </c>
      <c r="J32" s="44">
        <f t="shared" si="16"/>
        <v>24.417808219178081</v>
      </c>
      <c r="K32" s="45">
        <v>0</v>
      </c>
      <c r="L32" s="45">
        <f t="shared" si="17"/>
        <v>100</v>
      </c>
      <c r="M32" s="45">
        <f t="shared" si="18"/>
        <v>24.417808219178081</v>
      </c>
      <c r="N32" s="47">
        <f t="shared" si="19"/>
        <v>48835616.438356161</v>
      </c>
      <c r="O32" s="77">
        <f>+$O$31</f>
        <v>0.92874999999999996</v>
      </c>
      <c r="P32" s="1"/>
      <c r="Q32" s="16">
        <f t="shared" si="6"/>
        <v>0.50410958904109593</v>
      </c>
      <c r="R32" s="16">
        <f t="shared" si="7"/>
        <v>0.64587143477734588</v>
      </c>
      <c r="S32" s="17">
        <f t="shared" si="8"/>
        <v>24.417808219178081</v>
      </c>
      <c r="T32" s="78">
        <f t="shared" si="9"/>
        <v>15.770764828638615</v>
      </c>
      <c r="U32" s="17">
        <f t="shared" si="10"/>
        <v>7.9501937766287822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1:142" s="12" customFormat="1" ht="12.75" customHeight="1" x14ac:dyDescent="0.2">
      <c r="A33" s="87">
        <f t="shared" si="20"/>
        <v>9</v>
      </c>
      <c r="B33" s="30">
        <f t="shared" si="21"/>
        <v>45416</v>
      </c>
      <c r="C33" s="32">
        <v>90</v>
      </c>
      <c r="D33" s="30">
        <f t="shared" si="11"/>
        <v>45416</v>
      </c>
      <c r="E33" s="39">
        <f t="shared" si="12"/>
        <v>45416</v>
      </c>
      <c r="F33" s="42">
        <f t="shared" si="13"/>
        <v>45416</v>
      </c>
      <c r="G33" s="43">
        <f t="shared" si="14"/>
        <v>90</v>
      </c>
      <c r="H33" s="43">
        <f t="shared" si="15"/>
        <v>274</v>
      </c>
      <c r="I33" s="82">
        <f t="shared" si="22"/>
        <v>0.96875</v>
      </c>
      <c r="J33" s="44">
        <f t="shared" si="16"/>
        <v>23.886986301369863</v>
      </c>
      <c r="K33" s="45">
        <v>0</v>
      </c>
      <c r="L33" s="45">
        <f t="shared" si="17"/>
        <v>100</v>
      </c>
      <c r="M33" s="45">
        <f t="shared" si="18"/>
        <v>23.886986301369863</v>
      </c>
      <c r="N33" s="47">
        <f t="shared" si="19"/>
        <v>47773972.602739722</v>
      </c>
      <c r="O33" s="77">
        <f t="shared" ref="O33:O38" si="23">+$O$31</f>
        <v>0.92874999999999996</v>
      </c>
      <c r="P33" s="1"/>
      <c r="Q33" s="16">
        <f t="shared" si="6"/>
        <v>0.75068493150684934</v>
      </c>
      <c r="R33" s="16">
        <f t="shared" si="7"/>
        <v>0.52153414305333579</v>
      </c>
      <c r="S33" s="17">
        <f t="shared" si="8"/>
        <v>23.886986301369863</v>
      </c>
      <c r="T33" s="78">
        <f t="shared" si="9"/>
        <v>12.457878930811702</v>
      </c>
      <c r="U33" s="17">
        <f t="shared" si="10"/>
        <v>9.3519419918970037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1:142" s="12" customFormat="1" ht="12.75" customHeight="1" x14ac:dyDescent="0.2">
      <c r="A34" s="87">
        <f t="shared" si="20"/>
        <v>12</v>
      </c>
      <c r="B34" s="30">
        <f t="shared" si="21"/>
        <v>45508</v>
      </c>
      <c r="C34" s="32">
        <v>92</v>
      </c>
      <c r="D34" s="30">
        <f t="shared" si="11"/>
        <v>45508</v>
      </c>
      <c r="E34" s="39">
        <f t="shared" si="12"/>
        <v>45508</v>
      </c>
      <c r="F34" s="42">
        <f t="shared" si="13"/>
        <v>45508</v>
      </c>
      <c r="G34" s="43">
        <f t="shared" si="14"/>
        <v>92</v>
      </c>
      <c r="H34" s="43">
        <f t="shared" si="15"/>
        <v>366</v>
      </c>
      <c r="I34" s="82">
        <f t="shared" si="22"/>
        <v>0.96875</v>
      </c>
      <c r="J34" s="44">
        <f t="shared" si="16"/>
        <v>24.417808219178081</v>
      </c>
      <c r="K34" s="45">
        <v>33</v>
      </c>
      <c r="L34" s="45">
        <f t="shared" si="17"/>
        <v>67</v>
      </c>
      <c r="M34" s="45">
        <f t="shared" si="18"/>
        <v>57.417808219178085</v>
      </c>
      <c r="N34" s="47">
        <f t="shared" si="19"/>
        <v>114835616.43835618</v>
      </c>
      <c r="O34" s="77">
        <f t="shared" si="23"/>
        <v>0.92874999999999996</v>
      </c>
      <c r="P34" s="1"/>
      <c r="Q34" s="16">
        <f t="shared" si="6"/>
        <v>1.0027397260273974</v>
      </c>
      <c r="R34" s="16">
        <f t="shared" si="7"/>
        <v>0.41913679106650448</v>
      </c>
      <c r="S34" s="17">
        <f t="shared" si="8"/>
        <v>57.417808219178085</v>
      </c>
      <c r="T34" s="78">
        <f t="shared" si="9"/>
        <v>24.065915887058267</v>
      </c>
      <c r="U34" s="17">
        <f t="shared" si="10"/>
        <v>24.131849903187195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1:142" s="12" customFormat="1" ht="12.75" customHeight="1" x14ac:dyDescent="0.2">
      <c r="A35" s="87">
        <f t="shared" si="20"/>
        <v>15</v>
      </c>
      <c r="B35" s="30">
        <f t="shared" si="21"/>
        <v>45600</v>
      </c>
      <c r="C35" s="32">
        <v>92</v>
      </c>
      <c r="D35" s="30">
        <f t="shared" si="11"/>
        <v>45600</v>
      </c>
      <c r="E35" s="39">
        <f t="shared" si="12"/>
        <v>45600</v>
      </c>
      <c r="F35" s="42">
        <f t="shared" si="13"/>
        <v>45600</v>
      </c>
      <c r="G35" s="43">
        <f t="shared" si="14"/>
        <v>92</v>
      </c>
      <c r="H35" s="43">
        <f t="shared" si="15"/>
        <v>458</v>
      </c>
      <c r="I35" s="82">
        <f t="shared" si="22"/>
        <v>0.96875</v>
      </c>
      <c r="J35" s="44">
        <f t="shared" si="16"/>
        <v>16.359931506849314</v>
      </c>
      <c r="K35" s="45">
        <v>0</v>
      </c>
      <c r="L35" s="45">
        <f t="shared" si="17"/>
        <v>67</v>
      </c>
      <c r="M35" s="45">
        <f t="shared" si="18"/>
        <v>16.359931506849314</v>
      </c>
      <c r="N35" s="47">
        <f t="shared" si="19"/>
        <v>32719863.01369863</v>
      </c>
      <c r="O35" s="77">
        <f t="shared" si="23"/>
        <v>0.92874999999999996</v>
      </c>
      <c r="P35" s="1"/>
      <c r="Q35" s="16">
        <f t="shared" si="6"/>
        <v>1.2547945205479452</v>
      </c>
      <c r="R35" s="16">
        <f t="shared" si="7"/>
        <v>0.33684400525923164</v>
      </c>
      <c r="S35" s="17">
        <f t="shared" si="8"/>
        <v>16.359931506849314</v>
      </c>
      <c r="T35" s="78">
        <f t="shared" si="9"/>
        <v>5.5107448545338196</v>
      </c>
      <c r="U35" s="17">
        <f t="shared" si="10"/>
        <v>6.9148524476068198</v>
      </c>
      <c r="V35" s="1"/>
      <c r="W35" s="1"/>
      <c r="X35" s="1"/>
      <c r="Y35" s="1"/>
      <c r="Z35" s="1"/>
      <c r="AA35" s="1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1:142" s="12" customFormat="1" ht="12.75" customHeight="1" x14ac:dyDescent="0.2">
      <c r="A36" s="87">
        <f t="shared" si="20"/>
        <v>18</v>
      </c>
      <c r="B36" s="30">
        <f t="shared" si="21"/>
        <v>45692</v>
      </c>
      <c r="C36" s="32">
        <v>92</v>
      </c>
      <c r="D36" s="30">
        <f t="shared" si="11"/>
        <v>45692</v>
      </c>
      <c r="E36" s="39">
        <f t="shared" si="12"/>
        <v>45692</v>
      </c>
      <c r="F36" s="42">
        <f t="shared" si="13"/>
        <v>45692</v>
      </c>
      <c r="G36" s="43">
        <f t="shared" si="14"/>
        <v>92</v>
      </c>
      <c r="H36" s="43">
        <f t="shared" si="15"/>
        <v>550</v>
      </c>
      <c r="I36" s="82">
        <f t="shared" si="22"/>
        <v>0.96875</v>
      </c>
      <c r="J36" s="44">
        <f t="shared" si="16"/>
        <v>16.359931506849314</v>
      </c>
      <c r="K36" s="45">
        <v>33</v>
      </c>
      <c r="L36" s="45">
        <f t="shared" si="17"/>
        <v>34</v>
      </c>
      <c r="M36" s="45">
        <f t="shared" si="18"/>
        <v>49.359931506849314</v>
      </c>
      <c r="N36" s="47">
        <f t="shared" si="19"/>
        <v>98719863.013698637</v>
      </c>
      <c r="O36" s="77">
        <f t="shared" si="23"/>
        <v>0.92874999999999996</v>
      </c>
      <c r="P36" s="1"/>
      <c r="Q36" s="16">
        <f t="shared" si="6"/>
        <v>1.5068493150684932</v>
      </c>
      <c r="R36" s="16">
        <f t="shared" si="7"/>
        <v>0.27070848061409597</v>
      </c>
      <c r="S36" s="17">
        <f t="shared" si="8"/>
        <v>49.359931506849314</v>
      </c>
      <c r="T36" s="78">
        <f t="shared" si="9"/>
        <v>13.362152061435022</v>
      </c>
      <c r="U36" s="17">
        <f t="shared" si="10"/>
        <v>20.134749681614419</v>
      </c>
      <c r="V36" s="1"/>
      <c r="W36" s="1"/>
      <c r="X36" s="1"/>
      <c r="Y36" s="1"/>
      <c r="Z36" s="1"/>
      <c r="AA36" s="1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1:142" s="12" customFormat="1" ht="12.75" customHeight="1" x14ac:dyDescent="0.2">
      <c r="A37" s="87">
        <f t="shared" si="20"/>
        <v>21</v>
      </c>
      <c r="B37" s="30">
        <f t="shared" si="21"/>
        <v>45781</v>
      </c>
      <c r="C37" s="32">
        <v>89</v>
      </c>
      <c r="D37" s="30">
        <f t="shared" si="11"/>
        <v>45781</v>
      </c>
      <c r="E37" s="39">
        <f t="shared" si="12"/>
        <v>45781</v>
      </c>
      <c r="F37" s="42">
        <f t="shared" si="13"/>
        <v>45781</v>
      </c>
      <c r="G37" s="43">
        <f t="shared" si="14"/>
        <v>89</v>
      </c>
      <c r="H37" s="43">
        <f t="shared" si="15"/>
        <v>639</v>
      </c>
      <c r="I37" s="82">
        <f t="shared" si="22"/>
        <v>0.96875</v>
      </c>
      <c r="J37" s="44">
        <f t="shared" si="16"/>
        <v>8.0313356164383567</v>
      </c>
      <c r="K37" s="45">
        <v>0</v>
      </c>
      <c r="L37" s="45">
        <f t="shared" si="17"/>
        <v>34</v>
      </c>
      <c r="M37" s="45">
        <f t="shared" si="18"/>
        <v>8.0313356164383567</v>
      </c>
      <c r="N37" s="47">
        <f t="shared" si="19"/>
        <v>16062671.232876712</v>
      </c>
      <c r="O37" s="77">
        <f t="shared" si="23"/>
        <v>0.92874999999999996</v>
      </c>
      <c r="P37" s="1"/>
      <c r="Q37" s="16">
        <f t="shared" si="6"/>
        <v>1.7506849315068493</v>
      </c>
      <c r="R37" s="16">
        <f t="shared" si="7"/>
        <v>0.21911410959895566</v>
      </c>
      <c r="S37" s="17">
        <f t="shared" si="8"/>
        <v>8.0313356164383567</v>
      </c>
      <c r="T37" s="78">
        <f t="shared" si="9"/>
        <v>1.7597789524862701</v>
      </c>
      <c r="U37" s="17">
        <f t="shared" si="10"/>
        <v>3.0808184949006208</v>
      </c>
      <c r="V37" s="1"/>
      <c r="W37" s="1"/>
      <c r="X37" s="1"/>
      <c r="Y37" s="1"/>
      <c r="Z37" s="1"/>
      <c r="AA37" s="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1:142" s="12" customFormat="1" ht="12.75" customHeight="1" x14ac:dyDescent="0.2">
      <c r="A38" s="87">
        <f t="shared" si="20"/>
        <v>24</v>
      </c>
      <c r="B38" s="30">
        <f t="shared" si="21"/>
        <v>45873</v>
      </c>
      <c r="C38" s="32">
        <v>92</v>
      </c>
      <c r="D38" s="30">
        <f t="shared" si="11"/>
        <v>45873</v>
      </c>
      <c r="E38" s="39">
        <f t="shared" si="12"/>
        <v>45873</v>
      </c>
      <c r="F38" s="53">
        <f t="shared" si="13"/>
        <v>45873</v>
      </c>
      <c r="G38" s="48">
        <f t="shared" si="14"/>
        <v>92</v>
      </c>
      <c r="H38" s="48">
        <f t="shared" si="15"/>
        <v>731</v>
      </c>
      <c r="I38" s="83">
        <f t="shared" si="22"/>
        <v>0.96875</v>
      </c>
      <c r="J38" s="54">
        <f t="shared" si="16"/>
        <v>8.3020547945205472</v>
      </c>
      <c r="K38" s="55">
        <v>34</v>
      </c>
      <c r="L38" s="55">
        <f>+L36-K38</f>
        <v>0</v>
      </c>
      <c r="M38" s="55">
        <f t="shared" si="18"/>
        <v>42.302054794520544</v>
      </c>
      <c r="N38" s="56">
        <f t="shared" si="19"/>
        <v>84604109.589041084</v>
      </c>
      <c r="O38" s="79">
        <f t="shared" si="23"/>
        <v>0.92874999999999996</v>
      </c>
      <c r="P38" s="1"/>
      <c r="Q38" s="16">
        <f t="shared" si="6"/>
        <v>2.0027397260273974</v>
      </c>
      <c r="R38" s="16">
        <f t="shared" si="7"/>
        <v>0.17609352330612144</v>
      </c>
      <c r="S38" s="17">
        <f t="shared" si="8"/>
        <v>42.302054794520544</v>
      </c>
      <c r="T38" s="78">
        <f t="shared" si="9"/>
        <v>7.4491178718557292</v>
      </c>
      <c r="U38" s="17">
        <f t="shared" si="10"/>
        <v>14.918644285826133</v>
      </c>
      <c r="V38" s="1"/>
      <c r="W38" s="1"/>
      <c r="X38" s="1"/>
      <c r="Y38" s="1"/>
      <c r="Z38" s="1"/>
      <c r="AA38" s="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1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6"/>
        <v>0</v>
      </c>
      <c r="R39" s="1">
        <f t="shared" si="7"/>
        <v>1</v>
      </c>
      <c r="S39" s="1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1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292387328.76712328</v>
      </c>
      <c r="Q40" s="19"/>
      <c r="R40" s="19"/>
      <c r="S40" s="17"/>
      <c r="T40" s="17">
        <f>SUM(T31:T38)</f>
        <v>100.00000011864419</v>
      </c>
      <c r="U40" s="17">
        <f>SUM(U31:U38)</f>
        <v>91.429284826394891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1:142" x14ac:dyDescent="0.2"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1:142" x14ac:dyDescent="0.2">
      <c r="Q42" s="1"/>
      <c r="R42" s="1"/>
      <c r="S42" s="1"/>
      <c r="T42" s="1"/>
      <c r="U42" s="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1:142" x14ac:dyDescent="0.2">
      <c r="Q43" s="1"/>
      <c r="R43" s="1"/>
      <c r="S43" s="1"/>
      <c r="T43" s="1"/>
      <c r="U43" s="1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1:142" x14ac:dyDescent="0.2">
      <c r="Q44" s="1"/>
      <c r="R44" s="1"/>
      <c r="S44" s="1"/>
      <c r="T44" s="1"/>
      <c r="U44" s="1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1:142" x14ac:dyDescent="0.2">
      <c r="Q45" s="1"/>
      <c r="R45" s="1"/>
      <c r="S45" s="1"/>
      <c r="T45" s="1"/>
      <c r="U45" s="1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1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1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1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7"/>
      <c r="H51" s="57" t="s">
        <v>23</v>
      </c>
      <c r="I51" s="57"/>
      <c r="J51" s="57" t="s">
        <v>24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7">
        <v>1</v>
      </c>
      <c r="H52" s="57"/>
      <c r="I52" s="57"/>
      <c r="J52" s="57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7">
        <v>2</v>
      </c>
      <c r="H53" s="57"/>
      <c r="I53" s="57"/>
      <c r="J53" s="57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7">
        <v>3</v>
      </c>
      <c r="H54" s="57">
        <v>1</v>
      </c>
      <c r="I54" s="57"/>
      <c r="J54" s="57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7">
        <v>4</v>
      </c>
      <c r="H55" s="57"/>
      <c r="I55" s="57"/>
      <c r="J55" s="57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7">
        <v>5</v>
      </c>
      <c r="H56" s="57"/>
      <c r="I56" s="57"/>
      <c r="J56" s="57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7">
        <v>6</v>
      </c>
      <c r="H57" s="57">
        <v>2</v>
      </c>
      <c r="I57" s="57">
        <v>1</v>
      </c>
      <c r="J57" s="57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7">
        <v>7</v>
      </c>
      <c r="H58" s="57"/>
      <c r="I58" s="57"/>
      <c r="J58" s="57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7">
        <v>8</v>
      </c>
      <c r="H59" s="57"/>
      <c r="I59" s="57"/>
      <c r="J59" s="57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7">
        <v>9</v>
      </c>
      <c r="H60" s="57">
        <v>3</v>
      </c>
      <c r="I60" s="57"/>
      <c r="J60" s="57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7">
        <v>10</v>
      </c>
      <c r="H61" s="57"/>
      <c r="I61" s="57"/>
      <c r="J61" s="57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7">
        <v>11</v>
      </c>
      <c r="H62" s="57"/>
      <c r="I62" s="57"/>
      <c r="J62" s="57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7">
        <v>12</v>
      </c>
      <c r="H63" s="57">
        <v>4</v>
      </c>
      <c r="I63" s="57">
        <v>2</v>
      </c>
      <c r="J63" s="57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7">
        <v>13</v>
      </c>
      <c r="H64" s="57"/>
      <c r="I64" s="57"/>
      <c r="J64" s="57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7">
        <v>14</v>
      </c>
      <c r="H65" s="57"/>
      <c r="I65" s="57"/>
      <c r="J65" s="57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7">
        <v>15</v>
      </c>
      <c r="H66" s="57">
        <v>5</v>
      </c>
      <c r="I66" s="57"/>
      <c r="J66" s="57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7">
        <v>16</v>
      </c>
      <c r="H67" s="57"/>
      <c r="I67" s="57"/>
      <c r="J67" s="57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7">
        <v>17</v>
      </c>
      <c r="H68" s="57"/>
      <c r="I68" s="57"/>
      <c r="J68" s="57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7">
        <v>18</v>
      </c>
      <c r="H69" s="57">
        <v>6</v>
      </c>
      <c r="I69" s="57">
        <v>3</v>
      </c>
      <c r="J69" s="57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7">
        <v>19</v>
      </c>
      <c r="H70" s="57"/>
      <c r="I70" s="57"/>
      <c r="J70" s="57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7">
        <v>20</v>
      </c>
      <c r="H71" s="57"/>
      <c r="I71" s="57"/>
      <c r="J71" s="57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7">
        <v>21</v>
      </c>
      <c r="H72" s="57">
        <v>7</v>
      </c>
      <c r="I72" s="57"/>
      <c r="J72" s="57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7">
        <v>22</v>
      </c>
      <c r="H73" s="57"/>
      <c r="I73" s="57"/>
      <c r="J73" s="57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7">
        <v>23</v>
      </c>
      <c r="H74" s="57"/>
      <c r="I74" s="57"/>
      <c r="J74" s="57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7">
        <v>24</v>
      </c>
      <c r="H75" s="57">
        <v>8</v>
      </c>
      <c r="I75" s="57">
        <v>4</v>
      </c>
      <c r="J75" s="57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7">
        <v>25</v>
      </c>
      <c r="H76" s="57"/>
      <c r="I76" s="57"/>
      <c r="J76" s="57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7">
        <v>26</v>
      </c>
      <c r="H77" s="57"/>
      <c r="I77" s="57"/>
      <c r="J77" s="57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7">
        <v>27</v>
      </c>
      <c r="H78" s="57">
        <v>9</v>
      </c>
      <c r="I78" s="57"/>
      <c r="J78" s="57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7">
        <v>28</v>
      </c>
      <c r="H79" s="57"/>
      <c r="I79" s="57"/>
      <c r="J79" s="57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7">
        <v>29</v>
      </c>
      <c r="H80" s="57"/>
      <c r="I80" s="57"/>
      <c r="J80" s="57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7">
        <v>30</v>
      </c>
      <c r="H81" s="57">
        <v>10</v>
      </c>
      <c r="I81" s="57">
        <v>5</v>
      </c>
      <c r="J81" s="57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7">
        <v>31</v>
      </c>
      <c r="H82" s="57"/>
      <c r="I82" s="57"/>
      <c r="J82" s="57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7">
        <v>32</v>
      </c>
      <c r="H83" s="57"/>
      <c r="I83" s="57"/>
      <c r="J83" s="57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7">
        <v>33</v>
      </c>
      <c r="H84" s="57">
        <v>11</v>
      </c>
      <c r="I84" s="57"/>
      <c r="J84" s="57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7">
        <v>34</v>
      </c>
      <c r="H85" s="57"/>
      <c r="I85" s="57"/>
      <c r="J85" s="57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7">
        <v>35</v>
      </c>
      <c r="H86" s="57"/>
      <c r="I86" s="57"/>
      <c r="J86" s="57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7">
        <v>36</v>
      </c>
      <c r="H87" s="57">
        <v>12</v>
      </c>
      <c r="I87" s="57">
        <v>6</v>
      </c>
      <c r="J87" s="57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7">
        <v>37</v>
      </c>
      <c r="H88" s="57"/>
      <c r="I88" s="57"/>
      <c r="J88" s="57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7">
        <v>38</v>
      </c>
      <c r="H89" s="57"/>
      <c r="I89" s="57"/>
      <c r="J89" s="57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7">
        <v>39</v>
      </c>
      <c r="H90" s="57">
        <v>13</v>
      </c>
      <c r="I90" s="57"/>
      <c r="J90" s="57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7">
        <v>40</v>
      </c>
      <c r="H91" s="57"/>
      <c r="I91" s="57"/>
      <c r="J91" s="57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7">
        <v>41</v>
      </c>
      <c r="H92" s="57"/>
      <c r="I92" s="57"/>
      <c r="J92" s="57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7">
        <v>42</v>
      </c>
      <c r="H93" s="57">
        <v>14</v>
      </c>
      <c r="I93" s="57">
        <v>7</v>
      </c>
      <c r="J93" s="57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7">
        <v>43</v>
      </c>
      <c r="H94" s="57"/>
      <c r="I94" s="57"/>
      <c r="J94" s="57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7">
        <v>44</v>
      </c>
      <c r="H95" s="57"/>
      <c r="I95" s="57"/>
      <c r="J95" s="57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7">
        <v>45</v>
      </c>
      <c r="H96" s="57">
        <v>15</v>
      </c>
      <c r="I96" s="57"/>
      <c r="J96" s="57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7">
        <v>46</v>
      </c>
      <c r="H97" s="57"/>
      <c r="I97" s="57"/>
      <c r="J97" s="57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7">
        <v>47</v>
      </c>
      <c r="H98" s="57"/>
      <c r="I98" s="57"/>
      <c r="J98" s="57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7">
        <v>48</v>
      </c>
      <c r="H99" s="57">
        <v>16</v>
      </c>
      <c r="I99" s="57">
        <v>8</v>
      </c>
      <c r="J99" s="57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7">
        <v>49</v>
      </c>
      <c r="H100" s="57"/>
      <c r="I100" s="57"/>
      <c r="J100" s="57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7">
        <v>50</v>
      </c>
      <c r="H101" s="57"/>
      <c r="I101" s="57"/>
      <c r="J101" s="57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7">
        <v>51</v>
      </c>
      <c r="H102" s="57">
        <v>17</v>
      </c>
      <c r="I102" s="57"/>
      <c r="J102" s="57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7">
        <v>52</v>
      </c>
      <c r="H103" s="57"/>
      <c r="I103" s="57"/>
      <c r="J103" s="57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7">
        <v>53</v>
      </c>
      <c r="H104" s="57"/>
      <c r="I104" s="57"/>
      <c r="J104" s="57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7">
        <v>54</v>
      </c>
      <c r="H105" s="57">
        <v>18</v>
      </c>
      <c r="I105" s="57">
        <v>9</v>
      </c>
      <c r="J105" s="57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7">
        <v>55</v>
      </c>
      <c r="H106" s="57"/>
      <c r="I106" s="57"/>
      <c r="J106" s="57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7">
        <v>56</v>
      </c>
      <c r="H107" s="57"/>
      <c r="I107" s="57"/>
      <c r="J107" s="57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7">
        <v>57</v>
      </c>
      <c r="H108" s="57">
        <v>19</v>
      </c>
      <c r="I108" s="57"/>
      <c r="J108" s="57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7">
        <v>58</v>
      </c>
      <c r="H109" s="57"/>
      <c r="I109" s="57"/>
      <c r="J109" s="57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7">
        <v>59</v>
      </c>
      <c r="H110" s="57"/>
      <c r="I110" s="57"/>
      <c r="J110" s="57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7">
        <v>60</v>
      </c>
      <c r="H111" s="57">
        <v>20</v>
      </c>
      <c r="I111" s="57">
        <v>10</v>
      </c>
      <c r="J111" s="57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6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SERIE II (ARS)</vt:lpstr>
      <vt:lpstr>Feriados</vt:lpstr>
      <vt:lpstr>Hoja2</vt:lpstr>
      <vt:lpstr>'SERIE II (ARS)'!Área_de_impresión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2023-08-03T16:21:20Z</dcterms:modified>
</cp:coreProperties>
</file>