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LEDESMA\Difusion\"/>
    </mc:Choice>
  </mc:AlternateContent>
  <bookViews>
    <workbookView xWindow="0" yWindow="0" windowWidth="25200" windowHeight="11490"/>
  </bookViews>
  <sheets>
    <sheet name="Clase I (Badlar)" sheetId="13" r:id="rId1"/>
    <sheet name="Hoja1" sheetId="14" state="hidden" r:id="rId2"/>
    <sheet name="Feriados" sheetId="5" state="hidden" r:id="rId3"/>
    <sheet name="Hoja2" sheetId="7" state="hidden" r:id="rId4"/>
  </sheets>
  <definedNames>
    <definedName name="_xlnm.Print_Area" localSheetId="0">'Clase I (Badlar)'!$E$1:$R$48</definedName>
  </definedNames>
  <calcPr calcId="162913" iterate="1" iterateCount="1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3" l="1"/>
  <c r="L19" i="13"/>
  <c r="L20" i="13"/>
  <c r="L21" i="13"/>
  <c r="L22" i="13"/>
  <c r="L17" i="13"/>
  <c r="P30" i="13"/>
  <c r="O30" i="13" l="1"/>
  <c r="Q34" i="13" l="1"/>
  <c r="K34" i="13" s="1"/>
  <c r="Q35" i="13"/>
  <c r="K35" i="13" s="1"/>
  <c r="Q36" i="13"/>
  <c r="K36" i="13" s="1"/>
  <c r="N11" i="13" l="1"/>
  <c r="I14" i="13" l="1"/>
  <c r="M38" i="13" l="1"/>
  <c r="B36" i="14" l="1"/>
  <c r="C36" i="14" s="1"/>
  <c r="C30" i="13" l="1"/>
  <c r="Q33" i="13"/>
  <c r="K33" i="13" s="1"/>
  <c r="Q32" i="13"/>
  <c r="K32" i="13" s="1"/>
  <c r="N31" i="13"/>
  <c r="N32" i="13" s="1"/>
  <c r="N33" i="13" s="1"/>
  <c r="N34" i="13" s="1"/>
  <c r="N35" i="13" s="1"/>
  <c r="N36" i="13" s="1"/>
  <c r="K31" i="13"/>
  <c r="T30" i="13"/>
  <c r="V30" i="13"/>
  <c r="K30" i="13"/>
  <c r="K29" i="13" s="1"/>
  <c r="F30" i="13"/>
  <c r="N29" i="13"/>
  <c r="E30" i="13"/>
  <c r="C31" i="13" l="1"/>
  <c r="C32" i="13" s="1"/>
  <c r="C33" i="13" s="1"/>
  <c r="C34" i="13" s="1"/>
  <c r="H30" i="13"/>
  <c r="G30" i="13"/>
  <c r="L23" i="13"/>
  <c r="C35" i="13" l="1"/>
  <c r="D34" i="13"/>
  <c r="D2" i="7"/>
  <c r="C36" i="13" l="1"/>
  <c r="D35" i="13"/>
  <c r="D31" i="13"/>
  <c r="F31" i="13" s="1"/>
  <c r="D36" i="13" l="1"/>
  <c r="H31" i="13"/>
  <c r="J31" i="13" s="1"/>
  <c r="G31" i="13"/>
  <c r="K17" i="13" s="1"/>
  <c r="J17" i="13" s="1"/>
  <c r="I31" i="13"/>
  <c r="L31" i="13" s="1"/>
  <c r="M17" i="13" s="1"/>
  <c r="D33" i="13"/>
  <c r="D32" i="13"/>
  <c r="F32" i="13" s="1"/>
  <c r="G32" i="13" s="1"/>
  <c r="K18" i="13" s="1"/>
  <c r="J18" i="13" s="1"/>
  <c r="N17" i="13" l="1"/>
  <c r="E31" i="13"/>
  <c r="O31" i="13"/>
  <c r="P31" i="13" s="1"/>
  <c r="S31" i="13"/>
  <c r="T31" i="13" s="1"/>
  <c r="F33" i="13"/>
  <c r="F34" i="13" s="1"/>
  <c r="H32" i="13"/>
  <c r="I32" i="13"/>
  <c r="L32" i="13" s="1"/>
  <c r="M18" i="13" s="1"/>
  <c r="V31" i="13" l="1"/>
  <c r="N18" i="13"/>
  <c r="I34" i="13"/>
  <c r="L34" i="13" s="1"/>
  <c r="M20" i="13" s="1"/>
  <c r="G34" i="13"/>
  <c r="H34" i="13"/>
  <c r="F35" i="13"/>
  <c r="J32" i="13"/>
  <c r="O32" i="13"/>
  <c r="P32" i="13" s="1"/>
  <c r="E32" i="13"/>
  <c r="H33" i="13"/>
  <c r="G33" i="13"/>
  <c r="K19" i="13" s="1"/>
  <c r="I33" i="13"/>
  <c r="S32" i="13"/>
  <c r="T32" i="13" s="1"/>
  <c r="L33" i="13" l="1"/>
  <c r="N20" i="13"/>
  <c r="K20" i="13"/>
  <c r="S34" i="13"/>
  <c r="T34" i="13" s="1"/>
  <c r="G35" i="13"/>
  <c r="I35" i="13"/>
  <c r="L35" i="13" s="1"/>
  <c r="M21" i="13" s="1"/>
  <c r="H35" i="13"/>
  <c r="F36" i="13"/>
  <c r="E34" i="13"/>
  <c r="J34" i="13"/>
  <c r="O34" i="13"/>
  <c r="P34" i="13" s="1"/>
  <c r="V32" i="13"/>
  <c r="E33" i="13"/>
  <c r="J33" i="13"/>
  <c r="S33" i="13"/>
  <c r="T33" i="13" s="1"/>
  <c r="M19" i="13" l="1"/>
  <c r="N19" i="13" s="1"/>
  <c r="O33" i="13"/>
  <c r="P33" i="13" s="1"/>
  <c r="N21" i="13"/>
  <c r="K21" i="13"/>
  <c r="S35" i="13"/>
  <c r="T35" i="13" s="1"/>
  <c r="V34" i="13"/>
  <c r="H36" i="13"/>
  <c r="I36" i="13"/>
  <c r="L36" i="13" s="1"/>
  <c r="M22" i="13" s="1"/>
  <c r="G36" i="13"/>
  <c r="I11" i="13" s="1"/>
  <c r="E35" i="13"/>
  <c r="J35" i="13"/>
  <c r="O35" i="13"/>
  <c r="P35" i="13" s="1"/>
  <c r="V33" i="13" l="1"/>
  <c r="K22" i="13"/>
  <c r="S36" i="13"/>
  <c r="T36" i="13" s="1"/>
  <c r="N22" i="13"/>
  <c r="V35" i="13"/>
  <c r="E36" i="13"/>
  <c r="O36" i="13"/>
  <c r="P36" i="13" s="1"/>
  <c r="J36" i="13"/>
  <c r="V36" i="13" l="1"/>
  <c r="M23" i="13" l="1"/>
  <c r="N23" i="13" s="1"/>
  <c r="M10" i="13" l="1"/>
  <c r="P38" i="13"/>
  <c r="U36" i="13" l="1"/>
  <c r="W36" i="13" s="1"/>
  <c r="X36" i="13" s="1"/>
  <c r="U34" i="13"/>
  <c r="W34" i="13" s="1"/>
  <c r="X34" i="13" s="1"/>
  <c r="U35" i="13"/>
  <c r="W35" i="13" s="1"/>
  <c r="X35" i="13" s="1"/>
  <c r="M11" i="13"/>
  <c r="U28" i="13"/>
  <c r="U31" i="13"/>
  <c r="W31" i="13" s="1"/>
  <c r="U33" i="13"/>
  <c r="W33" i="13" s="1"/>
  <c r="X33" i="13" s="1"/>
  <c r="U30" i="13"/>
  <c r="W30" i="13" s="1"/>
  <c r="X30" i="13" s="1"/>
  <c r="U32" i="13"/>
  <c r="W32" i="13" s="1"/>
  <c r="X32" i="13" s="1"/>
  <c r="W38" i="13" l="1"/>
  <c r="X31" i="13"/>
  <c r="X38" i="13" s="1"/>
  <c r="M12" i="13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Q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Q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Q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<sst xmlns="http://schemas.openxmlformats.org/spreadsheetml/2006/main" count="43" uniqueCount="42">
  <si>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</si>
  <si>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</si>
  <si>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</si>
  <si>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</si>
  <si>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</si>
  <si>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</si>
  <si>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</si>
  <si>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</si>
  <si>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</si>
  <si>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</si>
  <si>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</si>
  <si>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Interes</t>
  </si>
  <si>
    <t>Total</t>
  </si>
  <si>
    <t>Días Totales</t>
  </si>
  <si>
    <t>Capital Residual</t>
  </si>
  <si>
    <t>Flujo Valor Nominal</t>
  </si>
  <si>
    <t>Amortización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</si>
  <si>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</si>
  <si>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</si>
  <si>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</si>
  <si>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</si>
  <si>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</si>
  <si>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</si>
  <si>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</si>
  <si>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Plazo (meses):</t>
  </si>
  <si>
    <t>Cupón:</t>
  </si>
  <si>
    <t>Duration (meses):</t>
  </si>
  <si>
    <t>Días Dev.</t>
  </si>
  <si>
    <t>Badlar Proyectada</t>
  </si>
  <si>
    <t>Margen a licitar:</t>
  </si>
  <si>
    <t>Margen s/badlar</t>
  </si>
  <si>
    <t>fecha efectiva de pago</t>
  </si>
  <si>
    <t>días efectivo</t>
  </si>
  <si>
    <t>Fecha dev.</t>
  </si>
  <si>
    <t>Fecha Pago</t>
  </si>
  <si>
    <t>Mes</t>
  </si>
  <si>
    <t>V/N AR$:</t>
  </si>
  <si>
    <t>Trimestrales</t>
  </si>
  <si>
    <t>ON LEDESMA CLASE 13 (BADLAR)</t>
  </si>
  <si>
    <t>Intereses:</t>
  </si>
  <si>
    <t>Calificación (FIX):</t>
  </si>
  <si>
    <t>AA-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</si>
</sst>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3" formatCode="0.0000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4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Protection="1"/>
    <xf numFmtId="9" fontId="3" fillId="0" borderId="0" xfId="3" applyFont="1" applyProtection="1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Border="1" applyProtection="1"/>
    <xf numFmtId="165" fontId="4" fillId="0" borderId="0" xfId="2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169" fontId="4" fillId="0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6" fontId="4" fillId="2" borderId="0" xfId="3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38" fontId="3" fillId="0" borderId="0" xfId="0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40" fontId="3" fillId="0" borderId="0" xfId="0" applyNumberFormat="1" applyFont="1" applyBorder="1" applyAlignment="1" applyProtection="1">
      <alignment horizontal="center"/>
    </xf>
    <xf numFmtId="168" fontId="6" fillId="2" borderId="0" xfId="0" applyNumberFormat="1" applyFont="1" applyFill="1" applyBorder="1" applyAlignment="1" applyProtection="1">
      <alignment horizontal="center" vertical="center"/>
    </xf>
    <xf numFmtId="168" fontId="3" fillId="2" borderId="0" xfId="0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Border="1" applyAlignment="1" applyProtection="1">
      <alignment horizontal="center"/>
    </xf>
    <xf numFmtId="168" fontId="3" fillId="2" borderId="0" xfId="0" applyNumberFormat="1" applyFont="1" applyFill="1" applyBorder="1" applyAlignment="1" applyProtection="1">
      <alignment horizontal="center" vertical="center"/>
    </xf>
    <xf numFmtId="10" fontId="8" fillId="0" borderId="9" xfId="3" applyNumberFormat="1" applyFont="1" applyBorder="1" applyAlignment="1" applyProtection="1">
      <alignment horizontal="center"/>
    </xf>
    <xf numFmtId="40" fontId="4" fillId="0" borderId="7" xfId="0" applyNumberFormat="1" applyFont="1" applyBorder="1" applyAlignment="1" applyProtection="1">
      <alignment horizontal="center"/>
    </xf>
    <xf numFmtId="38" fontId="4" fillId="0" borderId="7" xfId="0" applyNumberFormat="1" applyFont="1" applyBorder="1" applyAlignment="1" applyProtection="1">
      <alignment horizontal="center"/>
    </xf>
    <xf numFmtId="170" fontId="3" fillId="2" borderId="2" xfId="2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3" fillId="3" borderId="0" xfId="0" applyFont="1" applyFill="1" applyProtection="1"/>
    <xf numFmtId="2" fontId="3" fillId="0" borderId="0" xfId="0" applyNumberFormat="1" applyFont="1" applyFill="1" applyProtection="1"/>
    <xf numFmtId="14" fontId="3" fillId="2" borderId="0" xfId="0" applyNumberFormat="1" applyFont="1" applyFill="1" applyBorder="1" applyProtection="1"/>
    <xf numFmtId="165" fontId="3" fillId="0" borderId="0" xfId="0" applyNumberFormat="1" applyFont="1" applyAlignment="1" applyProtection="1">
      <alignment horizontal="center" vertical="center"/>
    </xf>
    <xf numFmtId="166" fontId="3" fillId="0" borderId="0" xfId="3" applyNumberFormat="1" applyFont="1" applyProtection="1"/>
    <xf numFmtId="164" fontId="3" fillId="0" borderId="0" xfId="1" applyFont="1" applyAlignment="1" applyProtection="1">
      <alignment horizontal="center" vertical="center"/>
    </xf>
    <xf numFmtId="16" fontId="0" fillId="0" borderId="0" xfId="0" applyNumberFormat="1"/>
    <xf numFmtId="14" fontId="3" fillId="0" borderId="0" xfId="0" applyNumberFormat="1" applyFont="1" applyProtection="1"/>
    <xf numFmtId="166" fontId="3" fillId="2" borderId="0" xfId="0" applyNumberFormat="1" applyFont="1" applyFill="1" applyBorder="1" applyProtection="1"/>
    <xf numFmtId="14" fontId="2" fillId="0" borderId="0" xfId="4" applyNumberFormat="1"/>
    <xf numFmtId="38" fontId="3" fillId="0" borderId="8" xfId="0" applyNumberFormat="1" applyFont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170" fontId="3" fillId="0" borderId="0" xfId="0" applyNumberFormat="1" applyFont="1" applyBorder="1" applyAlignment="1" applyProtection="1">
      <alignment horizontal="center" vertical="center"/>
    </xf>
    <xf numFmtId="15" fontId="3" fillId="0" borderId="0" xfId="0" applyNumberFormat="1" applyFont="1" applyFill="1" applyBorder="1" applyAlignment="1" applyProtection="1">
      <alignment horizontal="center"/>
    </xf>
    <xf numFmtId="10" fontId="3" fillId="3" borderId="0" xfId="3" applyNumberFormat="1" applyFont="1" applyFill="1" applyBorder="1" applyAlignment="1" applyProtection="1">
      <alignment horizontal="center"/>
    </xf>
    <xf numFmtId="15" fontId="3" fillId="3" borderId="3" xfId="0" applyNumberFormat="1" applyFont="1" applyFill="1" applyBorder="1" applyAlignment="1" applyProtection="1">
      <alignment horizontal="center"/>
    </xf>
    <xf numFmtId="38" fontId="3" fillId="3" borderId="0" xfId="0" applyNumberFormat="1" applyFont="1" applyFill="1" applyBorder="1" applyAlignment="1" applyProtection="1">
      <alignment horizontal="center"/>
    </xf>
    <xf numFmtId="167" fontId="3" fillId="3" borderId="0" xfId="1" applyNumberFormat="1" applyFont="1" applyFill="1" applyBorder="1" applyAlignment="1" applyProtection="1">
      <alignment horizontal="center"/>
    </xf>
    <xf numFmtId="40" fontId="3" fillId="3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38" fontId="3" fillId="3" borderId="12" xfId="0" applyNumberFormat="1" applyFont="1" applyFill="1" applyBorder="1" applyAlignment="1" applyProtection="1">
      <alignment horizontal="center"/>
    </xf>
    <xf numFmtId="38" fontId="3" fillId="3" borderId="8" xfId="0" applyNumberFormat="1" applyFont="1" applyFill="1" applyBorder="1" applyAlignment="1" applyProtection="1">
      <alignment horizontal="center"/>
    </xf>
    <xf numFmtId="10" fontId="3" fillId="3" borderId="8" xfId="3" applyNumberFormat="1" applyFont="1" applyFill="1" applyBorder="1" applyAlignment="1" applyProtection="1">
      <alignment horizontal="center"/>
    </xf>
    <xf numFmtId="165" fontId="4" fillId="2" borderId="8" xfId="2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0" fontId="9" fillId="0" borderId="8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15" fontId="3" fillId="3" borderId="5" xfId="0" applyNumberFormat="1" applyFont="1" applyFill="1" applyBorder="1" applyAlignment="1" applyProtection="1">
      <alignment horizontal="center"/>
    </xf>
    <xf numFmtId="167" fontId="3" fillId="3" borderId="8" xfId="1" applyNumberFormat="1" applyFont="1" applyFill="1" applyBorder="1" applyAlignment="1" applyProtection="1">
      <alignment horizontal="center"/>
    </xf>
    <xf numFmtId="40" fontId="3" fillId="3" borderId="8" xfId="0" applyNumberFormat="1" applyFont="1" applyFill="1" applyBorder="1" applyAlignment="1" applyProtection="1">
      <alignment horizontal="center"/>
    </xf>
    <xf numFmtId="38" fontId="3" fillId="3" borderId="6" xfId="0" applyNumberFormat="1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15" fontId="3" fillId="3" borderId="1" xfId="0" applyNumberFormat="1" applyFont="1" applyFill="1" applyBorder="1" applyAlignment="1" applyProtection="1">
      <alignment horizontal="center"/>
    </xf>
    <xf numFmtId="38" fontId="3" fillId="3" borderId="2" xfId="0" applyNumberFormat="1" applyFont="1" applyFill="1" applyBorder="1" applyAlignment="1" applyProtection="1">
      <alignment horizontal="center" vertical="center"/>
    </xf>
    <xf numFmtId="10" fontId="8" fillId="3" borderId="2" xfId="3" applyNumberFormat="1" applyFont="1" applyFill="1" applyBorder="1" applyAlignment="1" applyProtection="1">
      <alignment horizontal="center"/>
    </xf>
    <xf numFmtId="40" fontId="3" fillId="3" borderId="2" xfId="0" applyNumberFormat="1" applyFont="1" applyFill="1" applyBorder="1" applyAlignment="1" applyProtection="1">
      <alignment horizontal="center" vertical="center"/>
    </xf>
    <xf numFmtId="38" fontId="3" fillId="3" borderId="14" xfId="0" applyNumberFormat="1" applyFont="1" applyFill="1" applyBorder="1" applyAlignment="1" applyProtection="1">
      <alignment horizontal="center" vertical="center"/>
    </xf>
    <xf numFmtId="165" fontId="4" fillId="2" borderId="9" xfId="2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172" fontId="3" fillId="2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Protection="1"/>
    <xf numFmtId="0" fontId="4" fillId="3" borderId="3" xfId="0" applyFont="1" applyFill="1" applyBorder="1" applyAlignment="1" applyProtection="1">
      <alignment horizontal="right"/>
    </xf>
    <xf numFmtId="0" fontId="4" fillId="3" borderId="5" xfId="0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right"/>
    </xf>
    <xf numFmtId="0" fontId="14" fillId="0" borderId="0" xfId="0" applyFont="1" applyProtection="1"/>
    <xf numFmtId="0" fontId="14" fillId="2" borderId="0" xfId="0" applyFont="1" applyFill="1" applyBorder="1" applyProtection="1"/>
    <xf numFmtId="0" fontId="14" fillId="2" borderId="0" xfId="0" applyFont="1" applyFill="1" applyProtection="1"/>
    <xf numFmtId="0" fontId="14" fillId="0" borderId="0" xfId="0" applyFont="1" applyFill="1" applyProtection="1"/>
    <xf numFmtId="0" fontId="15" fillId="2" borderId="0" xfId="0" applyFont="1" applyFill="1" applyBorder="1" applyAlignment="1" applyProtection="1">
      <alignment horizontal="center" vertical="center" wrapText="1"/>
    </xf>
    <xf numFmtId="4" fontId="14" fillId="0" borderId="0" xfId="0" applyNumberFormat="1" applyFont="1" applyFill="1" applyProtection="1"/>
    <xf numFmtId="168" fontId="14" fillId="2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4" fillId="0" borderId="0" xfId="1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43" fontId="14" fillId="0" borderId="0" xfId="0" applyNumberFormat="1" applyFont="1" applyFill="1" applyAlignment="1" applyProtection="1">
      <alignment horizontal="center" vertical="center"/>
    </xf>
    <xf numFmtId="168" fontId="14" fillId="2" borderId="0" xfId="0" applyNumberFormat="1" applyFont="1" applyFill="1" applyBorder="1" applyAlignment="1" applyProtection="1">
      <alignment horizontal="center" vertical="center"/>
    </xf>
    <xf numFmtId="43" fontId="14" fillId="0" borderId="0" xfId="0" applyNumberFormat="1" applyFont="1" applyFill="1" applyProtection="1"/>
    <xf numFmtId="164" fontId="14" fillId="0" borderId="0" xfId="0" applyNumberFormat="1" applyFont="1" applyFill="1" applyProtection="1"/>
    <xf numFmtId="10" fontId="4" fillId="3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44" fontId="3" fillId="0" borderId="0" xfId="5" applyFont="1" applyProtection="1"/>
    <xf numFmtId="173" fontId="0" fillId="0" borderId="0" xfId="0" applyNumberFormat="1"/>
    <xf numFmtId="0" fontId="13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center"/>
    </xf>
    <xf numFmtId="15" fontId="4" fillId="3" borderId="0" xfId="0" applyNumberFormat="1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165" fontId="4" fillId="3" borderId="14" xfId="2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3" fontId="4" fillId="3" borderId="0" xfId="2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</xf>
    <xf numFmtId="1" fontId="3" fillId="3" borderId="5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3" fontId="11" fillId="0" borderId="15" xfId="2" applyNumberFormat="1" applyFont="1" applyFill="1" applyBorder="1" applyAlignment="1" applyProtection="1">
      <alignment horizontal="center"/>
    </xf>
    <xf numFmtId="3" fontId="11" fillId="0" borderId="4" xfId="2" applyNumberFormat="1" applyFont="1" applyFill="1" applyBorder="1" applyAlignment="1" applyProtection="1">
      <alignment horizontal="center"/>
    </xf>
    <xf numFmtId="3" fontId="11" fillId="0" borderId="7" xfId="2" applyNumberFormat="1" applyFont="1" applyFill="1" applyBorder="1" applyAlignment="1" applyProtection="1">
      <alignment horizontal="center"/>
    </xf>
    <xf numFmtId="3" fontId="4" fillId="3" borderId="7" xfId="2" applyNumberFormat="1" applyFont="1" applyFill="1" applyBorder="1" applyAlignment="1" applyProtection="1">
      <alignment horizontal="center"/>
    </xf>
    <xf numFmtId="3" fontId="4" fillId="3" borderId="7" xfId="0" applyNumberFormat="1" applyFont="1" applyFill="1" applyBorder="1" applyAlignment="1" applyProtection="1">
      <alignment horizontal="center"/>
    </xf>
    <xf numFmtId="38" fontId="3" fillId="3" borderId="15" xfId="0" applyNumberFormat="1" applyFont="1" applyFill="1" applyBorder="1" applyAlignment="1" applyProtection="1">
      <alignment horizontal="center" vertical="center"/>
    </xf>
    <xf numFmtId="166" fontId="4" fillId="4" borderId="4" xfId="3" applyNumberFormat="1" applyFont="1" applyFill="1" applyBorder="1" applyAlignment="1" applyProtection="1">
      <alignment horizontal="center"/>
    </xf>
    <xf numFmtId="166" fontId="4" fillId="4" borderId="7" xfId="3" applyNumberFormat="1" applyFont="1" applyFill="1" applyBorder="1" applyAlignment="1" applyProtection="1">
      <alignment horizontal="center"/>
    </xf>
    <xf numFmtId="169" fontId="4" fillId="0" borderId="0" xfId="0" applyNumberFormat="1" applyFont="1" applyFill="1" applyBorder="1" applyAlignment="1" applyProtection="1">
      <alignment horizontal="center"/>
      <protection locked="0"/>
    </xf>
    <xf numFmtId="10" fontId="5" fillId="0" borderId="0" xfId="3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right"/>
    </xf>
    <xf numFmtId="15" fontId="3" fillId="3" borderId="15" xfId="0" applyNumberFormat="1" applyFont="1" applyFill="1" applyBorder="1" applyAlignment="1" applyProtection="1">
      <alignment horizontal="center"/>
    </xf>
    <xf numFmtId="15" fontId="3" fillId="3" borderId="4" xfId="0" applyNumberFormat="1" applyFont="1" applyFill="1" applyBorder="1" applyAlignment="1" applyProtection="1">
      <alignment horizontal="center"/>
    </xf>
    <xf numFmtId="15" fontId="3" fillId="3" borderId="7" xfId="0" applyNumberFormat="1" applyFont="1" applyFill="1" applyBorder="1" applyAlignment="1" applyProtection="1">
      <alignment horizontal="center"/>
    </xf>
    <xf numFmtId="15" fontId="4" fillId="3" borderId="7" xfId="0" applyNumberFormat="1" applyFont="1" applyFill="1" applyBorder="1" applyAlignment="1" applyProtection="1">
      <alignment horizontal="center"/>
    </xf>
    <xf numFmtId="3" fontId="11" fillId="0" borderId="15" xfId="0" applyNumberFormat="1" applyFont="1" applyFill="1" applyBorder="1" applyAlignment="1" applyProtection="1">
      <alignment horizontal="center"/>
    </xf>
    <xf numFmtId="3" fontId="11" fillId="0" borderId="4" xfId="0" applyNumberFormat="1" applyFont="1" applyFill="1" applyBorder="1" applyAlignment="1" applyProtection="1">
      <alignment horizontal="center"/>
    </xf>
    <xf numFmtId="3" fontId="11" fillId="0" borderId="7" xfId="0" applyNumberFormat="1" applyFont="1" applyFill="1" applyBorder="1" applyAlignment="1" applyProtection="1">
      <alignment horizontal="center"/>
    </xf>
    <xf numFmtId="10" fontId="4" fillId="3" borderId="0" xfId="0" applyNumberFormat="1" applyFont="1" applyFill="1" applyBorder="1" applyAlignment="1" applyProtection="1">
      <alignment horizontal="center"/>
    </xf>
    <xf numFmtId="10" fontId="4" fillId="3" borderId="12" xfId="0" applyNumberFormat="1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2" fontId="4" fillId="3" borderId="0" xfId="0" applyNumberFormat="1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>
      <alignment horizontal="center"/>
    </xf>
    <xf numFmtId="0" fontId="13" fillId="3" borderId="9" xfId="0" applyFont="1" applyFill="1" applyBorder="1" applyAlignment="1" applyProtection="1"/>
    <xf numFmtId="0" fontId="13" fillId="3" borderId="11" xfId="0" applyFont="1" applyFill="1" applyBorder="1" applyAlignment="1" applyProtection="1"/>
    <xf numFmtId="165" fontId="4" fillId="3" borderId="2" xfId="2" applyNumberFormat="1" applyFont="1" applyFill="1" applyBorder="1" applyAlignment="1" applyProtection="1">
      <alignment horizontal="center"/>
      <protection locked="0"/>
    </xf>
    <xf numFmtId="165" fontId="4" fillId="3" borderId="14" xfId="2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right"/>
    </xf>
    <xf numFmtId="10" fontId="4" fillId="3" borderId="2" xfId="0" applyNumberFormat="1" applyFont="1" applyFill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165" fontId="4" fillId="3" borderId="0" xfId="2" applyNumberFormat="1" applyFont="1" applyFill="1" applyBorder="1" applyAlignment="1" applyProtection="1">
      <alignment horizontal="center"/>
    </xf>
    <xf numFmtId="165" fontId="4" fillId="3" borderId="12" xfId="2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4" fillId="3" borderId="12" xfId="0" applyNumberFormat="1" applyFont="1" applyFill="1" applyBorder="1" applyAlignment="1" applyProtection="1">
      <alignment horizontal="center"/>
    </xf>
    <xf numFmtId="171" fontId="4" fillId="3" borderId="0" xfId="2" applyNumberFormat="1" applyFont="1" applyFill="1" applyBorder="1" applyAlignment="1" applyProtection="1">
      <alignment horizontal="center"/>
      <protection locked="0"/>
    </xf>
    <xf numFmtId="171" fontId="4" fillId="3" borderId="12" xfId="2" applyNumberFormat="1" applyFont="1" applyFill="1" applyBorder="1" applyAlignment="1" applyProtection="1">
      <alignment horizontal="center"/>
      <protection locked="0"/>
    </xf>
    <xf numFmtId="169" fontId="4" fillId="4" borderId="0" xfId="0" applyNumberFormat="1" applyFont="1" applyFill="1" applyBorder="1" applyAlignment="1" applyProtection="1">
      <alignment horizontal="center"/>
      <protection locked="0"/>
    </xf>
    <xf numFmtId="169" fontId="4" fillId="4" borderId="12" xfId="0" applyNumberFormat="1" applyFont="1" applyFill="1" applyBorder="1" applyAlignment="1" applyProtection="1">
      <alignment horizontal="center"/>
      <protection locked="0"/>
    </xf>
    <xf numFmtId="165" fontId="4" fillId="3" borderId="8" xfId="2" applyNumberFormat="1" applyFont="1" applyFill="1" applyBorder="1" applyAlignment="1" applyProtection="1">
      <alignment horizontal="center"/>
      <protection locked="0"/>
    </xf>
    <xf numFmtId="165" fontId="4" fillId="3" borderId="6" xfId="2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right"/>
    </xf>
    <xf numFmtId="0" fontId="4" fillId="3" borderId="8" xfId="0" applyFont="1" applyFill="1" applyBorder="1" applyAlignment="1" applyProtection="1">
      <alignment horizontal="right"/>
    </xf>
    <xf numFmtId="0" fontId="4" fillId="3" borderId="8" xfId="0" applyFont="1" applyFill="1" applyBorder="1" applyAlignment="1" applyProtection="1">
      <alignment horizontal="center"/>
    </xf>
    <xf numFmtId="10" fontId="5" fillId="4" borderId="8" xfId="3" applyNumberFormat="1" applyFont="1" applyFill="1" applyBorder="1" applyAlignment="1" applyProtection="1">
      <alignment horizontal="center"/>
      <protection locked="0"/>
    </xf>
    <xf numFmtId="10" fontId="5" fillId="4" borderId="6" xfId="3" applyNumberFormat="1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165" fontId="4" fillId="3" borderId="1" xfId="2" applyNumberFormat="1" applyFont="1" applyFill="1" applyBorder="1" applyAlignment="1" applyProtection="1">
      <alignment horizontal="center" vertical="center" wrapText="1"/>
    </xf>
    <xf numFmtId="165" fontId="4" fillId="3" borderId="5" xfId="2" applyNumberFormat="1" applyFont="1" applyFill="1" applyBorder="1" applyAlignment="1" applyProtection="1">
      <alignment horizontal="center" vertical="center" wrapText="1"/>
    </xf>
    <xf numFmtId="165" fontId="4" fillId="3" borderId="2" xfId="2" applyNumberFormat="1" applyFont="1" applyFill="1" applyBorder="1" applyAlignment="1" applyProtection="1">
      <alignment horizontal="center" vertical="center" wrapText="1"/>
    </xf>
    <xf numFmtId="165" fontId="4" fillId="3" borderId="8" xfId="2" applyNumberFormat="1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8"/>
    <cellStyle name="Moneda" xfId="5" builtinId="4"/>
    <cellStyle name="Normal" xfId="0" builtinId="0"/>
    <cellStyle name="Normal 2" xfId="6"/>
    <cellStyle name="Normal 4" xfId="4"/>
    <cellStyle name="Normal_Macro Flujos Última" xfId="2"/>
    <cellStyle name="Porcentaje" xfId="3" builtinId="5"/>
    <cellStyle name="Porcentaje 2" xfId="7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9527</xdr:colOff>
      <xdr:row>39</xdr:row>
      <xdr:rowOff>38100</xdr:rowOff>
    </xdr:from>
    <xdr:to>
      <xdr:col>16</xdr:col>
      <xdr:colOff>28576</xdr:colOff>
      <xdr:row>44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5800725"/>
          <a:ext cx="7753349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491938</xdr:colOff>
      <xdr:row>0</xdr:row>
      <xdr:rowOff>26335</xdr:rowOff>
    </xdr:from>
    <xdr:to>
      <xdr:col>10</xdr:col>
      <xdr:colOff>375317</xdr:colOff>
      <xdr:row>6</xdr:row>
      <xdr:rowOff>7284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302438" y="26335"/>
          <a:ext cx="2561585" cy="855008"/>
        </a:xfrm>
        <a:prstGeom prst="rect">
          <a:avLst/>
        </a:prstGeom>
      </xdr:spPr>
    </xdr:pic>
    <xdr:clientData/>
  </xdr:twoCellAnchor>
  <xdr:twoCellAnchor editAs="oneCell">
    <xdr:from>
      <xdr:col>11</xdr:col>
      <xdr:colOff>100853</xdr:colOff>
      <xdr:row>0</xdr:row>
      <xdr:rowOff>0</xdr:rowOff>
    </xdr:from>
    <xdr:to>
      <xdr:col>17</xdr:col>
      <xdr:colOff>202504</xdr:colOff>
      <xdr:row>6</xdr:row>
      <xdr:rowOff>40469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3618" y="0"/>
          <a:ext cx="5715798" cy="91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B1:EO275"/>
  <sheetViews>
    <sheetView showGridLines="0" tabSelected="1" zoomScale="85" zoomScaleNormal="85" zoomScaleSheetLayoutView="130" workbookViewId="0">
      <selection activeCell="L31" sqref="L31"/>
    </sheetView>
  </sheetViews>
  <sheetFormatPr baseColWidth="10" defaultColWidth="11.42578125" defaultRowHeight="11.25" x14ac:dyDescent="0.2"/>
  <cols>
    <col min="1" max="1" width="6.85546875" style="1" customWidth="1"/>
    <col min="2" max="2" width="12" style="1" hidden="1" customWidth="1"/>
    <col min="3" max="4" width="18.85546875" style="1" hidden="1" customWidth="1"/>
    <col min="5" max="5" width="8.28515625" style="1" hidden="1" customWidth="1"/>
    <col min="6" max="7" width="26.140625" style="1" hidden="1" customWidth="1"/>
    <col min="8" max="8" width="18.85546875" style="1" customWidth="1"/>
    <col min="9" max="9" width="10.7109375" style="1" customWidth="1"/>
    <col min="10" max="10" width="10.5703125" style="1" bestFit="1" customWidth="1"/>
    <col min="11" max="13" width="13.140625" style="1" customWidth="1"/>
    <col min="14" max="14" width="15.42578125" style="1" bestFit="1" customWidth="1"/>
    <col min="15" max="15" width="15.28515625" style="1" bestFit="1" customWidth="1"/>
    <col min="16" max="16" width="16.140625" style="1" bestFit="1" customWidth="1"/>
    <col min="17" max="17" width="11.140625" style="1" customWidth="1"/>
    <col min="18" max="18" width="11.28515625" style="1" customWidth="1"/>
    <col min="19" max="19" width="11.28515625" style="1" hidden="1" customWidth="1"/>
    <col min="20" max="20" width="15.28515625" style="3" hidden="1" customWidth="1"/>
    <col min="21" max="21" width="13.28515625" style="3" hidden="1" customWidth="1"/>
    <col min="22" max="23" width="10.140625" style="4" hidden="1" customWidth="1"/>
    <col min="24" max="24" width="15.85546875" style="4" hidden="1" customWidth="1"/>
    <col min="25" max="25" width="12.28515625" style="1" customWidth="1"/>
    <col min="26" max="26" width="11.42578125" style="1" customWidth="1"/>
    <col min="27" max="28" width="11.7109375" style="1" bestFit="1" customWidth="1"/>
    <col min="29" max="16384" width="11.42578125" style="1"/>
  </cols>
  <sheetData>
    <row r="1" spans="4:145" x14ac:dyDescent="0.2">
      <c r="R1" s="26"/>
      <c r="S1" s="26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</row>
    <row r="2" spans="4:145" x14ac:dyDescent="0.2"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</row>
    <row r="3" spans="4:145" x14ac:dyDescent="0.2"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</row>
    <row r="4" spans="4:145" x14ac:dyDescent="0.2"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</row>
    <row r="5" spans="4:145" x14ac:dyDescent="0.2">
      <c r="K5" s="2"/>
      <c r="L5" s="2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</row>
    <row r="6" spans="4:145" x14ac:dyDescent="0.2"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</row>
    <row r="7" spans="4:145" x14ac:dyDescent="0.2"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</row>
    <row r="8" spans="4:145" ht="15.75" x14ac:dyDescent="0.25">
      <c r="H8" s="125" t="s">
        <v>38</v>
      </c>
      <c r="I8" s="126"/>
      <c r="J8" s="126"/>
      <c r="K8" s="126"/>
      <c r="L8" s="126"/>
      <c r="M8" s="126"/>
      <c r="N8" s="126"/>
      <c r="O8" s="126"/>
      <c r="P8" s="126"/>
      <c r="Q8" s="127"/>
      <c r="R8" s="128"/>
      <c r="S8" s="89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</row>
    <row r="9" spans="4:145" x14ac:dyDescent="0.2">
      <c r="N9" s="5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</row>
    <row r="10" spans="4:145" ht="12.75" customHeight="1" x14ac:dyDescent="0.2">
      <c r="H10" s="69" t="s">
        <v>0</v>
      </c>
      <c r="I10" s="129">
        <v>45138</v>
      </c>
      <c r="J10" s="130"/>
      <c r="K10" s="131" t="s">
        <v>1</v>
      </c>
      <c r="L10" s="132"/>
      <c r="M10" s="133">
        <f>XIRR(P30:P36,G30:G36)</f>
        <v>1.3622758507728576</v>
      </c>
      <c r="N10" s="133"/>
      <c r="O10" s="111"/>
      <c r="P10" s="112" t="s">
        <v>39</v>
      </c>
      <c r="Q10" s="134" t="s">
        <v>37</v>
      </c>
      <c r="R10" s="135"/>
      <c r="S10" s="84"/>
      <c r="T10" s="3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</row>
    <row r="11" spans="4:145" ht="12.75" customHeight="1" x14ac:dyDescent="0.2">
      <c r="H11" s="67" t="s">
        <v>3</v>
      </c>
      <c r="I11" s="136">
        <f>G36</f>
        <v>45687</v>
      </c>
      <c r="J11" s="137"/>
      <c r="K11" s="122" t="s">
        <v>17</v>
      </c>
      <c r="L11" s="123"/>
      <c r="M11" s="120">
        <f>+((1+M10)^(180/365)-1)/180*365</f>
        <v>1.0705588808848969</v>
      </c>
      <c r="N11" s="120">
        <f>+((1+N10)^(180/365)-1)/180*365</f>
        <v>0</v>
      </c>
      <c r="O11" s="122" t="s">
        <v>25</v>
      </c>
      <c r="P11" s="123"/>
      <c r="Q11" s="138" t="s">
        <v>30</v>
      </c>
      <c r="R11" s="139"/>
      <c r="S11" s="85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</row>
    <row r="12" spans="4:145" ht="12.75" customHeight="1" x14ac:dyDescent="0.2">
      <c r="D12" s="33"/>
      <c r="H12" s="67"/>
      <c r="I12" s="120"/>
      <c r="J12" s="121"/>
      <c r="K12" s="122" t="s">
        <v>26</v>
      </c>
      <c r="L12" s="123"/>
      <c r="M12" s="124">
        <f>+(X38/W38)*12</f>
        <v>8.8398024443701182</v>
      </c>
      <c r="N12" s="124"/>
      <c r="O12" s="122" t="s">
        <v>2</v>
      </c>
      <c r="P12" s="123"/>
      <c r="Q12" s="120">
        <v>1</v>
      </c>
      <c r="R12" s="121"/>
      <c r="S12" s="84"/>
      <c r="U12" s="28"/>
      <c r="W12" s="27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</row>
    <row r="13" spans="4:145" ht="12.75" customHeight="1" x14ac:dyDescent="0.2">
      <c r="H13" s="67"/>
      <c r="I13" s="140"/>
      <c r="J13" s="141"/>
      <c r="K13" s="122" t="s">
        <v>40</v>
      </c>
      <c r="L13" s="123"/>
      <c r="M13" s="124" t="s">
        <v>41</v>
      </c>
      <c r="N13" s="124"/>
      <c r="O13" s="122" t="s">
        <v>36</v>
      </c>
      <c r="P13" s="123"/>
      <c r="Q13" s="142">
        <v>7000000000</v>
      </c>
      <c r="R13" s="143"/>
      <c r="S13" s="109"/>
      <c r="U13" s="28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</row>
    <row r="14" spans="4:145" ht="12.75" customHeight="1" x14ac:dyDescent="0.2">
      <c r="H14" s="68" t="s">
        <v>4</v>
      </c>
      <c r="I14" s="144">
        <f>+$I$10</f>
        <v>45138</v>
      </c>
      <c r="J14" s="145"/>
      <c r="K14" s="146" t="s">
        <v>24</v>
      </c>
      <c r="L14" s="147"/>
      <c r="M14" s="148">
        <v>18</v>
      </c>
      <c r="N14" s="148"/>
      <c r="O14" s="146" t="s">
        <v>29</v>
      </c>
      <c r="P14" s="147"/>
      <c r="Q14" s="149">
        <v>0.04</v>
      </c>
      <c r="R14" s="150"/>
      <c r="S14" s="110"/>
      <c r="U14" s="28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</row>
    <row r="15" spans="4:145" x14ac:dyDescent="0.2">
      <c r="I15" s="23"/>
      <c r="J15" s="6"/>
      <c r="K15" s="6"/>
      <c r="N15" s="7"/>
      <c r="O15" s="8"/>
      <c r="U15" s="28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</row>
    <row r="16" spans="4:145" x14ac:dyDescent="0.2">
      <c r="J16" s="100" t="s">
        <v>35</v>
      </c>
      <c r="K16" s="92" t="s">
        <v>34</v>
      </c>
      <c r="L16" s="93" t="s">
        <v>16</v>
      </c>
      <c r="M16" s="93" t="s">
        <v>11</v>
      </c>
      <c r="N16" s="94" t="s">
        <v>12</v>
      </c>
      <c r="O16" s="8"/>
      <c r="U16" s="28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</row>
    <row r="17" spans="2:145" ht="12.75" customHeight="1" x14ac:dyDescent="0.2">
      <c r="J17" s="97">
        <f>DATEDIF($C$30,K17,"m")</f>
        <v>3</v>
      </c>
      <c r="K17" s="113">
        <f>+G31</f>
        <v>45230</v>
      </c>
      <c r="L17" s="101">
        <f>+$Q$13*M31/100</f>
        <v>0</v>
      </c>
      <c r="M17" s="101">
        <f>+$Q$13*L31/100</f>
        <v>1692705479.452055</v>
      </c>
      <c r="N17" s="117">
        <f>SUM(L17:M17)</f>
        <v>1692705479.452055</v>
      </c>
      <c r="O17" s="8"/>
      <c r="Q17" s="30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</row>
    <row r="18" spans="2:145" ht="12.75" customHeight="1" x14ac:dyDescent="0.2">
      <c r="J18" s="98">
        <f>DATEDIF($C$30,K18,"m")</f>
        <v>6</v>
      </c>
      <c r="K18" s="114">
        <f t="shared" ref="K18:K22" si="0">+G32</f>
        <v>45322</v>
      </c>
      <c r="L18" s="102">
        <f t="shared" ref="L18:L22" si="1">+$Q$13*M32/100</f>
        <v>1750000000</v>
      </c>
      <c r="M18" s="102">
        <f t="shared" ref="M18:M22" si="2">+$Q$13*L32/100</f>
        <v>1692705479.452055</v>
      </c>
      <c r="N18" s="118">
        <f t="shared" ref="N18:N22" si="3">SUM(L18:M18)</f>
        <v>3442705479.452055</v>
      </c>
      <c r="O18" s="8"/>
      <c r="P18" s="87"/>
      <c r="Q18" s="30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</row>
    <row r="19" spans="2:145" ht="12.75" customHeight="1" x14ac:dyDescent="0.2">
      <c r="J19" s="98">
        <v>9</v>
      </c>
      <c r="K19" s="114">
        <f t="shared" si="0"/>
        <v>45412</v>
      </c>
      <c r="L19" s="102">
        <f t="shared" si="1"/>
        <v>1750000000</v>
      </c>
      <c r="M19" s="102">
        <f t="shared" si="2"/>
        <v>1241930650.6849318</v>
      </c>
      <c r="N19" s="118">
        <f t="shared" si="3"/>
        <v>2991930650.6849318</v>
      </c>
      <c r="O19" s="8"/>
      <c r="Q19" s="30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</row>
    <row r="20" spans="2:145" ht="12.75" customHeight="1" x14ac:dyDescent="0.2">
      <c r="J20" s="98">
        <v>12</v>
      </c>
      <c r="K20" s="114">
        <f t="shared" si="0"/>
        <v>45503</v>
      </c>
      <c r="L20" s="102">
        <f t="shared" si="1"/>
        <v>0</v>
      </c>
      <c r="M20" s="102">
        <f t="shared" si="2"/>
        <v>837153253.4246577</v>
      </c>
      <c r="N20" s="118">
        <f t="shared" si="3"/>
        <v>837153253.4246577</v>
      </c>
      <c r="O20" s="8"/>
      <c r="Q20" s="30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</row>
    <row r="21" spans="2:145" ht="12.75" customHeight="1" x14ac:dyDescent="0.2">
      <c r="J21" s="98">
        <v>15</v>
      </c>
      <c r="K21" s="114">
        <f t="shared" si="0"/>
        <v>45595</v>
      </c>
      <c r="L21" s="102">
        <f t="shared" si="1"/>
        <v>0</v>
      </c>
      <c r="M21" s="102">
        <f t="shared" si="2"/>
        <v>846352739.72602749</v>
      </c>
      <c r="N21" s="118">
        <f t="shared" si="3"/>
        <v>846352739.72602749</v>
      </c>
      <c r="O21" s="8"/>
      <c r="Q21" s="30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</row>
    <row r="22" spans="2:145" ht="12.75" customHeight="1" x14ac:dyDescent="0.2">
      <c r="J22" s="99">
        <v>18</v>
      </c>
      <c r="K22" s="115">
        <f t="shared" si="0"/>
        <v>45687</v>
      </c>
      <c r="L22" s="103">
        <f t="shared" si="1"/>
        <v>3500000000</v>
      </c>
      <c r="M22" s="103">
        <f t="shared" si="2"/>
        <v>846352739.72602749</v>
      </c>
      <c r="N22" s="119">
        <f t="shared" si="3"/>
        <v>4346352739.7260275</v>
      </c>
      <c r="O22" s="8"/>
      <c r="Q22" s="30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</row>
    <row r="23" spans="2:145" ht="12.75" customHeight="1" x14ac:dyDescent="0.2">
      <c r="J23" s="91"/>
      <c r="K23" s="116" t="s">
        <v>12</v>
      </c>
      <c r="L23" s="104">
        <f>SUM(L17:L22)</f>
        <v>7000000000</v>
      </c>
      <c r="M23" s="104">
        <f>SUM(M17:M22)</f>
        <v>7157200342.4657545</v>
      </c>
      <c r="N23" s="105">
        <f>SUM(L23:M23)</f>
        <v>14157200342.465755</v>
      </c>
      <c r="O23" s="8"/>
      <c r="Q23" s="30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</row>
    <row r="24" spans="2:145" ht="12.75" customHeight="1" x14ac:dyDescent="0.2">
      <c r="J24" s="91"/>
      <c r="K24" s="91"/>
      <c r="L24" s="95"/>
      <c r="M24" s="95"/>
      <c r="N24" s="96"/>
      <c r="O24" s="8"/>
      <c r="Q24" s="30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</row>
    <row r="25" spans="2:145" ht="12.75" customHeight="1" x14ac:dyDescent="0.2">
      <c r="J25" s="91"/>
      <c r="K25" s="91"/>
      <c r="L25" s="95"/>
      <c r="M25" s="95"/>
      <c r="N25" s="96"/>
      <c r="O25" s="8"/>
      <c r="R25" s="70"/>
      <c r="S25" s="70"/>
      <c r="T25" s="71"/>
      <c r="U25" s="71"/>
      <c r="V25" s="72"/>
      <c r="W25" s="72"/>
      <c r="X25" s="72"/>
      <c r="Y25" s="70"/>
      <c r="Z25" s="73"/>
      <c r="AA25" s="73"/>
      <c r="AB25" s="73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</row>
    <row r="26" spans="2:145" x14ac:dyDescent="0.2">
      <c r="I26" s="45"/>
      <c r="J26" s="6"/>
      <c r="K26" s="6"/>
      <c r="L26" s="5"/>
      <c r="M26" s="5"/>
      <c r="N26" s="45"/>
      <c r="O26" s="8"/>
      <c r="R26" s="70"/>
      <c r="S26" s="70"/>
      <c r="T26" s="71"/>
      <c r="U26" s="71"/>
      <c r="V26" s="72"/>
      <c r="W26" s="72"/>
      <c r="X26" s="72"/>
      <c r="Y26" s="70"/>
      <c r="Z26" s="73"/>
      <c r="AA26" s="73"/>
      <c r="AB26" s="73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</row>
    <row r="27" spans="2:145" ht="14.25" customHeight="1" x14ac:dyDescent="0.2">
      <c r="H27" s="157" t="s">
        <v>33</v>
      </c>
      <c r="I27" s="159" t="s">
        <v>27</v>
      </c>
      <c r="J27" s="159" t="s">
        <v>13</v>
      </c>
      <c r="K27" s="159" t="s">
        <v>20</v>
      </c>
      <c r="L27" s="151" t="s">
        <v>19</v>
      </c>
      <c r="M27" s="151" t="s">
        <v>5</v>
      </c>
      <c r="N27" s="151" t="s">
        <v>14</v>
      </c>
      <c r="O27" s="153" t="s">
        <v>6</v>
      </c>
      <c r="P27" s="155" t="s">
        <v>15</v>
      </c>
      <c r="Q27" s="155" t="s">
        <v>28</v>
      </c>
      <c r="R27" s="70"/>
      <c r="S27" s="70" t="s">
        <v>32</v>
      </c>
      <c r="T27" s="9" t="s">
        <v>18</v>
      </c>
      <c r="U27" s="9" t="s">
        <v>7</v>
      </c>
      <c r="V27" s="9" t="s">
        <v>8</v>
      </c>
      <c r="W27" s="9" t="s">
        <v>9</v>
      </c>
      <c r="X27" s="9" t="s">
        <v>10</v>
      </c>
      <c r="Y27" s="74"/>
      <c r="Z27" s="73"/>
      <c r="AA27" s="73"/>
      <c r="AB27" s="73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</row>
    <row r="28" spans="2:145" x14ac:dyDescent="0.2">
      <c r="H28" s="158"/>
      <c r="I28" s="160"/>
      <c r="J28" s="160"/>
      <c r="K28" s="160"/>
      <c r="L28" s="152"/>
      <c r="M28" s="152"/>
      <c r="N28" s="152"/>
      <c r="O28" s="154"/>
      <c r="P28" s="156"/>
      <c r="Q28" s="156"/>
      <c r="R28" s="70"/>
      <c r="S28" s="70"/>
      <c r="T28" s="10"/>
      <c r="U28" s="11">
        <f>+M10</f>
        <v>1.3622758507728576</v>
      </c>
      <c r="Y28" s="70"/>
      <c r="Z28" s="73"/>
      <c r="AA28" s="73"/>
      <c r="AB28" s="73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</row>
    <row r="29" spans="2:145" x14ac:dyDescent="0.2">
      <c r="C29" s="1" t="s">
        <v>21</v>
      </c>
      <c r="G29" s="1" t="s">
        <v>31</v>
      </c>
      <c r="H29" s="63"/>
      <c r="I29" s="49"/>
      <c r="J29" s="49"/>
      <c r="K29" s="20">
        <f>+K30</f>
        <v>0.04</v>
      </c>
      <c r="L29" s="50"/>
      <c r="M29" s="50"/>
      <c r="N29" s="51">
        <f>+N30</f>
        <v>100</v>
      </c>
      <c r="O29" s="52"/>
      <c r="P29" s="64"/>
      <c r="R29" s="70"/>
      <c r="S29" s="70"/>
      <c r="T29" s="10"/>
      <c r="U29" s="11"/>
      <c r="Y29" s="70"/>
      <c r="Z29" s="75"/>
      <c r="AA29" s="75"/>
      <c r="AB29" s="75"/>
      <c r="AC29" s="66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</row>
    <row r="30" spans="2:145" s="12" customFormat="1" ht="12.75" customHeight="1" x14ac:dyDescent="0.2">
      <c r="C30" s="29">
        <f>+I10</f>
        <v>45138</v>
      </c>
      <c r="D30" s="31"/>
      <c r="E30" s="29">
        <f>+I14</f>
        <v>45138</v>
      </c>
      <c r="F30" s="38">
        <f>+I10</f>
        <v>45138</v>
      </c>
      <c r="G30" s="38">
        <f>+F30</f>
        <v>45138</v>
      </c>
      <c r="H30" s="58">
        <f>+F30</f>
        <v>45138</v>
      </c>
      <c r="I30" s="59"/>
      <c r="J30" s="59"/>
      <c r="K30" s="60">
        <f t="shared" ref="K30" si="4">+$Q$14</f>
        <v>0.04</v>
      </c>
      <c r="L30" s="59"/>
      <c r="M30" s="59"/>
      <c r="N30" s="61">
        <v>100</v>
      </c>
      <c r="O30" s="61">
        <f>-Q12*100</f>
        <v>-100</v>
      </c>
      <c r="P30" s="62">
        <f>+Q13*-1</f>
        <v>-7000000000</v>
      </c>
      <c r="Q30" s="106"/>
      <c r="R30" s="70"/>
      <c r="S30" s="42"/>
      <c r="T30" s="16">
        <f>J30/365</f>
        <v>0</v>
      </c>
      <c r="U30" s="16">
        <f>1/(1+$M$10)^(J30/365)</f>
        <v>1</v>
      </c>
      <c r="V30" s="17">
        <f t="shared" ref="V30:V33" si="5">+O30</f>
        <v>-100</v>
      </c>
      <c r="W30" s="17">
        <f t="shared" ref="W30:W33" si="6">+V30*U30</f>
        <v>-100</v>
      </c>
      <c r="X30" s="17">
        <f t="shared" ref="X30:X33" si="7">+W30*T30</f>
        <v>0</v>
      </c>
      <c r="Y30" s="77"/>
      <c r="Z30" s="78"/>
      <c r="AA30" s="78"/>
      <c r="AB30" s="79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</row>
    <row r="31" spans="2:145" s="12" customFormat="1" ht="12.75" customHeight="1" x14ac:dyDescent="0.2">
      <c r="B31" s="12">
        <v>3</v>
      </c>
      <c r="C31" s="29">
        <f>EDATE(C30,3)</f>
        <v>45230</v>
      </c>
      <c r="D31" s="31">
        <f t="shared" ref="D31:D33" si="8">+C31-C30</f>
        <v>92</v>
      </c>
      <c r="E31" s="29">
        <f t="shared" ref="E31:E33" si="9">+H31</f>
        <v>45230</v>
      </c>
      <c r="F31" s="38">
        <f t="shared" ref="F31:F33" si="10">+F30+D31</f>
        <v>45230</v>
      </c>
      <c r="G31" s="38">
        <f>+F31</f>
        <v>45230</v>
      </c>
      <c r="H31" s="41">
        <f t="shared" ref="H31:H33" si="11">+F31</f>
        <v>45230</v>
      </c>
      <c r="I31" s="42">
        <f t="shared" ref="I31:I33" si="12">+F31-F30</f>
        <v>92</v>
      </c>
      <c r="J31" s="42">
        <f t="shared" ref="J31:J36" si="13">+IF(H31-$I$14&lt;0,0,H31-$I$14)</f>
        <v>92</v>
      </c>
      <c r="K31" s="40">
        <f t="shared" ref="K31:K36" si="14">+$Q$14+Q31</f>
        <v>0.95937500000000009</v>
      </c>
      <c r="L31" s="43">
        <f t="shared" ref="L31:L36" si="15">+K31/365*I31*N30</f>
        <v>24.18150684931507</v>
      </c>
      <c r="M31" s="44">
        <v>0</v>
      </c>
      <c r="N31" s="44">
        <f t="shared" ref="N31:N33" si="16">+N30-M31</f>
        <v>100</v>
      </c>
      <c r="O31" s="44">
        <f t="shared" ref="O31:O36" si="17">+IF(H31&gt;$I$14,L31+M31,0)</f>
        <v>24.18150684931507</v>
      </c>
      <c r="P31" s="46">
        <f>+O31*$Q$13/100</f>
        <v>1692705479.452055</v>
      </c>
      <c r="Q31" s="107">
        <v>0.91937500000000005</v>
      </c>
      <c r="R31" s="70"/>
      <c r="S31" s="90">
        <f>+IF(G31-$I$14&lt;0,0,G31-$I$14)</f>
        <v>92</v>
      </c>
      <c r="T31" s="16">
        <f>S31/365</f>
        <v>0.25205479452054796</v>
      </c>
      <c r="U31" s="16">
        <f>1/(1+$M$10)^(J31/365)</f>
        <v>0.80519344326496123</v>
      </c>
      <c r="V31" s="17">
        <f t="shared" si="5"/>
        <v>24.18150684931507</v>
      </c>
      <c r="W31" s="65">
        <f t="shared" si="6"/>
        <v>19.470790763335245</v>
      </c>
      <c r="X31" s="17">
        <f t="shared" si="7"/>
        <v>4.907706165005048</v>
      </c>
      <c r="Y31" s="77"/>
      <c r="Z31" s="79"/>
      <c r="AA31" s="79"/>
      <c r="AB31" s="79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</row>
    <row r="32" spans="2:145" s="12" customFormat="1" ht="12.75" customHeight="1" x14ac:dyDescent="0.2">
      <c r="B32" s="12">
        <v>6</v>
      </c>
      <c r="C32" s="29">
        <f t="shared" ref="C32:C36" si="18">EDATE(C31,3)</f>
        <v>45322</v>
      </c>
      <c r="D32" s="31">
        <f t="shared" si="8"/>
        <v>92</v>
      </c>
      <c r="E32" s="29">
        <f t="shared" si="9"/>
        <v>45322</v>
      </c>
      <c r="F32" s="38">
        <f t="shared" si="10"/>
        <v>45322</v>
      </c>
      <c r="G32" s="38">
        <f>+F32</f>
        <v>45322</v>
      </c>
      <c r="H32" s="41">
        <f t="shared" si="11"/>
        <v>45322</v>
      </c>
      <c r="I32" s="42">
        <f t="shared" si="12"/>
        <v>92</v>
      </c>
      <c r="J32" s="42">
        <f t="shared" si="13"/>
        <v>184</v>
      </c>
      <c r="K32" s="40">
        <f t="shared" si="14"/>
        <v>0.95937500000000009</v>
      </c>
      <c r="L32" s="43">
        <f t="shared" si="15"/>
        <v>24.18150684931507</v>
      </c>
      <c r="M32" s="44">
        <v>25</v>
      </c>
      <c r="N32" s="44">
        <f t="shared" si="16"/>
        <v>75</v>
      </c>
      <c r="O32" s="44">
        <f t="shared" si="17"/>
        <v>49.18150684931507</v>
      </c>
      <c r="P32" s="46">
        <f t="shared" ref="P32:P36" si="19">+O32*$Q$13/100</f>
        <v>3442705479.452055</v>
      </c>
      <c r="Q32" s="107">
        <f>+$Q$31</f>
        <v>0.91937500000000005</v>
      </c>
      <c r="R32" s="70"/>
      <c r="S32" s="90">
        <f>+IF(G32-$I$14&lt;0,0,G32-$I$14)</f>
        <v>184</v>
      </c>
      <c r="T32" s="16">
        <f t="shared" ref="T32:T33" si="20">S32/365</f>
        <v>0.50410958904109593</v>
      </c>
      <c r="U32" s="16">
        <f>1/(1+$M$10)^(J32/365)</f>
        <v>0.64833648107688435</v>
      </c>
      <c r="V32" s="17">
        <f t="shared" si="5"/>
        <v>49.18150684931507</v>
      </c>
      <c r="W32" s="65">
        <f t="shared" si="6"/>
        <v>31.886165084743617</v>
      </c>
      <c r="X32" s="17">
        <f t="shared" si="7"/>
        <v>16.074121576966647</v>
      </c>
      <c r="Y32" s="77"/>
      <c r="Z32" s="78"/>
      <c r="AA32" s="80"/>
      <c r="AB32" s="79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</row>
    <row r="33" spans="2:145" s="12" customFormat="1" ht="12.75" customHeight="1" x14ac:dyDescent="0.2">
      <c r="B33" s="12">
        <v>9</v>
      </c>
      <c r="C33" s="29">
        <f t="shared" si="18"/>
        <v>45412</v>
      </c>
      <c r="D33" s="31">
        <f t="shared" si="8"/>
        <v>90</v>
      </c>
      <c r="E33" s="29">
        <f t="shared" si="9"/>
        <v>45412</v>
      </c>
      <c r="F33" s="38">
        <f t="shared" si="10"/>
        <v>45412</v>
      </c>
      <c r="G33" s="38">
        <f t="shared" ref="G33" si="21">+F33</f>
        <v>45412</v>
      </c>
      <c r="H33" s="41">
        <f t="shared" si="11"/>
        <v>45412</v>
      </c>
      <c r="I33" s="42">
        <f t="shared" si="12"/>
        <v>90</v>
      </c>
      <c r="J33" s="42">
        <f t="shared" si="13"/>
        <v>274</v>
      </c>
      <c r="K33" s="40">
        <f t="shared" si="14"/>
        <v>0.95937500000000009</v>
      </c>
      <c r="L33" s="43">
        <f>+K33/365*I33*N32</f>
        <v>17.741866438356166</v>
      </c>
      <c r="M33" s="44">
        <v>25</v>
      </c>
      <c r="N33" s="44">
        <f t="shared" si="16"/>
        <v>50</v>
      </c>
      <c r="O33" s="44">
        <f t="shared" si="17"/>
        <v>42.741866438356169</v>
      </c>
      <c r="P33" s="46">
        <f t="shared" si="19"/>
        <v>2991930650.6849318</v>
      </c>
      <c r="Q33" s="107">
        <f>+$Q$31</f>
        <v>0.91937500000000005</v>
      </c>
      <c r="R33" s="70"/>
      <c r="S33" s="90">
        <f t="shared" ref="S33" si="22">+IF(G33-$I$14&lt;0,0,G33-$I$14)</f>
        <v>274</v>
      </c>
      <c r="T33" s="16">
        <f t="shared" si="20"/>
        <v>0.75068493150684934</v>
      </c>
      <c r="U33" s="16">
        <f>1/(1+$M$10)^(J33/365)</f>
        <v>0.5245010191724474</v>
      </c>
      <c r="V33" s="17">
        <f t="shared" si="5"/>
        <v>42.741866438356169</v>
      </c>
      <c r="W33" s="65">
        <f t="shared" si="6"/>
        <v>22.418152508250436</v>
      </c>
      <c r="X33" s="17">
        <f t="shared" si="7"/>
        <v>16.828969280166081</v>
      </c>
      <c r="Y33" s="77"/>
      <c r="Z33" s="78"/>
      <c r="AA33" s="80"/>
      <c r="AB33" s="79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</row>
    <row r="34" spans="2:145" s="12" customFormat="1" ht="12.75" customHeight="1" x14ac:dyDescent="0.2">
      <c r="B34" s="12">
        <v>12</v>
      </c>
      <c r="C34" s="29">
        <f t="shared" si="18"/>
        <v>45503</v>
      </c>
      <c r="D34" s="31">
        <f t="shared" ref="D34:D36" si="23">+C34-C33</f>
        <v>91</v>
      </c>
      <c r="E34" s="29">
        <f t="shared" ref="E34:E36" si="24">+H34</f>
        <v>45503</v>
      </c>
      <c r="F34" s="38">
        <f t="shared" ref="F34:F36" si="25">+F33+D34</f>
        <v>45503</v>
      </c>
      <c r="G34" s="38">
        <f t="shared" ref="G34:G36" si="26">+F34</f>
        <v>45503</v>
      </c>
      <c r="H34" s="41">
        <f t="shared" ref="H34:H36" si="27">+F34</f>
        <v>45503</v>
      </c>
      <c r="I34" s="42">
        <f t="shared" ref="I34:I36" si="28">+F34-F33</f>
        <v>91</v>
      </c>
      <c r="J34" s="42">
        <f t="shared" si="13"/>
        <v>365</v>
      </c>
      <c r="K34" s="40">
        <f t="shared" si="14"/>
        <v>0.95937500000000009</v>
      </c>
      <c r="L34" s="43">
        <f t="shared" si="15"/>
        <v>11.959332191780824</v>
      </c>
      <c r="M34" s="44">
        <v>0</v>
      </c>
      <c r="N34" s="44">
        <f t="shared" ref="N34:N36" si="29">+N33-M34</f>
        <v>50</v>
      </c>
      <c r="O34" s="44">
        <f t="shared" si="17"/>
        <v>11.959332191780824</v>
      </c>
      <c r="P34" s="46">
        <f t="shared" si="19"/>
        <v>837153253.4246577</v>
      </c>
      <c r="Q34" s="107">
        <f>+$Q$31</f>
        <v>0.91937500000000005</v>
      </c>
      <c r="R34" s="70"/>
      <c r="S34" s="90">
        <f t="shared" ref="S34:S36" si="30">+IF(G34-$I$14&lt;0,0,G34-$I$14)</f>
        <v>365</v>
      </c>
      <c r="T34" s="16">
        <f t="shared" ref="T34:T36" si="31">S34/365</f>
        <v>1</v>
      </c>
      <c r="U34" s="16">
        <f t="shared" ref="U34:U36" si="32">1/(1+$M$10)^(J34/365)</f>
        <v>0.42332058708250919</v>
      </c>
      <c r="V34" s="17">
        <f t="shared" ref="V34:V36" si="33">+O34</f>
        <v>11.959332191780824</v>
      </c>
      <c r="W34" s="65">
        <f t="shared" ref="W34:W36" si="34">+V34*U34</f>
        <v>5.0626315245394098</v>
      </c>
      <c r="X34" s="17">
        <f t="shared" ref="X34:X36" si="35">+W34*T34</f>
        <v>5.0626315245394098</v>
      </c>
      <c r="Y34" s="77"/>
      <c r="Z34" s="78"/>
      <c r="AA34" s="80"/>
      <c r="AB34" s="79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</row>
    <row r="35" spans="2:145" s="12" customFormat="1" ht="12.75" customHeight="1" x14ac:dyDescent="0.2">
      <c r="B35" s="12">
        <v>15</v>
      </c>
      <c r="C35" s="29">
        <f t="shared" si="18"/>
        <v>45595</v>
      </c>
      <c r="D35" s="31">
        <f t="shared" si="23"/>
        <v>92</v>
      </c>
      <c r="E35" s="29">
        <f t="shared" si="24"/>
        <v>45595</v>
      </c>
      <c r="F35" s="38">
        <f t="shared" si="25"/>
        <v>45595</v>
      </c>
      <c r="G35" s="38">
        <f t="shared" si="26"/>
        <v>45595</v>
      </c>
      <c r="H35" s="41">
        <f t="shared" si="27"/>
        <v>45595</v>
      </c>
      <c r="I35" s="42">
        <f t="shared" si="28"/>
        <v>92</v>
      </c>
      <c r="J35" s="42">
        <f t="shared" si="13"/>
        <v>457</v>
      </c>
      <c r="K35" s="40">
        <f t="shared" si="14"/>
        <v>0.95937500000000009</v>
      </c>
      <c r="L35" s="43">
        <f t="shared" si="15"/>
        <v>12.090753424657535</v>
      </c>
      <c r="M35" s="44">
        <v>0</v>
      </c>
      <c r="N35" s="44">
        <f t="shared" si="29"/>
        <v>50</v>
      </c>
      <c r="O35" s="44">
        <f t="shared" si="17"/>
        <v>12.090753424657535</v>
      </c>
      <c r="P35" s="46">
        <f t="shared" si="19"/>
        <v>846352739.72602749</v>
      </c>
      <c r="Q35" s="107">
        <f>+$Q$31</f>
        <v>0.91937500000000005</v>
      </c>
      <c r="R35" s="70"/>
      <c r="S35" s="90">
        <f t="shared" si="30"/>
        <v>457</v>
      </c>
      <c r="T35" s="16">
        <f t="shared" si="31"/>
        <v>1.252054794520548</v>
      </c>
      <c r="U35" s="16">
        <f t="shared" si="32"/>
        <v>0.34085496111791036</v>
      </c>
      <c r="V35" s="17">
        <f t="shared" si="33"/>
        <v>12.090753424657535</v>
      </c>
      <c r="W35" s="65">
        <f t="shared" si="34"/>
        <v>4.1211932884478859</v>
      </c>
      <c r="X35" s="17">
        <f t="shared" si="35"/>
        <v>5.1599598159470794</v>
      </c>
      <c r="Y35" s="77"/>
      <c r="Z35" s="78"/>
      <c r="AA35" s="80"/>
      <c r="AB35" s="79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</row>
    <row r="36" spans="2:145" s="12" customFormat="1" ht="12.75" customHeight="1" x14ac:dyDescent="0.2">
      <c r="B36" s="12">
        <v>18</v>
      </c>
      <c r="C36" s="29">
        <f t="shared" si="18"/>
        <v>45687</v>
      </c>
      <c r="D36" s="31">
        <f t="shared" si="23"/>
        <v>92</v>
      </c>
      <c r="E36" s="29">
        <f t="shared" si="24"/>
        <v>45687</v>
      </c>
      <c r="F36" s="38">
        <f t="shared" si="25"/>
        <v>45687</v>
      </c>
      <c r="G36" s="38">
        <f t="shared" si="26"/>
        <v>45687</v>
      </c>
      <c r="H36" s="53">
        <f t="shared" si="27"/>
        <v>45687</v>
      </c>
      <c r="I36" s="47">
        <f t="shared" si="28"/>
        <v>92</v>
      </c>
      <c r="J36" s="47">
        <f t="shared" si="13"/>
        <v>549</v>
      </c>
      <c r="K36" s="48">
        <f t="shared" si="14"/>
        <v>0.95937500000000009</v>
      </c>
      <c r="L36" s="54">
        <f t="shared" si="15"/>
        <v>12.090753424657535</v>
      </c>
      <c r="M36" s="55">
        <v>50</v>
      </c>
      <c r="N36" s="55">
        <f t="shared" si="29"/>
        <v>0</v>
      </c>
      <c r="O36" s="55">
        <f t="shared" si="17"/>
        <v>62.090753424657535</v>
      </c>
      <c r="P36" s="56">
        <f t="shared" si="19"/>
        <v>4346352739.7260275</v>
      </c>
      <c r="Q36" s="108">
        <f>+$Q$31</f>
        <v>0.91937500000000005</v>
      </c>
      <c r="R36" s="70"/>
      <c r="S36" s="90">
        <f t="shared" si="30"/>
        <v>549</v>
      </c>
      <c r="T36" s="16">
        <f t="shared" si="31"/>
        <v>1.5041095890410958</v>
      </c>
      <c r="U36" s="16">
        <f t="shared" si="32"/>
        <v>0.27445417979647474</v>
      </c>
      <c r="V36" s="17">
        <f t="shared" si="33"/>
        <v>62.090753424657535</v>
      </c>
      <c r="W36" s="65">
        <f t="shared" si="34"/>
        <v>17.041066804109541</v>
      </c>
      <c r="X36" s="17">
        <f t="shared" si="35"/>
        <v>25.63163198755106</v>
      </c>
      <c r="Y36" s="77"/>
      <c r="Z36" s="78"/>
      <c r="AA36" s="80"/>
      <c r="AB36" s="79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</row>
    <row r="37" spans="2:145" ht="12.75" customHeight="1" x14ac:dyDescent="0.2">
      <c r="H37" s="39"/>
      <c r="I37" s="13"/>
      <c r="J37" s="15"/>
      <c r="K37" s="40"/>
      <c r="L37" s="14"/>
      <c r="M37" s="37"/>
      <c r="N37" s="15"/>
      <c r="O37" s="15"/>
      <c r="P37" s="36"/>
      <c r="R37" s="70"/>
      <c r="S37" s="70"/>
      <c r="T37" s="1"/>
      <c r="U37" s="1"/>
      <c r="V37" s="1"/>
      <c r="W37" s="1"/>
      <c r="X37" s="1"/>
      <c r="Y37" s="70"/>
      <c r="Z37" s="73"/>
      <c r="AA37" s="73"/>
      <c r="AB37" s="73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</row>
    <row r="38" spans="2:145" x14ac:dyDescent="0.2">
      <c r="H38" s="18"/>
      <c r="I38" s="13"/>
      <c r="J38" s="13"/>
      <c r="K38" s="13"/>
      <c r="L38" s="13"/>
      <c r="M38" s="21">
        <f>SUM(M31:M36)</f>
        <v>100</v>
      </c>
      <c r="N38" s="15"/>
      <c r="O38" s="15"/>
      <c r="P38" s="22">
        <f>SUM(P30:P36)</f>
        <v>7157200342.4657545</v>
      </c>
      <c r="R38" s="70"/>
      <c r="S38" s="70"/>
      <c r="T38" s="19"/>
      <c r="U38" s="19"/>
      <c r="V38" s="17"/>
      <c r="W38" s="17">
        <f>SUM(W31:W36)</f>
        <v>99.999999973426128</v>
      </c>
      <c r="X38" s="17">
        <f>SUM(X31:X36)</f>
        <v>73.665020350175325</v>
      </c>
      <c r="Y38" s="70"/>
      <c r="Z38" s="82"/>
      <c r="AA38" s="83"/>
      <c r="AB38" s="73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</row>
    <row r="39" spans="2:145" x14ac:dyDescent="0.2">
      <c r="R39" s="70"/>
      <c r="S39" s="70"/>
      <c r="T39" s="70"/>
      <c r="U39" s="70"/>
      <c r="V39" s="70"/>
      <c r="W39" s="70"/>
      <c r="X39" s="70"/>
      <c r="Y39" s="70"/>
      <c r="Z39" s="73"/>
      <c r="AA39" s="83"/>
      <c r="AB39" s="73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</row>
    <row r="40" spans="2:145" x14ac:dyDescent="0.2">
      <c r="R40" s="70"/>
      <c r="S40" s="70"/>
      <c r="T40" s="81"/>
      <c r="U40" s="81"/>
      <c r="V40" s="76"/>
      <c r="W40" s="76"/>
      <c r="X40" s="76"/>
      <c r="Y40" s="70"/>
      <c r="Z40" s="73"/>
      <c r="AA40" s="82"/>
      <c r="AB40" s="73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</row>
    <row r="41" spans="2:145" x14ac:dyDescent="0.2">
      <c r="R41" s="70"/>
      <c r="S41" s="70"/>
      <c r="T41" s="71"/>
      <c r="U41" s="71"/>
      <c r="V41" s="72"/>
      <c r="W41" s="72"/>
      <c r="X41" s="72"/>
      <c r="Y41" s="70"/>
      <c r="Z41" s="73"/>
      <c r="AA41" s="73"/>
      <c r="AB41" s="73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</row>
    <row r="42" spans="2:145" x14ac:dyDescent="0.2">
      <c r="T42" s="70"/>
      <c r="U42" s="70"/>
      <c r="V42" s="70"/>
      <c r="W42" s="70"/>
      <c r="X42" s="70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</row>
    <row r="43" spans="2:145" x14ac:dyDescent="0.2">
      <c r="T43" s="70"/>
      <c r="U43" s="70"/>
      <c r="V43" s="70"/>
      <c r="W43" s="70"/>
      <c r="X43" s="70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</row>
    <row r="44" spans="2:145" ht="9.75" customHeight="1" x14ac:dyDescent="0.2">
      <c r="T44" s="1"/>
      <c r="U44" s="1"/>
      <c r="V44" s="1"/>
      <c r="W44" s="1"/>
      <c r="X44" s="1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</row>
    <row r="45" spans="2:145" x14ac:dyDescent="0.2">
      <c r="T45" s="1"/>
      <c r="U45" s="1"/>
      <c r="V45" s="1"/>
      <c r="W45" s="1"/>
      <c r="X45" s="1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</row>
    <row r="46" spans="2:145" x14ac:dyDescent="0.2">
      <c r="T46" s="1"/>
      <c r="U46" s="1"/>
      <c r="V46" s="1"/>
      <c r="W46" s="1"/>
      <c r="X46" s="1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</row>
    <row r="47" spans="2:145" x14ac:dyDescent="0.2">
      <c r="T47" s="1"/>
      <c r="U47" s="1"/>
      <c r="V47" s="1"/>
      <c r="W47" s="1"/>
      <c r="X47" s="1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</row>
    <row r="48" spans="2:145" hidden="1" x14ac:dyDescent="0.2">
      <c r="T48" s="1"/>
      <c r="U48" s="1"/>
      <c r="V48" s="1"/>
      <c r="W48" s="1"/>
      <c r="X48" s="1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</row>
    <row r="49" spans="9:145" hidden="1" x14ac:dyDescent="0.2">
      <c r="I49" s="57"/>
      <c r="J49" s="57" t="s">
        <v>22</v>
      </c>
      <c r="K49" s="57"/>
      <c r="L49" s="57" t="s">
        <v>23</v>
      </c>
      <c r="T49" s="1"/>
      <c r="U49" s="1"/>
      <c r="V49" s="1"/>
      <c r="W49" s="1"/>
      <c r="X49" s="1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</row>
    <row r="50" spans="9:145" hidden="1" x14ac:dyDescent="0.2">
      <c r="I50" s="57">
        <v>1</v>
      </c>
      <c r="J50" s="57"/>
      <c r="K50" s="57"/>
      <c r="L50" s="57"/>
      <c r="T50" s="1"/>
      <c r="U50" s="1"/>
      <c r="V50" s="1"/>
      <c r="W50" s="1"/>
      <c r="X50" s="1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</row>
    <row r="51" spans="9:145" hidden="1" x14ac:dyDescent="0.2">
      <c r="I51" s="57">
        <v>2</v>
      </c>
      <c r="J51" s="57"/>
      <c r="K51" s="57"/>
      <c r="L51" s="57"/>
      <c r="T51" s="1"/>
      <c r="U51" s="1"/>
      <c r="V51" s="1"/>
      <c r="W51" s="1"/>
      <c r="X51" s="1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</row>
    <row r="52" spans="9:145" hidden="1" x14ac:dyDescent="0.2">
      <c r="I52" s="57">
        <v>3</v>
      </c>
      <c r="J52" s="57">
        <v>1</v>
      </c>
      <c r="K52" s="57"/>
      <c r="L52" s="57"/>
      <c r="T52" s="1"/>
      <c r="U52" s="1"/>
      <c r="V52" s="1"/>
      <c r="W52" s="1"/>
      <c r="X52" s="1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</row>
    <row r="53" spans="9:145" hidden="1" x14ac:dyDescent="0.2">
      <c r="I53" s="57">
        <v>4</v>
      </c>
      <c r="J53" s="57"/>
      <c r="K53" s="57"/>
      <c r="L53" s="57"/>
      <c r="T53" s="1"/>
      <c r="U53" s="1"/>
      <c r="V53" s="1"/>
      <c r="W53" s="1"/>
      <c r="X53" s="1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</row>
    <row r="54" spans="9:145" hidden="1" x14ac:dyDescent="0.2">
      <c r="I54" s="57">
        <v>5</v>
      </c>
      <c r="J54" s="57"/>
      <c r="K54" s="57"/>
      <c r="L54" s="57"/>
      <c r="T54" s="1"/>
      <c r="U54" s="1"/>
      <c r="V54" s="1"/>
      <c r="W54" s="1"/>
      <c r="X54" s="1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</row>
    <row r="55" spans="9:145" hidden="1" x14ac:dyDescent="0.2">
      <c r="I55" s="57">
        <v>6</v>
      </c>
      <c r="J55" s="57">
        <v>2</v>
      </c>
      <c r="K55" s="57">
        <v>1</v>
      </c>
      <c r="L55" s="57"/>
      <c r="T55" s="1"/>
      <c r="U55" s="1"/>
      <c r="V55" s="1"/>
      <c r="W55" s="1"/>
      <c r="X55" s="1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</row>
    <row r="56" spans="9:145" hidden="1" x14ac:dyDescent="0.2">
      <c r="I56" s="57">
        <v>7</v>
      </c>
      <c r="J56" s="57"/>
      <c r="K56" s="57"/>
      <c r="L56" s="57"/>
      <c r="T56" s="1"/>
      <c r="U56" s="1"/>
      <c r="V56" s="1"/>
      <c r="W56" s="1"/>
      <c r="X56" s="1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</row>
    <row r="57" spans="9:145" hidden="1" x14ac:dyDescent="0.2">
      <c r="I57" s="57">
        <v>8</v>
      </c>
      <c r="J57" s="57"/>
      <c r="K57" s="57"/>
      <c r="L57" s="57"/>
      <c r="T57" s="1"/>
      <c r="U57" s="1"/>
      <c r="V57" s="1"/>
      <c r="W57" s="1"/>
      <c r="X57" s="1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</row>
    <row r="58" spans="9:145" hidden="1" x14ac:dyDescent="0.2">
      <c r="I58" s="57">
        <v>9</v>
      </c>
      <c r="J58" s="57">
        <v>3</v>
      </c>
      <c r="K58" s="57"/>
      <c r="L58" s="57"/>
      <c r="T58" s="1"/>
      <c r="U58" s="1"/>
      <c r="V58" s="1"/>
      <c r="W58" s="1"/>
      <c r="X58" s="1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</row>
    <row r="59" spans="9:145" hidden="1" x14ac:dyDescent="0.2">
      <c r="I59" s="57">
        <v>10</v>
      </c>
      <c r="J59" s="57"/>
      <c r="K59" s="57"/>
      <c r="L59" s="57"/>
      <c r="T59" s="1"/>
      <c r="U59" s="1"/>
      <c r="V59" s="1"/>
      <c r="W59" s="1"/>
      <c r="X59" s="1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</row>
    <row r="60" spans="9:145" hidden="1" x14ac:dyDescent="0.2">
      <c r="I60" s="57">
        <v>11</v>
      </c>
      <c r="J60" s="57"/>
      <c r="K60" s="57"/>
      <c r="L60" s="57"/>
      <c r="T60" s="1"/>
      <c r="U60" s="1"/>
      <c r="V60" s="1"/>
      <c r="W60" s="1"/>
      <c r="X60" s="1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</row>
    <row r="61" spans="9:145" hidden="1" x14ac:dyDescent="0.2">
      <c r="I61" s="57">
        <v>12</v>
      </c>
      <c r="J61" s="57">
        <v>4</v>
      </c>
      <c r="K61" s="57">
        <v>2</v>
      </c>
      <c r="L61" s="57"/>
      <c r="T61" s="1"/>
      <c r="U61" s="1"/>
      <c r="V61" s="1"/>
      <c r="W61" s="1"/>
      <c r="X61" s="1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</row>
    <row r="62" spans="9:145" hidden="1" x14ac:dyDescent="0.2">
      <c r="I62" s="57">
        <v>13</v>
      </c>
      <c r="J62" s="57"/>
      <c r="K62" s="57"/>
      <c r="L62" s="57"/>
      <c r="T62" s="1"/>
      <c r="U62" s="1"/>
      <c r="V62" s="1"/>
      <c r="W62" s="1"/>
      <c r="X62" s="1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</row>
    <row r="63" spans="9:145" hidden="1" x14ac:dyDescent="0.2">
      <c r="I63" s="57">
        <v>14</v>
      </c>
      <c r="J63" s="57"/>
      <c r="K63" s="57"/>
      <c r="L63" s="57"/>
      <c r="T63" s="1"/>
      <c r="U63" s="1"/>
      <c r="V63" s="1"/>
      <c r="W63" s="1"/>
      <c r="X63" s="1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</row>
    <row r="64" spans="9:145" hidden="1" x14ac:dyDescent="0.2">
      <c r="I64" s="57">
        <v>15</v>
      </c>
      <c r="J64" s="57">
        <v>5</v>
      </c>
      <c r="K64" s="57"/>
      <c r="L64" s="57"/>
      <c r="T64" s="1"/>
      <c r="U64" s="1"/>
      <c r="V64" s="1"/>
      <c r="W64" s="1"/>
      <c r="X64" s="1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</row>
    <row r="65" spans="9:145" hidden="1" x14ac:dyDescent="0.2">
      <c r="I65" s="57">
        <v>16</v>
      </c>
      <c r="J65" s="57"/>
      <c r="K65" s="57"/>
      <c r="L65" s="57"/>
      <c r="T65" s="1"/>
      <c r="U65" s="1"/>
      <c r="V65" s="1"/>
      <c r="W65" s="1"/>
      <c r="X65" s="1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</row>
    <row r="66" spans="9:145" hidden="1" x14ac:dyDescent="0.2">
      <c r="I66" s="57">
        <v>17</v>
      </c>
      <c r="J66" s="57"/>
      <c r="K66" s="57"/>
      <c r="L66" s="57"/>
      <c r="T66" s="1"/>
      <c r="U66" s="1"/>
      <c r="V66" s="1"/>
      <c r="W66" s="1"/>
      <c r="X66" s="1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</row>
    <row r="67" spans="9:145" hidden="1" x14ac:dyDescent="0.2">
      <c r="I67" s="57">
        <v>18</v>
      </c>
      <c r="J67" s="57">
        <v>6</v>
      </c>
      <c r="K67" s="57">
        <v>3</v>
      </c>
      <c r="L67" s="57"/>
      <c r="T67" s="1"/>
      <c r="U67" s="1"/>
      <c r="V67" s="1"/>
      <c r="W67" s="1"/>
      <c r="X67" s="1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</row>
    <row r="68" spans="9:145" hidden="1" x14ac:dyDescent="0.2">
      <c r="I68" s="57">
        <v>19</v>
      </c>
      <c r="J68" s="57"/>
      <c r="K68" s="57"/>
      <c r="L68" s="57"/>
      <c r="T68" s="1"/>
      <c r="U68" s="1"/>
      <c r="V68" s="1"/>
      <c r="W68" s="1"/>
      <c r="X68" s="1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</row>
    <row r="69" spans="9:145" hidden="1" x14ac:dyDescent="0.2">
      <c r="I69" s="57">
        <v>20</v>
      </c>
      <c r="J69" s="57"/>
      <c r="K69" s="57"/>
      <c r="L69" s="57"/>
      <c r="T69" s="1"/>
      <c r="U69" s="1"/>
      <c r="V69" s="1"/>
      <c r="W69" s="1"/>
      <c r="X69" s="1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</row>
    <row r="70" spans="9:145" hidden="1" x14ac:dyDescent="0.2">
      <c r="I70" s="57">
        <v>21</v>
      </c>
      <c r="J70" s="57">
        <v>7</v>
      </c>
      <c r="K70" s="57"/>
      <c r="L70" s="57"/>
      <c r="T70" s="1"/>
      <c r="U70" s="1"/>
      <c r="V70" s="1"/>
      <c r="W70" s="1"/>
      <c r="X70" s="1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</row>
    <row r="71" spans="9:145" hidden="1" x14ac:dyDescent="0.2">
      <c r="I71" s="57">
        <v>22</v>
      </c>
      <c r="J71" s="57"/>
      <c r="K71" s="57"/>
      <c r="L71" s="57"/>
      <c r="T71" s="1"/>
      <c r="U71" s="1"/>
      <c r="V71" s="1"/>
      <c r="W71" s="1"/>
      <c r="X71" s="1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</row>
    <row r="72" spans="9:145" hidden="1" x14ac:dyDescent="0.2">
      <c r="I72" s="57">
        <v>23</v>
      </c>
      <c r="J72" s="57"/>
      <c r="K72" s="57"/>
      <c r="L72" s="57"/>
      <c r="T72" s="1"/>
      <c r="U72" s="1"/>
      <c r="V72" s="1"/>
      <c r="W72" s="1"/>
      <c r="X72" s="1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</row>
    <row r="73" spans="9:145" hidden="1" x14ac:dyDescent="0.2">
      <c r="I73" s="57">
        <v>24</v>
      </c>
      <c r="J73" s="57">
        <v>8</v>
      </c>
      <c r="K73" s="57">
        <v>4</v>
      </c>
      <c r="L73" s="57"/>
      <c r="T73" s="1"/>
      <c r="U73" s="1"/>
      <c r="V73" s="1"/>
      <c r="W73" s="1"/>
      <c r="X73" s="1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</row>
    <row r="74" spans="9:145" hidden="1" x14ac:dyDescent="0.2">
      <c r="I74" s="57">
        <v>25</v>
      </c>
      <c r="J74" s="57"/>
      <c r="K74" s="57"/>
      <c r="L74" s="57"/>
      <c r="T74" s="1"/>
      <c r="U74" s="1"/>
      <c r="V74" s="1"/>
      <c r="W74" s="1"/>
      <c r="X74" s="1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</row>
    <row r="75" spans="9:145" hidden="1" x14ac:dyDescent="0.2">
      <c r="I75" s="57">
        <v>26</v>
      </c>
      <c r="J75" s="57"/>
      <c r="K75" s="57"/>
      <c r="L75" s="57"/>
      <c r="T75" s="1"/>
      <c r="U75" s="1"/>
      <c r="V75" s="1"/>
      <c r="W75" s="1"/>
      <c r="X75" s="1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</row>
    <row r="76" spans="9:145" hidden="1" x14ac:dyDescent="0.2">
      <c r="I76" s="57">
        <v>27</v>
      </c>
      <c r="J76" s="57">
        <v>9</v>
      </c>
      <c r="K76" s="57"/>
      <c r="L76" s="57"/>
      <c r="T76" s="1"/>
      <c r="U76" s="1"/>
      <c r="V76" s="1"/>
      <c r="W76" s="1"/>
      <c r="X76" s="1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</row>
    <row r="77" spans="9:145" hidden="1" x14ac:dyDescent="0.2">
      <c r="I77" s="57">
        <v>28</v>
      </c>
      <c r="J77" s="57"/>
      <c r="K77" s="57"/>
      <c r="L77" s="57"/>
      <c r="T77" s="1"/>
      <c r="U77" s="1"/>
      <c r="V77" s="1"/>
      <c r="W77" s="1"/>
      <c r="X77" s="1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</row>
    <row r="78" spans="9:145" hidden="1" x14ac:dyDescent="0.2">
      <c r="I78" s="57">
        <v>29</v>
      </c>
      <c r="J78" s="57"/>
      <c r="K78" s="57"/>
      <c r="L78" s="57"/>
      <c r="T78" s="1"/>
      <c r="U78" s="1"/>
      <c r="V78" s="1"/>
      <c r="W78" s="1"/>
      <c r="X78" s="1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</row>
    <row r="79" spans="9:145" hidden="1" x14ac:dyDescent="0.2">
      <c r="I79" s="57">
        <v>30</v>
      </c>
      <c r="J79" s="57">
        <v>10</v>
      </c>
      <c r="K79" s="57">
        <v>5</v>
      </c>
      <c r="L79" s="57"/>
      <c r="T79" s="1"/>
      <c r="U79" s="1"/>
      <c r="V79" s="1"/>
      <c r="W79" s="1"/>
      <c r="X79" s="1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</row>
    <row r="80" spans="9:145" hidden="1" x14ac:dyDescent="0.2">
      <c r="I80" s="57">
        <v>31</v>
      </c>
      <c r="J80" s="57"/>
      <c r="K80" s="57"/>
      <c r="L80" s="57"/>
      <c r="T80" s="1"/>
      <c r="U80" s="1"/>
      <c r="V80" s="1"/>
      <c r="W80" s="1"/>
      <c r="X80" s="1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</row>
    <row r="81" spans="9:145" hidden="1" x14ac:dyDescent="0.2">
      <c r="I81" s="57">
        <v>32</v>
      </c>
      <c r="J81" s="57"/>
      <c r="K81" s="57"/>
      <c r="L81" s="57"/>
      <c r="T81" s="1"/>
      <c r="U81" s="1"/>
      <c r="V81" s="1"/>
      <c r="W81" s="1"/>
      <c r="X81" s="1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</row>
    <row r="82" spans="9:145" hidden="1" x14ac:dyDescent="0.2">
      <c r="I82" s="57">
        <v>33</v>
      </c>
      <c r="J82" s="57">
        <v>11</v>
      </c>
      <c r="K82" s="57"/>
      <c r="L82" s="57"/>
      <c r="T82" s="1"/>
      <c r="U82" s="1"/>
      <c r="V82" s="1"/>
      <c r="W82" s="1"/>
      <c r="X82" s="1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</row>
    <row r="83" spans="9:145" hidden="1" x14ac:dyDescent="0.2">
      <c r="I83" s="57">
        <v>34</v>
      </c>
      <c r="J83" s="57"/>
      <c r="K83" s="57"/>
      <c r="L83" s="57"/>
      <c r="T83" s="1"/>
      <c r="U83" s="1"/>
      <c r="V83" s="1"/>
      <c r="W83" s="1"/>
      <c r="X83" s="1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</row>
    <row r="84" spans="9:145" hidden="1" x14ac:dyDescent="0.2">
      <c r="I84" s="57">
        <v>35</v>
      </c>
      <c r="J84" s="57"/>
      <c r="K84" s="57"/>
      <c r="L84" s="57"/>
      <c r="T84" s="1"/>
      <c r="U84" s="1"/>
      <c r="V84" s="1"/>
      <c r="W84" s="1"/>
      <c r="X84" s="1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</row>
    <row r="85" spans="9:145" hidden="1" x14ac:dyDescent="0.2">
      <c r="I85" s="57">
        <v>36</v>
      </c>
      <c r="J85" s="57">
        <v>12</v>
      </c>
      <c r="K85" s="57">
        <v>6</v>
      </c>
      <c r="L85" s="57">
        <v>1</v>
      </c>
      <c r="T85" s="1"/>
      <c r="U85" s="1"/>
      <c r="V85" s="1"/>
      <c r="W85" s="1"/>
      <c r="X85" s="1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</row>
    <row r="86" spans="9:145" hidden="1" x14ac:dyDescent="0.2">
      <c r="I86" s="57">
        <v>37</v>
      </c>
      <c r="J86" s="57"/>
      <c r="K86" s="57"/>
      <c r="L86" s="57"/>
      <c r="T86" s="1"/>
      <c r="U86" s="1"/>
      <c r="V86" s="1"/>
      <c r="W86" s="1"/>
      <c r="X86" s="1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</row>
    <row r="87" spans="9:145" hidden="1" x14ac:dyDescent="0.2">
      <c r="I87" s="57">
        <v>38</v>
      </c>
      <c r="J87" s="57"/>
      <c r="K87" s="57"/>
      <c r="L87" s="57"/>
      <c r="T87" s="1"/>
      <c r="U87" s="1"/>
      <c r="V87" s="1"/>
      <c r="W87" s="1"/>
      <c r="X87" s="1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</row>
    <row r="88" spans="9:145" hidden="1" x14ac:dyDescent="0.2">
      <c r="I88" s="57">
        <v>39</v>
      </c>
      <c r="J88" s="57">
        <v>13</v>
      </c>
      <c r="K88" s="57"/>
      <c r="L88" s="57"/>
      <c r="T88" s="1"/>
      <c r="U88" s="1"/>
      <c r="V88" s="1"/>
      <c r="W88" s="1"/>
      <c r="X88" s="1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</row>
    <row r="89" spans="9:145" hidden="1" x14ac:dyDescent="0.2">
      <c r="I89" s="57">
        <v>40</v>
      </c>
      <c r="J89" s="57"/>
      <c r="K89" s="57"/>
      <c r="L89" s="57"/>
      <c r="T89" s="1"/>
      <c r="U89" s="1"/>
      <c r="V89" s="1"/>
      <c r="W89" s="1"/>
      <c r="X89" s="1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</row>
    <row r="90" spans="9:145" hidden="1" x14ac:dyDescent="0.2">
      <c r="I90" s="57">
        <v>41</v>
      </c>
      <c r="J90" s="57"/>
      <c r="K90" s="57"/>
      <c r="L90" s="57"/>
      <c r="T90" s="1"/>
      <c r="U90" s="1"/>
      <c r="V90" s="1"/>
      <c r="W90" s="1"/>
      <c r="X90" s="1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</row>
    <row r="91" spans="9:145" hidden="1" x14ac:dyDescent="0.2">
      <c r="I91" s="57">
        <v>42</v>
      </c>
      <c r="J91" s="57">
        <v>14</v>
      </c>
      <c r="K91" s="57">
        <v>7</v>
      </c>
      <c r="L91" s="57">
        <v>2</v>
      </c>
      <c r="T91" s="1"/>
      <c r="U91" s="1"/>
      <c r="V91" s="1"/>
      <c r="W91" s="1"/>
      <c r="X91" s="1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</row>
    <row r="92" spans="9:145" hidden="1" x14ac:dyDescent="0.2">
      <c r="I92" s="57">
        <v>43</v>
      </c>
      <c r="J92" s="57"/>
      <c r="K92" s="57"/>
      <c r="L92" s="57"/>
      <c r="T92" s="1"/>
      <c r="U92" s="1"/>
      <c r="V92" s="1"/>
      <c r="W92" s="1"/>
      <c r="X92" s="1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</row>
    <row r="93" spans="9:145" hidden="1" x14ac:dyDescent="0.2">
      <c r="I93" s="57">
        <v>44</v>
      </c>
      <c r="J93" s="57"/>
      <c r="K93" s="57"/>
      <c r="L93" s="57"/>
      <c r="T93" s="1"/>
      <c r="U93" s="1"/>
      <c r="V93" s="1"/>
      <c r="W93" s="1"/>
      <c r="X93" s="1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</row>
    <row r="94" spans="9:145" hidden="1" x14ac:dyDescent="0.2">
      <c r="I94" s="57">
        <v>45</v>
      </c>
      <c r="J94" s="57">
        <v>15</v>
      </c>
      <c r="K94" s="57"/>
      <c r="L94" s="57"/>
      <c r="T94" s="1"/>
      <c r="U94" s="1"/>
      <c r="V94" s="1"/>
      <c r="W94" s="1"/>
      <c r="X94" s="1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</row>
    <row r="95" spans="9:145" hidden="1" x14ac:dyDescent="0.2">
      <c r="I95" s="57">
        <v>46</v>
      </c>
      <c r="J95" s="57"/>
      <c r="K95" s="57"/>
      <c r="L95" s="57"/>
      <c r="T95" s="1"/>
      <c r="U95" s="1"/>
      <c r="V95" s="1"/>
      <c r="W95" s="1"/>
      <c r="X95" s="1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</row>
    <row r="96" spans="9:145" hidden="1" x14ac:dyDescent="0.2">
      <c r="I96" s="57">
        <v>47</v>
      </c>
      <c r="J96" s="57"/>
      <c r="K96" s="57"/>
      <c r="L96" s="57"/>
      <c r="T96" s="1"/>
      <c r="U96" s="1"/>
      <c r="V96" s="1"/>
      <c r="W96" s="1"/>
      <c r="X96" s="1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</row>
    <row r="97" spans="9:145" hidden="1" x14ac:dyDescent="0.2">
      <c r="I97" s="57">
        <v>48</v>
      </c>
      <c r="J97" s="57">
        <v>16</v>
      </c>
      <c r="K97" s="57">
        <v>8</v>
      </c>
      <c r="L97" s="57">
        <v>3</v>
      </c>
      <c r="T97" s="1"/>
      <c r="U97" s="1"/>
      <c r="V97" s="1"/>
      <c r="W97" s="1"/>
      <c r="X97" s="1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</row>
    <row r="98" spans="9:145" hidden="1" x14ac:dyDescent="0.2">
      <c r="I98" s="57">
        <v>49</v>
      </c>
      <c r="J98" s="57"/>
      <c r="K98" s="57"/>
      <c r="L98" s="57"/>
      <c r="T98" s="1"/>
      <c r="U98" s="1"/>
      <c r="V98" s="1"/>
      <c r="W98" s="1"/>
      <c r="X98" s="1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</row>
    <row r="99" spans="9:145" hidden="1" x14ac:dyDescent="0.2">
      <c r="I99" s="57">
        <v>50</v>
      </c>
      <c r="J99" s="57"/>
      <c r="K99" s="57"/>
      <c r="L99" s="57"/>
      <c r="T99" s="1"/>
      <c r="U99" s="1"/>
      <c r="V99" s="1"/>
      <c r="W99" s="1"/>
      <c r="X99" s="1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</row>
    <row r="100" spans="9:145" hidden="1" x14ac:dyDescent="0.2">
      <c r="I100" s="57">
        <v>51</v>
      </c>
      <c r="J100" s="57">
        <v>17</v>
      </c>
      <c r="K100" s="57"/>
      <c r="L100" s="57"/>
      <c r="T100" s="1"/>
      <c r="U100" s="1"/>
      <c r="V100" s="1"/>
      <c r="W100" s="1"/>
      <c r="X100" s="1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</row>
    <row r="101" spans="9:145" hidden="1" x14ac:dyDescent="0.2">
      <c r="I101" s="57">
        <v>52</v>
      </c>
      <c r="J101" s="57"/>
      <c r="K101" s="57"/>
      <c r="L101" s="57"/>
      <c r="T101" s="1"/>
      <c r="U101" s="1"/>
      <c r="V101" s="1"/>
      <c r="W101" s="1"/>
      <c r="X101" s="1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</row>
    <row r="102" spans="9:145" hidden="1" x14ac:dyDescent="0.2">
      <c r="I102" s="57">
        <v>53</v>
      </c>
      <c r="J102" s="57"/>
      <c r="K102" s="57"/>
      <c r="L102" s="57"/>
      <c r="T102" s="1"/>
      <c r="U102" s="1"/>
      <c r="V102" s="1"/>
      <c r="W102" s="1"/>
      <c r="X102" s="1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</row>
    <row r="103" spans="9:145" hidden="1" x14ac:dyDescent="0.2">
      <c r="I103" s="57">
        <v>54</v>
      </c>
      <c r="J103" s="57">
        <v>18</v>
      </c>
      <c r="K103" s="57">
        <v>9</v>
      </c>
      <c r="L103" s="57">
        <v>4</v>
      </c>
      <c r="T103" s="1"/>
      <c r="U103" s="1"/>
      <c r="V103" s="1"/>
      <c r="W103" s="1"/>
      <c r="X103" s="1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</row>
    <row r="104" spans="9:145" hidden="1" x14ac:dyDescent="0.2">
      <c r="I104" s="57">
        <v>55</v>
      </c>
      <c r="J104" s="57"/>
      <c r="K104" s="57"/>
      <c r="L104" s="57"/>
      <c r="T104" s="1"/>
      <c r="U104" s="1"/>
      <c r="V104" s="1"/>
      <c r="W104" s="1"/>
      <c r="X104" s="1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</row>
    <row r="105" spans="9:145" hidden="1" x14ac:dyDescent="0.2">
      <c r="I105" s="57">
        <v>56</v>
      </c>
      <c r="J105" s="57"/>
      <c r="K105" s="57"/>
      <c r="L105" s="57"/>
      <c r="T105" s="1"/>
      <c r="U105" s="1"/>
      <c r="V105" s="1"/>
      <c r="W105" s="1"/>
      <c r="X105" s="1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</row>
    <row r="106" spans="9:145" hidden="1" x14ac:dyDescent="0.2">
      <c r="I106" s="57">
        <v>57</v>
      </c>
      <c r="J106" s="57">
        <v>19</v>
      </c>
      <c r="K106" s="57"/>
      <c r="L106" s="57"/>
      <c r="T106" s="1"/>
      <c r="U106" s="1"/>
      <c r="V106" s="1"/>
      <c r="W106" s="1"/>
      <c r="X106" s="1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</row>
    <row r="107" spans="9:145" hidden="1" x14ac:dyDescent="0.2">
      <c r="I107" s="57">
        <v>58</v>
      </c>
      <c r="J107" s="57"/>
      <c r="K107" s="57"/>
      <c r="L107" s="57"/>
      <c r="T107" s="1"/>
      <c r="U107" s="1"/>
      <c r="V107" s="1"/>
      <c r="W107" s="1"/>
      <c r="X107" s="1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</row>
    <row r="108" spans="9:145" hidden="1" x14ac:dyDescent="0.2">
      <c r="I108" s="57">
        <v>59</v>
      </c>
      <c r="J108" s="57"/>
      <c r="K108" s="57"/>
      <c r="L108" s="57"/>
      <c r="T108" s="1"/>
      <c r="U108" s="1"/>
      <c r="V108" s="1"/>
      <c r="W108" s="1"/>
      <c r="X108" s="1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</row>
    <row r="109" spans="9:145" hidden="1" x14ac:dyDescent="0.2">
      <c r="I109" s="57">
        <v>60</v>
      </c>
      <c r="J109" s="57">
        <v>20</v>
      </c>
      <c r="K109" s="57">
        <v>10</v>
      </c>
      <c r="L109" s="57">
        <v>5</v>
      </c>
      <c r="T109" s="1"/>
      <c r="U109" s="1"/>
      <c r="V109" s="1"/>
      <c r="W109" s="1"/>
      <c r="X109" s="1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</row>
    <row r="110" spans="9:145" hidden="1" x14ac:dyDescent="0.2">
      <c r="T110" s="1"/>
      <c r="U110" s="1"/>
      <c r="V110" s="1"/>
      <c r="W110" s="1"/>
      <c r="X110" s="1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</row>
    <row r="111" spans="9:145" x14ac:dyDescent="0.2">
      <c r="T111" s="1"/>
      <c r="U111" s="1"/>
      <c r="V111" s="1"/>
      <c r="W111" s="1"/>
      <c r="X111" s="1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</row>
    <row r="112" spans="9:145" x14ac:dyDescent="0.2">
      <c r="T112" s="1"/>
      <c r="U112" s="1"/>
      <c r="V112" s="1"/>
      <c r="W112" s="1"/>
      <c r="X112" s="1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</row>
    <row r="113" spans="20:145" x14ac:dyDescent="0.2">
      <c r="T113" s="1"/>
      <c r="U113" s="1"/>
      <c r="V113" s="1"/>
      <c r="W113" s="1"/>
      <c r="X113" s="1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</row>
    <row r="114" spans="20:145" x14ac:dyDescent="0.2">
      <c r="T114" s="1"/>
      <c r="U114" s="1"/>
      <c r="V114" s="1"/>
      <c r="W114" s="1"/>
      <c r="X114" s="1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</row>
    <row r="115" spans="20:145" x14ac:dyDescent="0.2">
      <c r="T115" s="1"/>
      <c r="U115" s="1"/>
      <c r="V115" s="1"/>
      <c r="W115" s="1"/>
      <c r="X115" s="1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</row>
    <row r="116" spans="20:145" x14ac:dyDescent="0.2">
      <c r="T116" s="1"/>
      <c r="U116" s="1"/>
      <c r="V116" s="1"/>
      <c r="W116" s="1"/>
      <c r="X116" s="1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</row>
    <row r="117" spans="20:145" x14ac:dyDescent="0.2">
      <c r="T117" s="1"/>
      <c r="U117" s="1"/>
      <c r="V117" s="1"/>
      <c r="W117" s="1"/>
      <c r="X117" s="1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</row>
    <row r="118" spans="20:145" x14ac:dyDescent="0.2">
      <c r="T118" s="1"/>
      <c r="U118" s="1"/>
      <c r="V118" s="1"/>
      <c r="W118" s="1"/>
      <c r="X118" s="1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</row>
    <row r="119" spans="20:145" x14ac:dyDescent="0.2">
      <c r="T119" s="1"/>
      <c r="U119" s="1"/>
      <c r="V119" s="1"/>
      <c r="W119" s="1"/>
      <c r="X119" s="1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</row>
    <row r="120" spans="20:145" x14ac:dyDescent="0.2">
      <c r="T120" s="1"/>
      <c r="U120" s="1"/>
      <c r="V120" s="1"/>
      <c r="W120" s="1"/>
      <c r="X120" s="1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</row>
    <row r="121" spans="20:145" x14ac:dyDescent="0.2">
      <c r="T121" s="1"/>
      <c r="U121" s="1"/>
      <c r="V121" s="1"/>
      <c r="W121" s="1"/>
      <c r="X121" s="1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</row>
    <row r="122" spans="20:145" x14ac:dyDescent="0.2">
      <c r="T122" s="1"/>
      <c r="U122" s="1"/>
      <c r="V122" s="1"/>
      <c r="W122" s="1"/>
      <c r="X122" s="1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</row>
    <row r="123" spans="20:145" x14ac:dyDescent="0.2">
      <c r="T123" s="1"/>
      <c r="U123" s="1"/>
      <c r="V123" s="1"/>
      <c r="W123" s="1"/>
      <c r="X123" s="1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</row>
    <row r="124" spans="20:145" x14ac:dyDescent="0.2">
      <c r="T124" s="1"/>
      <c r="U124" s="1"/>
      <c r="V124" s="1"/>
      <c r="W124" s="1"/>
      <c r="X124" s="1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</row>
    <row r="125" spans="20:145" x14ac:dyDescent="0.2">
      <c r="T125" s="1"/>
      <c r="U125" s="1"/>
      <c r="V125" s="1"/>
      <c r="W125" s="1"/>
      <c r="X125" s="1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</row>
    <row r="126" spans="20:145" x14ac:dyDescent="0.2">
      <c r="T126" s="1"/>
      <c r="U126" s="1"/>
      <c r="V126" s="1"/>
      <c r="W126" s="1"/>
      <c r="X126" s="1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</row>
    <row r="127" spans="20:145" x14ac:dyDescent="0.2">
      <c r="T127" s="1"/>
      <c r="U127" s="1"/>
      <c r="V127" s="1"/>
      <c r="W127" s="1"/>
      <c r="X127" s="1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</row>
    <row r="128" spans="20:145" x14ac:dyDescent="0.2">
      <c r="T128" s="1"/>
      <c r="U128" s="1"/>
      <c r="V128" s="1"/>
      <c r="W128" s="1"/>
      <c r="X128" s="1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</row>
    <row r="129" spans="20:145" x14ac:dyDescent="0.2">
      <c r="T129" s="1"/>
      <c r="U129" s="1"/>
      <c r="V129" s="1"/>
      <c r="W129" s="1"/>
      <c r="X129" s="1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</row>
    <row r="130" spans="20:145" x14ac:dyDescent="0.2">
      <c r="T130" s="1"/>
      <c r="U130" s="1"/>
      <c r="V130" s="1"/>
      <c r="W130" s="1"/>
      <c r="X130" s="1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</row>
    <row r="131" spans="20:145" x14ac:dyDescent="0.2">
      <c r="T131" s="1"/>
      <c r="U131" s="1"/>
      <c r="V131" s="1"/>
      <c r="W131" s="1"/>
      <c r="X131" s="1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</row>
    <row r="132" spans="20:145" x14ac:dyDescent="0.2">
      <c r="T132" s="1"/>
      <c r="U132" s="1"/>
      <c r="V132" s="1"/>
      <c r="W132" s="1"/>
      <c r="X132" s="1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</row>
    <row r="133" spans="20:145" x14ac:dyDescent="0.2">
      <c r="T133" s="1"/>
      <c r="U133" s="1"/>
      <c r="V133" s="1"/>
      <c r="W133" s="1"/>
      <c r="X133" s="1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</row>
    <row r="134" spans="20:145" x14ac:dyDescent="0.2">
      <c r="T134" s="1"/>
      <c r="U134" s="1"/>
      <c r="V134" s="1"/>
      <c r="W134" s="1"/>
      <c r="X134" s="1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</row>
    <row r="135" spans="20:145" x14ac:dyDescent="0.2">
      <c r="T135" s="1"/>
      <c r="U135" s="1"/>
      <c r="V135" s="1"/>
      <c r="W135" s="1"/>
      <c r="X135" s="1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</row>
    <row r="136" spans="20:145" x14ac:dyDescent="0.2">
      <c r="T136" s="1"/>
      <c r="U136" s="1"/>
      <c r="V136" s="1"/>
      <c r="W136" s="1"/>
      <c r="X136" s="1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</row>
    <row r="137" spans="20:145" x14ac:dyDescent="0.2">
      <c r="T137" s="1"/>
      <c r="U137" s="1"/>
      <c r="V137" s="1"/>
      <c r="W137" s="1"/>
      <c r="X137" s="1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</row>
    <row r="138" spans="20:145" x14ac:dyDescent="0.2">
      <c r="T138" s="1"/>
      <c r="U138" s="1"/>
      <c r="V138" s="1"/>
      <c r="W138" s="1"/>
      <c r="X138" s="1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</row>
    <row r="139" spans="20:145" x14ac:dyDescent="0.2">
      <c r="T139" s="1"/>
      <c r="U139" s="1"/>
      <c r="V139" s="1"/>
      <c r="W139" s="1"/>
      <c r="X139" s="1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</row>
    <row r="140" spans="20:145" x14ac:dyDescent="0.2">
      <c r="T140" s="1"/>
      <c r="U140" s="1"/>
      <c r="V140" s="1"/>
      <c r="W140" s="1"/>
      <c r="X140" s="1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</row>
    <row r="141" spans="20:145" x14ac:dyDescent="0.2">
      <c r="T141" s="1"/>
      <c r="U141" s="1"/>
      <c r="V141" s="1"/>
      <c r="W141" s="1"/>
      <c r="X141" s="1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</row>
    <row r="142" spans="20:145" x14ac:dyDescent="0.2">
      <c r="T142" s="1"/>
      <c r="U142" s="1"/>
      <c r="V142" s="1"/>
      <c r="W142" s="1"/>
      <c r="X142" s="1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</row>
    <row r="143" spans="20:145" x14ac:dyDescent="0.2">
      <c r="T143" s="1"/>
      <c r="U143" s="1"/>
      <c r="V143" s="1"/>
      <c r="W143" s="1"/>
      <c r="X143" s="1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</row>
    <row r="144" spans="20:145" x14ac:dyDescent="0.2">
      <c r="T144" s="1"/>
      <c r="U144" s="1"/>
      <c r="V144" s="1"/>
      <c r="W144" s="1"/>
      <c r="X144" s="1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</row>
    <row r="145" spans="20:145" x14ac:dyDescent="0.2">
      <c r="T145" s="1"/>
      <c r="U145" s="1"/>
      <c r="V145" s="1"/>
      <c r="W145" s="1"/>
      <c r="X145" s="1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</row>
    <row r="146" spans="20:145" x14ac:dyDescent="0.2">
      <c r="T146" s="1"/>
      <c r="U146" s="1"/>
      <c r="V146" s="1"/>
      <c r="W146" s="1"/>
      <c r="X146" s="1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</row>
    <row r="147" spans="20:145" x14ac:dyDescent="0.2">
      <c r="T147" s="1"/>
      <c r="U147" s="1"/>
      <c r="V147" s="1"/>
      <c r="W147" s="1"/>
      <c r="X147" s="1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</row>
    <row r="148" spans="20:145" x14ac:dyDescent="0.2">
      <c r="T148" s="1"/>
      <c r="U148" s="1"/>
      <c r="V148" s="1"/>
      <c r="W148" s="1"/>
      <c r="X148" s="1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</row>
    <row r="149" spans="20:145" x14ac:dyDescent="0.2">
      <c r="T149" s="1"/>
      <c r="U149" s="1"/>
      <c r="V149" s="1"/>
      <c r="W149" s="1"/>
      <c r="X149" s="1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</row>
    <row r="150" spans="20:145" x14ac:dyDescent="0.2">
      <c r="T150" s="1"/>
      <c r="U150" s="1"/>
      <c r="V150" s="1"/>
      <c r="W150" s="1"/>
      <c r="X150" s="1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</row>
    <row r="151" spans="20:145" x14ac:dyDescent="0.2">
      <c r="T151" s="1"/>
      <c r="U151" s="1"/>
      <c r="V151" s="1"/>
      <c r="W151" s="1"/>
      <c r="X151" s="1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</row>
    <row r="152" spans="20:145" x14ac:dyDescent="0.2">
      <c r="T152" s="1"/>
      <c r="U152" s="1"/>
      <c r="V152" s="1"/>
      <c r="W152" s="1"/>
      <c r="X152" s="1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</row>
    <row r="153" spans="20:145" x14ac:dyDescent="0.2">
      <c r="T153" s="1"/>
      <c r="U153" s="1"/>
      <c r="V153" s="1"/>
      <c r="W153" s="1"/>
      <c r="X153" s="1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</row>
    <row r="154" spans="20:145" x14ac:dyDescent="0.2">
      <c r="T154" s="1"/>
      <c r="U154" s="1"/>
      <c r="V154" s="1"/>
      <c r="W154" s="1"/>
      <c r="X154" s="1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</row>
    <row r="155" spans="20:145" x14ac:dyDescent="0.2">
      <c r="T155" s="1"/>
      <c r="U155" s="1"/>
      <c r="V155" s="1"/>
      <c r="W155" s="1"/>
      <c r="X155" s="1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</row>
    <row r="156" spans="20:145" x14ac:dyDescent="0.2">
      <c r="T156" s="1"/>
      <c r="U156" s="1"/>
      <c r="V156" s="1"/>
      <c r="W156" s="1"/>
      <c r="X156" s="1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</row>
    <row r="157" spans="20:145" x14ac:dyDescent="0.2">
      <c r="T157" s="1"/>
      <c r="U157" s="1"/>
      <c r="V157" s="1"/>
      <c r="W157" s="1"/>
      <c r="X157" s="1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</row>
    <row r="158" spans="20:145" x14ac:dyDescent="0.2">
      <c r="T158" s="1"/>
      <c r="U158" s="1"/>
      <c r="V158" s="1"/>
      <c r="W158" s="1"/>
      <c r="X158" s="1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</row>
    <row r="159" spans="20:145" x14ac:dyDescent="0.2">
      <c r="T159" s="1"/>
      <c r="U159" s="1"/>
      <c r="V159" s="1"/>
      <c r="W159" s="1"/>
      <c r="X159" s="1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</row>
    <row r="160" spans="20:145" x14ac:dyDescent="0.2">
      <c r="T160" s="1"/>
      <c r="U160" s="1"/>
      <c r="V160" s="1"/>
      <c r="W160" s="1"/>
      <c r="X160" s="1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</row>
    <row r="161" spans="20:145" x14ac:dyDescent="0.2">
      <c r="T161" s="1"/>
      <c r="U161" s="1"/>
      <c r="V161" s="1"/>
      <c r="W161" s="1"/>
      <c r="X161" s="1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</row>
    <row r="162" spans="20:145" x14ac:dyDescent="0.2">
      <c r="T162" s="1"/>
      <c r="U162" s="1"/>
      <c r="V162" s="1"/>
      <c r="W162" s="1"/>
      <c r="X162" s="1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</row>
    <row r="163" spans="20:145" x14ac:dyDescent="0.2">
      <c r="T163" s="1"/>
      <c r="U163" s="1"/>
      <c r="V163" s="1"/>
      <c r="W163" s="1"/>
      <c r="X163" s="1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</row>
    <row r="164" spans="20:145" x14ac:dyDescent="0.2">
      <c r="T164" s="1"/>
      <c r="U164" s="1"/>
      <c r="V164" s="1"/>
      <c r="W164" s="1"/>
      <c r="X164" s="1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</row>
    <row r="165" spans="20:145" x14ac:dyDescent="0.2">
      <c r="T165" s="1"/>
      <c r="U165" s="1"/>
      <c r="V165" s="1"/>
      <c r="W165" s="1"/>
      <c r="X165" s="1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</row>
    <row r="166" spans="20:145" x14ac:dyDescent="0.2">
      <c r="T166" s="1"/>
      <c r="U166" s="1"/>
      <c r="V166" s="1"/>
      <c r="W166" s="1"/>
      <c r="X166" s="1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</row>
    <row r="167" spans="20:145" x14ac:dyDescent="0.2">
      <c r="T167" s="1"/>
      <c r="U167" s="1"/>
      <c r="V167" s="1"/>
      <c r="W167" s="1"/>
      <c r="X167" s="1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</row>
    <row r="168" spans="20:145" x14ac:dyDescent="0.2">
      <c r="T168" s="1"/>
      <c r="U168" s="1"/>
      <c r="V168" s="1"/>
      <c r="W168" s="1"/>
      <c r="X168" s="1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</row>
    <row r="169" spans="20:145" x14ac:dyDescent="0.2">
      <c r="T169" s="1"/>
      <c r="U169" s="1"/>
      <c r="V169" s="1"/>
      <c r="W169" s="1"/>
      <c r="X169" s="1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</row>
    <row r="170" spans="20:145" x14ac:dyDescent="0.2">
      <c r="T170" s="1"/>
      <c r="U170" s="1"/>
      <c r="V170" s="1"/>
      <c r="W170" s="1"/>
      <c r="X170" s="1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</row>
    <row r="171" spans="20:145" x14ac:dyDescent="0.2">
      <c r="T171" s="1"/>
      <c r="U171" s="1"/>
      <c r="V171" s="1"/>
      <c r="W171" s="1"/>
      <c r="X171" s="1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</row>
    <row r="172" spans="20:145" x14ac:dyDescent="0.2">
      <c r="T172" s="1"/>
      <c r="U172" s="1"/>
      <c r="V172" s="1"/>
      <c r="W172" s="1"/>
      <c r="X172" s="1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</row>
    <row r="173" spans="20:145" x14ac:dyDescent="0.2">
      <c r="T173" s="1"/>
      <c r="U173" s="1"/>
      <c r="V173" s="1"/>
      <c r="W173" s="1"/>
      <c r="X173" s="1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</row>
    <row r="174" spans="20:145" x14ac:dyDescent="0.2">
      <c r="T174" s="1"/>
      <c r="U174" s="1"/>
      <c r="V174" s="1"/>
      <c r="W174" s="1"/>
      <c r="X174" s="1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</row>
    <row r="175" spans="20:145" x14ac:dyDescent="0.2">
      <c r="T175" s="1"/>
      <c r="U175" s="1"/>
      <c r="V175" s="1"/>
      <c r="W175" s="1"/>
      <c r="X175" s="1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</row>
    <row r="176" spans="20:145" x14ac:dyDescent="0.2">
      <c r="T176" s="1"/>
      <c r="U176" s="1"/>
      <c r="V176" s="1"/>
      <c r="W176" s="1"/>
      <c r="X176" s="1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</row>
    <row r="177" spans="20:145" x14ac:dyDescent="0.2">
      <c r="T177" s="1"/>
      <c r="U177" s="1"/>
      <c r="V177" s="1"/>
      <c r="W177" s="1"/>
      <c r="X177" s="1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</row>
    <row r="178" spans="20:145" x14ac:dyDescent="0.2">
      <c r="T178" s="1"/>
      <c r="U178" s="1"/>
      <c r="V178" s="1"/>
      <c r="W178" s="1"/>
      <c r="X178" s="1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</row>
    <row r="179" spans="20:145" x14ac:dyDescent="0.2">
      <c r="T179" s="1"/>
      <c r="U179" s="1"/>
      <c r="V179" s="1"/>
      <c r="W179" s="1"/>
      <c r="X179" s="1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</row>
    <row r="180" spans="20:145" x14ac:dyDescent="0.2">
      <c r="T180" s="1"/>
      <c r="U180" s="1"/>
      <c r="V180" s="1"/>
      <c r="W180" s="1"/>
      <c r="X180" s="1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</row>
    <row r="181" spans="20:145" x14ac:dyDescent="0.2">
      <c r="T181" s="1"/>
      <c r="U181" s="1"/>
      <c r="V181" s="1"/>
      <c r="W181" s="1"/>
      <c r="X181" s="1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</row>
    <row r="182" spans="20:145" x14ac:dyDescent="0.2">
      <c r="T182" s="1"/>
      <c r="U182" s="1"/>
      <c r="V182" s="1"/>
      <c r="W182" s="1"/>
      <c r="X182" s="1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</row>
    <row r="183" spans="20:145" x14ac:dyDescent="0.2">
      <c r="T183" s="1"/>
      <c r="U183" s="1"/>
      <c r="V183" s="1"/>
      <c r="W183" s="1"/>
      <c r="X183" s="1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</row>
    <row r="184" spans="20:145" x14ac:dyDescent="0.2">
      <c r="T184" s="1"/>
      <c r="U184" s="1"/>
      <c r="V184" s="1"/>
      <c r="W184" s="1"/>
      <c r="X184" s="1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</row>
    <row r="185" spans="20:145" x14ac:dyDescent="0.2">
      <c r="T185" s="1"/>
      <c r="U185" s="1"/>
      <c r="V185" s="1"/>
      <c r="W185" s="1"/>
      <c r="X185" s="1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</row>
    <row r="186" spans="20:145" x14ac:dyDescent="0.2">
      <c r="T186" s="1"/>
      <c r="U186" s="1"/>
      <c r="V186" s="1"/>
      <c r="W186" s="1"/>
      <c r="X186" s="1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</row>
    <row r="187" spans="20:145" x14ac:dyDescent="0.2">
      <c r="T187" s="1"/>
      <c r="U187" s="1"/>
      <c r="V187" s="1"/>
      <c r="W187" s="1"/>
      <c r="X187" s="1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</row>
    <row r="188" spans="20:145" x14ac:dyDescent="0.2">
      <c r="T188" s="1"/>
      <c r="U188" s="1"/>
      <c r="V188" s="1"/>
      <c r="W188" s="1"/>
      <c r="X188" s="1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</row>
    <row r="189" spans="20:145" x14ac:dyDescent="0.2">
      <c r="T189" s="1"/>
      <c r="U189" s="1"/>
      <c r="V189" s="1"/>
      <c r="W189" s="1"/>
      <c r="X189" s="1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</row>
    <row r="190" spans="20:145" x14ac:dyDescent="0.2">
      <c r="T190" s="1"/>
      <c r="U190" s="1"/>
      <c r="V190" s="1"/>
      <c r="W190" s="1"/>
      <c r="X190" s="1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</row>
    <row r="191" spans="20:145" x14ac:dyDescent="0.2">
      <c r="T191" s="1"/>
      <c r="U191" s="1"/>
      <c r="V191" s="1"/>
      <c r="W191" s="1"/>
      <c r="X191" s="1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</row>
    <row r="192" spans="20:145" x14ac:dyDescent="0.2">
      <c r="T192" s="1"/>
      <c r="U192" s="1"/>
      <c r="V192" s="1"/>
      <c r="W192" s="1"/>
      <c r="X192" s="1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</row>
    <row r="193" spans="20:145" x14ac:dyDescent="0.2">
      <c r="T193" s="1"/>
      <c r="U193" s="1"/>
      <c r="V193" s="1"/>
      <c r="W193" s="1"/>
      <c r="X193" s="1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</row>
    <row r="194" spans="20:145" x14ac:dyDescent="0.2">
      <c r="T194" s="1"/>
      <c r="U194" s="1"/>
      <c r="V194" s="1"/>
      <c r="W194" s="1"/>
      <c r="X194" s="1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</row>
    <row r="195" spans="20:145" x14ac:dyDescent="0.2">
      <c r="T195" s="1"/>
      <c r="U195" s="1"/>
      <c r="V195" s="1"/>
      <c r="W195" s="1"/>
      <c r="X195" s="1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</row>
    <row r="196" spans="20:145" x14ac:dyDescent="0.2">
      <c r="T196" s="1"/>
      <c r="U196" s="1"/>
      <c r="V196" s="1"/>
      <c r="W196" s="1"/>
      <c r="X196" s="1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</row>
    <row r="197" spans="20:145" x14ac:dyDescent="0.2">
      <c r="T197" s="1"/>
      <c r="U197" s="1"/>
      <c r="V197" s="1"/>
      <c r="W197" s="1"/>
      <c r="X197" s="1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</row>
    <row r="198" spans="20:145" x14ac:dyDescent="0.2">
      <c r="T198" s="1"/>
      <c r="U198" s="1"/>
      <c r="V198" s="1"/>
      <c r="W198" s="1"/>
      <c r="X198" s="1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</row>
    <row r="199" spans="20:145" x14ac:dyDescent="0.2">
      <c r="T199" s="1"/>
      <c r="U199" s="1"/>
      <c r="V199" s="1"/>
      <c r="W199" s="1"/>
      <c r="X199" s="1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</row>
    <row r="200" spans="20:145" x14ac:dyDescent="0.2">
      <c r="T200" s="1"/>
      <c r="U200" s="1"/>
      <c r="V200" s="1"/>
      <c r="W200" s="1"/>
      <c r="X200" s="1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</row>
    <row r="201" spans="20:145" x14ac:dyDescent="0.2">
      <c r="T201" s="1"/>
      <c r="U201" s="1"/>
      <c r="V201" s="1"/>
      <c r="W201" s="1"/>
      <c r="X201" s="1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</row>
    <row r="202" spans="20:145" x14ac:dyDescent="0.2">
      <c r="T202" s="1"/>
      <c r="U202" s="1"/>
      <c r="V202" s="1"/>
      <c r="W202" s="1"/>
      <c r="X202" s="1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</row>
    <row r="203" spans="20:145" x14ac:dyDescent="0.2">
      <c r="T203" s="1"/>
      <c r="U203" s="1"/>
      <c r="V203" s="1"/>
      <c r="W203" s="1"/>
      <c r="X203" s="1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</row>
    <row r="204" spans="20:145" x14ac:dyDescent="0.2">
      <c r="T204" s="1"/>
      <c r="U204" s="1"/>
      <c r="V204" s="1"/>
      <c r="W204" s="1"/>
      <c r="X204" s="1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</row>
    <row r="205" spans="20:145" x14ac:dyDescent="0.2">
      <c r="T205" s="1"/>
      <c r="U205" s="1"/>
      <c r="V205" s="1"/>
      <c r="W205" s="1"/>
      <c r="X205" s="1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</row>
    <row r="206" spans="20:145" x14ac:dyDescent="0.2">
      <c r="T206" s="1"/>
      <c r="U206" s="1"/>
      <c r="V206" s="1"/>
      <c r="W206" s="1"/>
      <c r="X206" s="1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</row>
    <row r="207" spans="20:145" x14ac:dyDescent="0.2">
      <c r="T207" s="1"/>
      <c r="U207" s="1"/>
      <c r="V207" s="1"/>
      <c r="W207" s="1"/>
      <c r="X207" s="1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</row>
    <row r="208" spans="20:145" x14ac:dyDescent="0.2">
      <c r="T208" s="1"/>
      <c r="U208" s="1"/>
      <c r="V208" s="1"/>
      <c r="W208" s="1"/>
      <c r="X208" s="1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</row>
    <row r="209" spans="20:145" x14ac:dyDescent="0.2">
      <c r="T209" s="1"/>
      <c r="U209" s="1"/>
      <c r="V209" s="1"/>
      <c r="W209" s="1"/>
      <c r="X209" s="1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</row>
    <row r="210" spans="20:145" x14ac:dyDescent="0.2">
      <c r="T210" s="1"/>
      <c r="U210" s="1"/>
      <c r="V210" s="1"/>
      <c r="W210" s="1"/>
      <c r="X210" s="1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</row>
    <row r="211" spans="20:145" x14ac:dyDescent="0.2">
      <c r="T211" s="1"/>
      <c r="U211" s="1"/>
      <c r="V211" s="1"/>
      <c r="W211" s="1"/>
      <c r="X211" s="1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</row>
    <row r="212" spans="20:145" x14ac:dyDescent="0.2">
      <c r="T212" s="1"/>
      <c r="U212" s="1"/>
      <c r="V212" s="1"/>
      <c r="W212" s="1"/>
      <c r="X212" s="1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</row>
    <row r="213" spans="20:145" x14ac:dyDescent="0.2">
      <c r="T213" s="1"/>
      <c r="U213" s="1"/>
      <c r="V213" s="1"/>
      <c r="W213" s="1"/>
      <c r="X213" s="1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</row>
    <row r="214" spans="20:145" x14ac:dyDescent="0.2">
      <c r="T214" s="1"/>
      <c r="U214" s="1"/>
      <c r="V214" s="1"/>
      <c r="W214" s="1"/>
      <c r="X214" s="1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</row>
    <row r="215" spans="20:145" x14ac:dyDescent="0.2">
      <c r="T215" s="1"/>
      <c r="U215" s="1"/>
      <c r="V215" s="1"/>
      <c r="W215" s="1"/>
      <c r="X215" s="1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</row>
    <row r="216" spans="20:145" x14ac:dyDescent="0.2">
      <c r="T216" s="1"/>
      <c r="U216" s="1"/>
      <c r="V216" s="1"/>
      <c r="W216" s="1"/>
      <c r="X216" s="1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</row>
    <row r="217" spans="20:145" x14ac:dyDescent="0.2">
      <c r="T217" s="1"/>
      <c r="U217" s="1"/>
      <c r="V217" s="1"/>
      <c r="W217" s="1"/>
      <c r="X217" s="1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</row>
    <row r="218" spans="20:145" x14ac:dyDescent="0.2">
      <c r="T218" s="1"/>
      <c r="U218" s="1"/>
      <c r="V218" s="1"/>
      <c r="W218" s="1"/>
      <c r="X218" s="1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</row>
    <row r="219" spans="20:145" x14ac:dyDescent="0.2">
      <c r="T219" s="1"/>
      <c r="U219" s="1"/>
      <c r="V219" s="1"/>
      <c r="W219" s="1"/>
      <c r="X219" s="1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</row>
    <row r="220" spans="20:145" x14ac:dyDescent="0.2">
      <c r="T220" s="1"/>
      <c r="U220" s="1"/>
      <c r="V220" s="1"/>
      <c r="W220" s="1"/>
      <c r="X220" s="1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</row>
    <row r="221" spans="20:145" x14ac:dyDescent="0.2">
      <c r="T221" s="1"/>
      <c r="U221" s="1"/>
      <c r="V221" s="1"/>
      <c r="W221" s="1"/>
      <c r="X221" s="1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</row>
    <row r="222" spans="20:145" x14ac:dyDescent="0.2">
      <c r="T222" s="1"/>
      <c r="U222" s="1"/>
      <c r="V222" s="1"/>
      <c r="W222" s="1"/>
      <c r="X222" s="1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</row>
    <row r="223" spans="20:145" x14ac:dyDescent="0.2">
      <c r="T223" s="1"/>
      <c r="U223" s="1"/>
      <c r="V223" s="1"/>
      <c r="W223" s="1"/>
      <c r="X223" s="1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</row>
    <row r="224" spans="20:145" x14ac:dyDescent="0.2">
      <c r="T224" s="1"/>
      <c r="U224" s="1"/>
      <c r="V224" s="1"/>
      <c r="W224" s="1"/>
      <c r="X224" s="1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</row>
    <row r="225" spans="20:145" x14ac:dyDescent="0.2">
      <c r="T225" s="1"/>
      <c r="U225" s="1"/>
      <c r="V225" s="1"/>
      <c r="W225" s="1"/>
      <c r="X225" s="1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</row>
    <row r="226" spans="20:145" x14ac:dyDescent="0.2">
      <c r="T226" s="1"/>
      <c r="U226" s="1"/>
      <c r="V226" s="1"/>
      <c r="W226" s="1"/>
      <c r="X226" s="1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</row>
    <row r="227" spans="20:145" x14ac:dyDescent="0.2">
      <c r="T227" s="1"/>
      <c r="U227" s="1"/>
      <c r="V227" s="1"/>
      <c r="W227" s="1"/>
      <c r="X227" s="1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</row>
    <row r="228" spans="20:145" x14ac:dyDescent="0.2">
      <c r="T228" s="1"/>
      <c r="U228" s="1"/>
      <c r="V228" s="1"/>
      <c r="W228" s="1"/>
      <c r="X228" s="1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</row>
    <row r="229" spans="20:145" x14ac:dyDescent="0.2">
      <c r="T229" s="1"/>
      <c r="U229" s="1"/>
      <c r="V229" s="1"/>
      <c r="W229" s="1"/>
      <c r="X229" s="1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</row>
    <row r="230" spans="20:145" x14ac:dyDescent="0.2">
      <c r="T230" s="1"/>
      <c r="U230" s="1"/>
      <c r="V230" s="1"/>
      <c r="W230" s="1"/>
      <c r="X230" s="1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</row>
    <row r="231" spans="20:145" x14ac:dyDescent="0.2">
      <c r="T231" s="1"/>
      <c r="U231" s="1"/>
      <c r="V231" s="1"/>
      <c r="W231" s="1"/>
      <c r="X231" s="1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</row>
    <row r="232" spans="20:145" x14ac:dyDescent="0.2">
      <c r="T232" s="1"/>
      <c r="U232" s="1"/>
      <c r="V232" s="1"/>
      <c r="W232" s="1"/>
      <c r="X232" s="1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</row>
    <row r="233" spans="20:145" x14ac:dyDescent="0.2">
      <c r="T233" s="1"/>
      <c r="U233" s="1"/>
      <c r="V233" s="1"/>
      <c r="W233" s="1"/>
      <c r="X233" s="1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</row>
    <row r="234" spans="20:145" x14ac:dyDescent="0.2">
      <c r="T234" s="1"/>
      <c r="U234" s="1"/>
      <c r="V234" s="1"/>
      <c r="W234" s="1"/>
      <c r="X234" s="1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</row>
    <row r="235" spans="20:145" x14ac:dyDescent="0.2">
      <c r="T235" s="1"/>
      <c r="U235" s="1"/>
      <c r="V235" s="1"/>
      <c r="W235" s="1"/>
      <c r="X235" s="1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</row>
    <row r="236" spans="20:145" x14ac:dyDescent="0.2">
      <c r="T236" s="1"/>
      <c r="U236" s="1"/>
      <c r="V236" s="1"/>
      <c r="W236" s="1"/>
      <c r="X236" s="1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</row>
    <row r="237" spans="20:145" x14ac:dyDescent="0.2">
      <c r="T237" s="1"/>
      <c r="U237" s="1"/>
      <c r="V237" s="1"/>
      <c r="W237" s="1"/>
      <c r="X237" s="1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</row>
    <row r="238" spans="20:145" x14ac:dyDescent="0.2">
      <c r="T238" s="1"/>
      <c r="U238" s="1"/>
      <c r="V238" s="1"/>
      <c r="W238" s="1"/>
      <c r="X238" s="1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</row>
    <row r="239" spans="20:145" x14ac:dyDescent="0.2">
      <c r="T239" s="1"/>
      <c r="U239" s="1"/>
      <c r="V239" s="1"/>
      <c r="W239" s="1"/>
      <c r="X239" s="1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</row>
    <row r="240" spans="20:145" x14ac:dyDescent="0.2">
      <c r="T240" s="1"/>
      <c r="U240" s="1"/>
      <c r="V240" s="1"/>
      <c r="W240" s="1"/>
      <c r="X240" s="1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</row>
    <row r="241" spans="20:145" x14ac:dyDescent="0.2">
      <c r="T241" s="1"/>
      <c r="U241" s="1"/>
      <c r="V241" s="1"/>
      <c r="W241" s="1"/>
      <c r="X241" s="1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</row>
    <row r="242" spans="20:145" x14ac:dyDescent="0.2">
      <c r="T242" s="1"/>
      <c r="U242" s="1"/>
      <c r="V242" s="1"/>
      <c r="W242" s="1"/>
      <c r="X242" s="1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</row>
    <row r="243" spans="20:145" x14ac:dyDescent="0.2">
      <c r="T243" s="1"/>
      <c r="U243" s="1"/>
      <c r="V243" s="1"/>
      <c r="W243" s="1"/>
      <c r="X243" s="1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</row>
    <row r="244" spans="20:145" x14ac:dyDescent="0.2">
      <c r="T244" s="1"/>
      <c r="U244" s="1"/>
      <c r="V244" s="1"/>
      <c r="W244" s="1"/>
      <c r="X244" s="1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</row>
    <row r="245" spans="20:145" x14ac:dyDescent="0.2">
      <c r="T245" s="1"/>
      <c r="U245" s="1"/>
      <c r="V245" s="1"/>
      <c r="W245" s="1"/>
      <c r="X245" s="1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</row>
    <row r="246" spans="20:145" x14ac:dyDescent="0.2">
      <c r="T246" s="1"/>
      <c r="U246" s="1"/>
      <c r="V246" s="1"/>
      <c r="W246" s="1"/>
      <c r="X246" s="1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</row>
    <row r="247" spans="20:145" x14ac:dyDescent="0.2">
      <c r="T247" s="1"/>
      <c r="U247" s="1"/>
      <c r="V247" s="1"/>
      <c r="W247" s="1"/>
      <c r="X247" s="1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</row>
    <row r="248" spans="20:145" x14ac:dyDescent="0.2">
      <c r="T248" s="1"/>
      <c r="U248" s="1"/>
      <c r="V248" s="1"/>
      <c r="W248" s="1"/>
      <c r="X248" s="1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</row>
    <row r="249" spans="20:145" x14ac:dyDescent="0.2">
      <c r="T249" s="1"/>
      <c r="U249" s="1"/>
      <c r="V249" s="1"/>
      <c r="W249" s="1"/>
      <c r="X249" s="1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</row>
    <row r="250" spans="20:145" x14ac:dyDescent="0.2">
      <c r="T250" s="1"/>
      <c r="U250" s="1"/>
      <c r="V250" s="1"/>
      <c r="W250" s="1"/>
      <c r="X250" s="1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</row>
    <row r="251" spans="20:145" x14ac:dyDescent="0.2">
      <c r="T251" s="1"/>
      <c r="U251" s="1"/>
      <c r="V251" s="1"/>
      <c r="W251" s="1"/>
      <c r="X251" s="1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</row>
    <row r="252" spans="20:145" x14ac:dyDescent="0.2">
      <c r="T252" s="1"/>
      <c r="U252" s="1"/>
      <c r="V252" s="1"/>
      <c r="W252" s="1"/>
      <c r="X252" s="1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</row>
    <row r="253" spans="20:145" x14ac:dyDescent="0.2">
      <c r="T253" s="1"/>
      <c r="U253" s="1"/>
      <c r="V253" s="1"/>
      <c r="W253" s="1"/>
      <c r="X253" s="1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</row>
    <row r="254" spans="20:145" x14ac:dyDescent="0.2">
      <c r="T254" s="1"/>
      <c r="U254" s="1"/>
      <c r="V254" s="1"/>
      <c r="W254" s="1"/>
      <c r="X254" s="1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</row>
    <row r="255" spans="20:145" x14ac:dyDescent="0.2">
      <c r="T255" s="1"/>
      <c r="U255" s="1"/>
      <c r="V255" s="1"/>
      <c r="W255" s="1"/>
      <c r="X255" s="1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</row>
    <row r="256" spans="20:145" x14ac:dyDescent="0.2">
      <c r="T256" s="1"/>
      <c r="U256" s="1"/>
      <c r="V256" s="1"/>
      <c r="W256" s="1"/>
      <c r="X256" s="1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</row>
    <row r="257" spans="20:145" x14ac:dyDescent="0.2">
      <c r="T257" s="1"/>
      <c r="U257" s="1"/>
      <c r="V257" s="1"/>
      <c r="W257" s="1"/>
      <c r="X257" s="1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</row>
    <row r="258" spans="20:145" x14ac:dyDescent="0.2">
      <c r="T258" s="1"/>
      <c r="U258" s="1"/>
      <c r="V258" s="1"/>
      <c r="W258" s="1"/>
      <c r="X258" s="1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</row>
    <row r="259" spans="20:145" x14ac:dyDescent="0.2">
      <c r="T259" s="1"/>
      <c r="U259" s="1"/>
      <c r="V259" s="1"/>
      <c r="W259" s="1"/>
      <c r="X259" s="1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</row>
    <row r="260" spans="20:145" x14ac:dyDescent="0.2">
      <c r="T260" s="1"/>
      <c r="U260" s="1"/>
      <c r="V260" s="1"/>
      <c r="W260" s="1"/>
      <c r="X260" s="1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</row>
    <row r="261" spans="20:145" x14ac:dyDescent="0.2">
      <c r="T261" s="1"/>
      <c r="U261" s="1"/>
      <c r="V261" s="1"/>
      <c r="W261" s="1"/>
      <c r="X261" s="1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</row>
    <row r="262" spans="20:145" x14ac:dyDescent="0.2">
      <c r="T262" s="1"/>
      <c r="U262" s="1"/>
      <c r="V262" s="1"/>
      <c r="W262" s="1"/>
      <c r="X262" s="1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</row>
    <row r="263" spans="20:145" x14ac:dyDescent="0.2">
      <c r="T263" s="1"/>
      <c r="U263" s="1"/>
      <c r="V263" s="1"/>
      <c r="W263" s="1"/>
      <c r="X263" s="1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</row>
    <row r="264" spans="20:145" x14ac:dyDescent="0.2">
      <c r="T264" s="1"/>
      <c r="U264" s="1"/>
      <c r="V264" s="1"/>
      <c r="W264" s="1"/>
      <c r="X264" s="1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</row>
    <row r="265" spans="20:145" x14ac:dyDescent="0.2">
      <c r="T265" s="1"/>
      <c r="U265" s="1"/>
      <c r="V265" s="1"/>
      <c r="W265" s="1"/>
      <c r="X265" s="1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</row>
    <row r="266" spans="20:145" x14ac:dyDescent="0.2">
      <c r="T266" s="1"/>
      <c r="U266" s="1"/>
      <c r="V266" s="1"/>
      <c r="W266" s="1"/>
      <c r="X266" s="1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</row>
    <row r="267" spans="20:145" x14ac:dyDescent="0.2">
      <c r="T267" s="1"/>
      <c r="U267" s="1"/>
      <c r="V267" s="1"/>
      <c r="W267" s="1"/>
      <c r="X267" s="1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</row>
    <row r="268" spans="20:145" x14ac:dyDescent="0.2">
      <c r="T268" s="1"/>
      <c r="U268" s="1"/>
      <c r="V268" s="1"/>
      <c r="W268" s="1"/>
      <c r="X268" s="1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</row>
    <row r="269" spans="20:145" x14ac:dyDescent="0.2">
      <c r="T269" s="1"/>
      <c r="U269" s="1"/>
      <c r="V269" s="1"/>
      <c r="W269" s="1"/>
      <c r="X269" s="1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</row>
    <row r="270" spans="20:145" x14ac:dyDescent="0.2">
      <c r="T270" s="1"/>
      <c r="U270" s="1"/>
      <c r="V270" s="1"/>
      <c r="W270" s="1"/>
      <c r="X270" s="1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</row>
    <row r="271" spans="20:145" x14ac:dyDescent="0.2">
      <c r="T271" s="1"/>
      <c r="U271" s="1"/>
      <c r="V271" s="1"/>
      <c r="W271" s="1"/>
      <c r="X271" s="1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</row>
    <row r="272" spans="20:145" x14ac:dyDescent="0.2">
      <c r="T272" s="1"/>
      <c r="U272" s="1"/>
      <c r="V272" s="1"/>
      <c r="W272" s="1"/>
      <c r="X272" s="1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</row>
    <row r="273" spans="20:145" x14ac:dyDescent="0.2">
      <c r="T273" s="1"/>
      <c r="U273" s="1"/>
      <c r="V273" s="1"/>
      <c r="W273" s="1"/>
      <c r="X273" s="1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</row>
    <row r="274" spans="20:145" x14ac:dyDescent="0.2">
      <c r="T274" s="1"/>
      <c r="U274" s="1"/>
      <c r="V274" s="1"/>
      <c r="W274" s="1"/>
      <c r="X274" s="1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</row>
    <row r="275" spans="20:145" x14ac:dyDescent="0.2"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</row>
  </sheetData>
  <sheetProtection selectLockedCells="1"/>
  <mergeCells count="35">
    <mergeCell ref="N27:N28"/>
    <mergeCell ref="O27:O28"/>
    <mergeCell ref="P27:P28"/>
    <mergeCell ref="Q27:Q28"/>
    <mergeCell ref="H27:H28"/>
    <mergeCell ref="I27:I28"/>
    <mergeCell ref="J27:J28"/>
    <mergeCell ref="K27:K28"/>
    <mergeCell ref="L27:L28"/>
    <mergeCell ref="M27:M28"/>
    <mergeCell ref="I13:J13"/>
    <mergeCell ref="K13:L13"/>
    <mergeCell ref="M13:N13"/>
    <mergeCell ref="Q13:R13"/>
    <mergeCell ref="I14:J14"/>
    <mergeCell ref="K14:L14"/>
    <mergeCell ref="M14:N14"/>
    <mergeCell ref="O14:P14"/>
    <mergeCell ref="Q14:R14"/>
    <mergeCell ref="I12:J12"/>
    <mergeCell ref="K12:L12"/>
    <mergeCell ref="M12:N12"/>
    <mergeCell ref="O13:P13"/>
    <mergeCell ref="H8:R8"/>
    <mergeCell ref="I10:J10"/>
    <mergeCell ref="K10:L10"/>
    <mergeCell ref="M10:N10"/>
    <mergeCell ref="O12:P12"/>
    <mergeCell ref="Q12:R12"/>
    <mergeCell ref="Q10:R10"/>
    <mergeCell ref="I11:J11"/>
    <mergeCell ref="K11:L11"/>
    <mergeCell ref="M11:N11"/>
    <mergeCell ref="O11:P11"/>
    <mergeCell ref="Q11:R11"/>
  </mergeCells>
  <pageMargins left="1.1200000000000001" right="0.78" top="0.39370078740157483" bottom="0.98425196850393704" header="0" footer="0"/>
  <pageSetup paperSize="9" scale="85" orientation="landscape" r:id="rId1"/>
  <headerFooter alignWithMargins="0"/>
  <rowBreaks count="1" manualBreakCount="1">
    <brk id="48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36"/>
  <sheetViews>
    <sheetView topLeftCell="A13" workbookViewId="0">
      <selection activeCell="E32" sqref="E32"/>
    </sheetView>
  </sheetViews>
  <sheetFormatPr baseColWidth="10" defaultRowHeight="12.75" x14ac:dyDescent="0.2"/>
  <cols>
    <col min="3" max="3" width="13.5703125" bestFit="1" customWidth="1"/>
  </cols>
  <sheetData>
    <row r="1" spans="1:2" x14ac:dyDescent="0.2">
      <c r="A1" s="86">
        <v>44713</v>
      </c>
      <c r="B1">
        <v>46.6875</v>
      </c>
    </row>
    <row r="2" spans="1:2" x14ac:dyDescent="0.2">
      <c r="A2" s="86">
        <v>44714</v>
      </c>
      <c r="B2">
        <v>46.5</v>
      </c>
    </row>
    <row r="3" spans="1:2" x14ac:dyDescent="0.2">
      <c r="A3" s="86">
        <v>44715</v>
      </c>
      <c r="B3">
        <v>46.4375</v>
      </c>
    </row>
    <row r="4" spans="1:2" x14ac:dyDescent="0.2">
      <c r="A4" s="86">
        <v>44718</v>
      </c>
      <c r="B4">
        <v>46.625</v>
      </c>
    </row>
    <row r="5" spans="1:2" x14ac:dyDescent="0.2">
      <c r="A5" s="86">
        <v>44719</v>
      </c>
      <c r="B5">
        <v>46.5625</v>
      </c>
    </row>
    <row r="6" spans="1:2" x14ac:dyDescent="0.2">
      <c r="A6" s="86">
        <v>44720</v>
      </c>
      <c r="B6">
        <v>46.625</v>
      </c>
    </row>
    <row r="7" spans="1:2" x14ac:dyDescent="0.2">
      <c r="A7" s="86">
        <v>44721</v>
      </c>
      <c r="B7">
        <v>46.5</v>
      </c>
    </row>
    <row r="8" spans="1:2" x14ac:dyDescent="0.2">
      <c r="A8" s="86">
        <v>44722</v>
      </c>
      <c r="B8">
        <v>46.5625</v>
      </c>
    </row>
    <row r="9" spans="1:2" x14ac:dyDescent="0.2">
      <c r="A9" s="86">
        <v>44725</v>
      </c>
      <c r="B9">
        <v>46.625</v>
      </c>
    </row>
    <row r="10" spans="1:2" x14ac:dyDescent="0.2">
      <c r="A10" s="86">
        <v>44726</v>
      </c>
      <c r="B10">
        <v>46.3125</v>
      </c>
    </row>
    <row r="11" spans="1:2" x14ac:dyDescent="0.2">
      <c r="A11" s="86">
        <v>44727</v>
      </c>
      <c r="B11">
        <v>46.5</v>
      </c>
    </row>
    <row r="12" spans="1:2" x14ac:dyDescent="0.2">
      <c r="A12" s="86">
        <v>44728</v>
      </c>
      <c r="B12">
        <v>46.6875</v>
      </c>
    </row>
    <row r="13" spans="1:2" x14ac:dyDescent="0.2">
      <c r="A13" s="86">
        <v>44733</v>
      </c>
      <c r="B13">
        <v>50.8125</v>
      </c>
    </row>
    <row r="14" spans="1:2" x14ac:dyDescent="0.2">
      <c r="A14" s="86">
        <v>44734</v>
      </c>
      <c r="B14">
        <v>50.6875</v>
      </c>
    </row>
    <row r="15" spans="1:2" x14ac:dyDescent="0.2">
      <c r="A15" s="86">
        <v>44735</v>
      </c>
      <c r="B15">
        <v>50.75</v>
      </c>
    </row>
    <row r="16" spans="1:2" x14ac:dyDescent="0.2">
      <c r="A16" s="86">
        <v>44736</v>
      </c>
      <c r="B16">
        <v>50.5</v>
      </c>
    </row>
    <row r="17" spans="1:2" x14ac:dyDescent="0.2">
      <c r="A17" s="86">
        <v>44739</v>
      </c>
      <c r="B17">
        <v>50.8125</v>
      </c>
    </row>
    <row r="18" spans="1:2" x14ac:dyDescent="0.2">
      <c r="A18" s="86">
        <v>44740</v>
      </c>
      <c r="B18">
        <v>50.5625</v>
      </c>
    </row>
    <row r="19" spans="1:2" x14ac:dyDescent="0.2">
      <c r="A19" s="86">
        <v>44741</v>
      </c>
      <c r="B19">
        <v>50.75</v>
      </c>
    </row>
    <row r="20" spans="1:2" x14ac:dyDescent="0.2">
      <c r="A20" s="86">
        <v>44742</v>
      </c>
      <c r="B20">
        <v>50.625</v>
      </c>
    </row>
    <row r="21" spans="1:2" x14ac:dyDescent="0.2">
      <c r="A21" s="86">
        <v>44743</v>
      </c>
      <c r="B21">
        <v>50.9375</v>
      </c>
    </row>
    <row r="22" spans="1:2" x14ac:dyDescent="0.2">
      <c r="A22" s="86">
        <v>44746</v>
      </c>
      <c r="B22">
        <v>50.875</v>
      </c>
    </row>
    <row r="23" spans="1:2" x14ac:dyDescent="0.2">
      <c r="A23" s="86">
        <v>44747</v>
      </c>
      <c r="B23">
        <v>50.75</v>
      </c>
    </row>
    <row r="24" spans="1:2" x14ac:dyDescent="0.2">
      <c r="A24" s="86">
        <v>44748</v>
      </c>
      <c r="B24">
        <v>51.0625</v>
      </c>
    </row>
    <row r="25" spans="1:2" x14ac:dyDescent="0.2">
      <c r="A25" s="86">
        <v>44749</v>
      </c>
      <c r="B25">
        <v>50.8125</v>
      </c>
    </row>
    <row r="26" spans="1:2" x14ac:dyDescent="0.2">
      <c r="A26" s="86">
        <v>44750</v>
      </c>
      <c r="B26">
        <v>51</v>
      </c>
    </row>
    <row r="27" spans="1:2" x14ac:dyDescent="0.2">
      <c r="A27" s="86">
        <v>44753</v>
      </c>
      <c r="B27">
        <v>51</v>
      </c>
    </row>
    <row r="28" spans="1:2" x14ac:dyDescent="0.2">
      <c r="A28" s="86">
        <v>44754</v>
      </c>
      <c r="B28">
        <v>50.75</v>
      </c>
    </row>
    <row r="29" spans="1:2" x14ac:dyDescent="0.2">
      <c r="A29" s="86">
        <v>44755</v>
      </c>
      <c r="B29">
        <v>50.875</v>
      </c>
    </row>
    <row r="30" spans="1:2" x14ac:dyDescent="0.2">
      <c r="A30" s="86">
        <v>44756</v>
      </c>
      <c r="B30">
        <v>51</v>
      </c>
    </row>
    <row r="31" spans="1:2" x14ac:dyDescent="0.2">
      <c r="A31" s="86">
        <v>44757</v>
      </c>
      <c r="B31">
        <v>50.875</v>
      </c>
    </row>
    <row r="32" spans="1:2" x14ac:dyDescent="0.2">
      <c r="A32" s="86">
        <v>44760</v>
      </c>
      <c r="B32">
        <v>50.8125</v>
      </c>
    </row>
    <row r="33" spans="1:3" x14ac:dyDescent="0.2">
      <c r="A33" s="86">
        <v>44761</v>
      </c>
      <c r="B33">
        <v>50.75</v>
      </c>
    </row>
    <row r="34" spans="1:3" x14ac:dyDescent="0.2">
      <c r="A34" s="86">
        <v>44762</v>
      </c>
      <c r="B34">
        <v>50.5625</v>
      </c>
    </row>
    <row r="35" spans="1:3" x14ac:dyDescent="0.2">
      <c r="A35" s="86">
        <v>44763</v>
      </c>
      <c r="B35">
        <v>51</v>
      </c>
    </row>
    <row r="36" spans="1:3" x14ac:dyDescent="0.2">
      <c r="B36">
        <f>AVERAGE(B21:B35)</f>
        <v>50.87083333333333</v>
      </c>
      <c r="C36" s="88">
        <f>ROUND(B36,4)</f>
        <v>50.870800000000003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5">
        <v>43101</v>
      </c>
    </row>
    <row r="2" spans="2:2" x14ac:dyDescent="0.2">
      <c r="B2" s="35">
        <v>43143</v>
      </c>
    </row>
    <row r="3" spans="2:2" x14ac:dyDescent="0.2">
      <c r="B3" s="35">
        <v>43144</v>
      </c>
    </row>
    <row r="4" spans="2:2" x14ac:dyDescent="0.2">
      <c r="B4" s="35">
        <v>43188</v>
      </c>
    </row>
    <row r="5" spans="2:2" x14ac:dyDescent="0.2">
      <c r="B5" s="35">
        <v>43189</v>
      </c>
    </row>
    <row r="6" spans="2:2" x14ac:dyDescent="0.2">
      <c r="B6" s="35">
        <v>43192</v>
      </c>
    </row>
    <row r="7" spans="2:2" x14ac:dyDescent="0.2">
      <c r="B7" s="35">
        <v>43220</v>
      </c>
    </row>
    <row r="8" spans="2:2" x14ac:dyDescent="0.2">
      <c r="B8" s="35">
        <v>43221</v>
      </c>
    </row>
    <row r="9" spans="2:2" x14ac:dyDescent="0.2">
      <c r="B9" s="35">
        <v>43245</v>
      </c>
    </row>
    <row r="10" spans="2:2" x14ac:dyDescent="0.2">
      <c r="B10" s="35">
        <v>43271</v>
      </c>
    </row>
    <row r="11" spans="2:2" x14ac:dyDescent="0.2">
      <c r="B11" s="35">
        <v>43290</v>
      </c>
    </row>
    <row r="12" spans="2:2" x14ac:dyDescent="0.2">
      <c r="B12" s="35">
        <v>43332</v>
      </c>
    </row>
    <row r="13" spans="2:2" x14ac:dyDescent="0.2">
      <c r="B13" s="35">
        <v>43388</v>
      </c>
    </row>
    <row r="14" spans="2:2" x14ac:dyDescent="0.2">
      <c r="B14" s="35">
        <v>43410</v>
      </c>
    </row>
    <row r="15" spans="2:2" x14ac:dyDescent="0.2">
      <c r="B15" s="35">
        <v>43423</v>
      </c>
    </row>
    <row r="16" spans="2:2" x14ac:dyDescent="0.2">
      <c r="B16" s="35">
        <v>43434</v>
      </c>
    </row>
    <row r="17" spans="2:2" x14ac:dyDescent="0.2">
      <c r="B17" s="35">
        <v>43442</v>
      </c>
    </row>
    <row r="18" spans="2:2" x14ac:dyDescent="0.2">
      <c r="B18" s="35">
        <v>43458</v>
      </c>
    </row>
    <row r="19" spans="2:2" x14ac:dyDescent="0.2">
      <c r="B19" s="35">
        <v>43459</v>
      </c>
    </row>
    <row r="20" spans="2:2" x14ac:dyDescent="0.2">
      <c r="B20" s="35">
        <v>43465</v>
      </c>
    </row>
    <row r="21" spans="2:2" x14ac:dyDescent="0.2">
      <c r="B21" s="35">
        <v>43466</v>
      </c>
    </row>
    <row r="22" spans="2:2" x14ac:dyDescent="0.2">
      <c r="B22" s="35">
        <v>43528</v>
      </c>
    </row>
    <row r="23" spans="2:2" x14ac:dyDescent="0.2">
      <c r="B23" s="35">
        <v>43529</v>
      </c>
    </row>
    <row r="24" spans="2:2" x14ac:dyDescent="0.2">
      <c r="B24" s="35">
        <v>43548</v>
      </c>
    </row>
    <row r="25" spans="2:2" x14ac:dyDescent="0.2">
      <c r="B25" s="35">
        <v>43557</v>
      </c>
    </row>
    <row r="26" spans="2:2" x14ac:dyDescent="0.2">
      <c r="B26" s="35">
        <v>43573</v>
      </c>
    </row>
    <row r="27" spans="2:2" x14ac:dyDescent="0.2">
      <c r="B27" s="35">
        <v>43574</v>
      </c>
    </row>
    <row r="28" spans="2:2" x14ac:dyDescent="0.2">
      <c r="B28" s="35">
        <v>43586</v>
      </c>
    </row>
    <row r="29" spans="2:2" x14ac:dyDescent="0.2">
      <c r="B29" s="35">
        <v>43610</v>
      </c>
    </row>
    <row r="30" spans="2:2" x14ac:dyDescent="0.2">
      <c r="B30" s="35">
        <v>43633</v>
      </c>
    </row>
    <row r="31" spans="2:2" x14ac:dyDescent="0.2">
      <c r="B31" s="35">
        <v>43636</v>
      </c>
    </row>
    <row r="32" spans="2:2" x14ac:dyDescent="0.2">
      <c r="B32" s="35">
        <v>43654</v>
      </c>
    </row>
    <row r="33" spans="2:2" x14ac:dyDescent="0.2">
      <c r="B33" s="35">
        <v>43655</v>
      </c>
    </row>
    <row r="34" spans="2:2" x14ac:dyDescent="0.2">
      <c r="B34" s="35">
        <v>43696</v>
      </c>
    </row>
    <row r="35" spans="2:2" x14ac:dyDescent="0.2">
      <c r="B35" s="35">
        <v>43752</v>
      </c>
    </row>
    <row r="36" spans="2:2" x14ac:dyDescent="0.2">
      <c r="B36" s="35">
        <v>43775</v>
      </c>
    </row>
    <row r="37" spans="2:2" x14ac:dyDescent="0.2">
      <c r="B37" s="35">
        <v>43787</v>
      </c>
    </row>
    <row r="38" spans="2:2" x14ac:dyDescent="0.2">
      <c r="B38" s="35">
        <v>43823</v>
      </c>
    </row>
    <row r="39" spans="2:2" x14ac:dyDescent="0.2">
      <c r="B39" s="35">
        <v>43824</v>
      </c>
    </row>
    <row r="40" spans="2:2" x14ac:dyDescent="0.2">
      <c r="B40" s="35">
        <v>43830</v>
      </c>
    </row>
    <row r="41" spans="2:2" x14ac:dyDescent="0.2">
      <c r="B41" s="35">
        <v>43831</v>
      </c>
    </row>
    <row r="42" spans="2:2" x14ac:dyDescent="0.2">
      <c r="B42" s="35">
        <v>43885</v>
      </c>
    </row>
    <row r="43" spans="2:2" x14ac:dyDescent="0.2">
      <c r="B43" s="35">
        <v>43886</v>
      </c>
    </row>
    <row r="44" spans="2:2" x14ac:dyDescent="0.2">
      <c r="B44" s="35">
        <v>43913</v>
      </c>
    </row>
    <row r="45" spans="2:2" x14ac:dyDescent="0.2">
      <c r="B45" s="35">
        <v>43914</v>
      </c>
    </row>
    <row r="46" spans="2:2" x14ac:dyDescent="0.2">
      <c r="B46" s="35">
        <v>43923</v>
      </c>
    </row>
    <row r="47" spans="2:2" x14ac:dyDescent="0.2">
      <c r="B47" s="35">
        <v>43930</v>
      </c>
    </row>
    <row r="48" spans="2:2" x14ac:dyDescent="0.2">
      <c r="B48" s="35">
        <v>43931</v>
      </c>
    </row>
    <row r="49" spans="2:2" x14ac:dyDescent="0.2">
      <c r="B49" s="35">
        <v>43952</v>
      </c>
    </row>
    <row r="50" spans="2:2" x14ac:dyDescent="0.2">
      <c r="B50" s="35">
        <v>43976</v>
      </c>
    </row>
    <row r="51" spans="2:2" x14ac:dyDescent="0.2">
      <c r="B51" s="35">
        <v>43997</v>
      </c>
    </row>
    <row r="52" spans="2:2" x14ac:dyDescent="0.2">
      <c r="B52" s="35">
        <v>44002</v>
      </c>
    </row>
    <row r="53" spans="2:2" x14ac:dyDescent="0.2">
      <c r="B53" s="35">
        <v>44021</v>
      </c>
    </row>
    <row r="54" spans="2:2" x14ac:dyDescent="0.2">
      <c r="B54" s="35">
        <v>44022</v>
      </c>
    </row>
    <row r="55" spans="2:2" x14ac:dyDescent="0.2">
      <c r="B55" s="35">
        <v>44060</v>
      </c>
    </row>
    <row r="56" spans="2:2" x14ac:dyDescent="0.2">
      <c r="B56" s="35">
        <v>44116</v>
      </c>
    </row>
    <row r="57" spans="2:2" x14ac:dyDescent="0.2">
      <c r="B57" s="35">
        <v>44141</v>
      </c>
    </row>
    <row r="58" spans="2:2" x14ac:dyDescent="0.2">
      <c r="B58" s="35">
        <v>44158</v>
      </c>
    </row>
    <row r="59" spans="2:2" x14ac:dyDescent="0.2">
      <c r="B59" s="35">
        <v>44172</v>
      </c>
    </row>
    <row r="60" spans="2:2" x14ac:dyDescent="0.2">
      <c r="B60" s="35">
        <v>44173</v>
      </c>
    </row>
    <row r="61" spans="2:2" x14ac:dyDescent="0.2">
      <c r="B61" s="35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2">
        <v>43202</v>
      </c>
    </row>
    <row r="2" spans="1:4" x14ac:dyDescent="0.2">
      <c r="A2" s="32">
        <v>43200</v>
      </c>
      <c r="B2">
        <v>1</v>
      </c>
      <c r="D2">
        <f>+IF(A1&lt;A2,B2,(IF(A1&lt;A3,B3,0)))</f>
        <v>2</v>
      </c>
    </row>
    <row r="3" spans="1:4" x14ac:dyDescent="0.2">
      <c r="A3" s="32">
        <v>43230</v>
      </c>
      <c r="B3">
        <v>2</v>
      </c>
    </row>
    <row r="4" spans="1:4" x14ac:dyDescent="0.2">
      <c r="A4" s="32">
        <v>43261</v>
      </c>
      <c r="B4">
        <v>3</v>
      </c>
    </row>
    <row r="5" spans="1:4" x14ac:dyDescent="0.2">
      <c r="A5" s="32">
        <v>43291</v>
      </c>
      <c r="B5">
        <v>4</v>
      </c>
    </row>
    <row r="6" spans="1:4" x14ac:dyDescent="0.2">
      <c r="A6" s="32">
        <v>43322</v>
      </c>
      <c r="B6">
        <v>5</v>
      </c>
    </row>
    <row r="7" spans="1:4" x14ac:dyDescent="0.2">
      <c r="A7" s="32">
        <v>43353</v>
      </c>
      <c r="B7">
        <v>6</v>
      </c>
    </row>
    <row r="8" spans="1:4" x14ac:dyDescent="0.2">
      <c r="A8" s="32">
        <v>43383</v>
      </c>
      <c r="B8">
        <v>7</v>
      </c>
    </row>
    <row r="9" spans="1:4" x14ac:dyDescent="0.2">
      <c r="A9" s="3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I (Badlar)</vt:lpstr>
      <vt:lpstr>Hoja1</vt:lpstr>
      <vt:lpstr>Feriados</vt:lpstr>
      <vt:lpstr>Hoja2</vt:lpstr>
      <vt:lpstr>'Clase I (Badlar)'!Área_de_impresión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2023-07-27T14:22:07Z</dcterms:modified>
</cp:coreProperties>
</file>