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USUARIOS\Finanzas Corporativas\COLOCACIONES\LIPSA\LIPSA SERIE 5\Difusion\"/>
    </mc:Choice>
  </mc:AlternateContent>
  <bookViews>
    <workbookView xWindow="0" yWindow="0" windowWidth="25200" windowHeight="11490"/>
  </bookViews>
  <sheets>
    <sheet name="Clase V (DL)" sheetId="17" r:id="rId1"/>
    <sheet name="Hoja1" sheetId="14" state="hidden" r:id="rId2"/>
    <sheet name="Feriados" sheetId="5" state="hidden" r:id="rId3"/>
    <sheet name="Hoja2" sheetId="7" state="hidden" r:id="rId4"/>
  </sheets>
  <calcPr calcId="162913" iterate="1" iterateCount="12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8" i="17" l="1"/>
  <c r="K18" i="17" l="1"/>
  <c r="K19" i="17"/>
  <c r="K20" i="17"/>
  <c r="K21" i="17"/>
  <c r="K22" i="17"/>
  <c r="K23" i="17"/>
  <c r="K24" i="17"/>
  <c r="K17" i="17"/>
  <c r="L39" i="17"/>
  <c r="M30" i="17"/>
  <c r="M31" i="17" s="1"/>
  <c r="M32" i="17" s="1"/>
  <c r="J31" i="17"/>
  <c r="J32" i="17"/>
  <c r="J33" i="17"/>
  <c r="J34" i="17"/>
  <c r="J35" i="17"/>
  <c r="J36" i="17"/>
  <c r="J37" i="17"/>
  <c r="J30" i="17"/>
  <c r="O29" i="17"/>
  <c r="N29" i="17"/>
  <c r="F29" i="17"/>
  <c r="G29" i="17" s="1"/>
  <c r="E29" i="17" s="1"/>
  <c r="C29" i="17"/>
  <c r="H14" i="17"/>
  <c r="P12" i="17"/>
  <c r="K25" i="17" l="1"/>
  <c r="C30" i="17"/>
  <c r="M33" i="17"/>
  <c r="D30" i="17" l="1"/>
  <c r="F30" i="17" s="1"/>
  <c r="G30" i="17" s="1"/>
  <c r="C31" i="17"/>
  <c r="C32" i="17" s="1"/>
  <c r="C33" i="17" s="1"/>
  <c r="C34" i="17" s="1"/>
  <c r="C35" i="17" s="1"/>
  <c r="C36" i="17" s="1"/>
  <c r="C37" i="17" s="1"/>
  <c r="B30" i="17"/>
  <c r="J17" i="17"/>
  <c r="I17" i="17" s="1"/>
  <c r="M34" i="17"/>
  <c r="J18" i="17" l="1"/>
  <c r="I18" i="17" s="1"/>
  <c r="B31" i="17"/>
  <c r="D31" i="17"/>
  <c r="F31" i="17" s="1"/>
  <c r="B32" i="17"/>
  <c r="J19" i="17"/>
  <c r="I19" i="17" s="1"/>
  <c r="G31" i="17"/>
  <c r="E30" i="17"/>
  <c r="H30" i="17" s="1"/>
  <c r="K30" i="17" s="1"/>
  <c r="I30" i="17"/>
  <c r="R30" i="17" s="1"/>
  <c r="M35" i="17"/>
  <c r="D32" i="17"/>
  <c r="F32" i="17" s="1"/>
  <c r="N30" i="17" l="1"/>
  <c r="O30" i="17" s="1"/>
  <c r="L17" i="17"/>
  <c r="B33" i="17"/>
  <c r="J20" i="17"/>
  <c r="I20" i="17" s="1"/>
  <c r="G32" i="17"/>
  <c r="T30" i="17"/>
  <c r="E31" i="17"/>
  <c r="H31" i="17" s="1"/>
  <c r="K31" i="17" s="1"/>
  <c r="I31" i="17"/>
  <c r="R31" i="17" s="1"/>
  <c r="M36" i="17"/>
  <c r="D33" i="17"/>
  <c r="F33" i="17" s="1"/>
  <c r="N31" i="17" l="1"/>
  <c r="T31" i="17" s="1"/>
  <c r="L18" i="17"/>
  <c r="M18" i="17" s="1"/>
  <c r="B34" i="17"/>
  <c r="J21" i="17"/>
  <c r="I21" i="17" s="1"/>
  <c r="G33" i="17"/>
  <c r="E32" i="17"/>
  <c r="H32" i="17" s="1"/>
  <c r="K32" i="17" s="1"/>
  <c r="I32" i="17"/>
  <c r="R32" i="17" s="1"/>
  <c r="M37" i="17"/>
  <c r="D34" i="17"/>
  <c r="F34" i="17" s="1"/>
  <c r="N32" i="17" l="1"/>
  <c r="O32" i="17" s="1"/>
  <c r="L19" i="17"/>
  <c r="O31" i="17"/>
  <c r="B35" i="17"/>
  <c r="J22" i="17"/>
  <c r="I22" i="17" s="1"/>
  <c r="G34" i="17"/>
  <c r="E33" i="17"/>
  <c r="H33" i="17" s="1"/>
  <c r="K33" i="17" s="1"/>
  <c r="I33" i="17"/>
  <c r="R33" i="17" s="1"/>
  <c r="D35" i="17"/>
  <c r="F35" i="17" s="1"/>
  <c r="M19" i="17" l="1"/>
  <c r="N33" i="17"/>
  <c r="T33" i="17" s="1"/>
  <c r="L20" i="17"/>
  <c r="M20" i="17" s="1"/>
  <c r="T32" i="17"/>
  <c r="B36" i="17"/>
  <c r="J23" i="17"/>
  <c r="I23" i="17" s="1"/>
  <c r="G35" i="17"/>
  <c r="E34" i="17"/>
  <c r="H34" i="17" s="1"/>
  <c r="K34" i="17" s="1"/>
  <c r="I34" i="17"/>
  <c r="R34" i="17" s="1"/>
  <c r="D36" i="17"/>
  <c r="F36" i="17" s="1"/>
  <c r="O33" i="17" l="1"/>
  <c r="N34" i="17"/>
  <c r="O34" i="17" s="1"/>
  <c r="L21" i="17"/>
  <c r="B37" i="17"/>
  <c r="J24" i="17"/>
  <c r="I24" i="17" s="1"/>
  <c r="T34" i="17"/>
  <c r="G36" i="17"/>
  <c r="E35" i="17"/>
  <c r="H35" i="17" s="1"/>
  <c r="K35" i="17" s="1"/>
  <c r="I35" i="17"/>
  <c r="R35" i="17" s="1"/>
  <c r="D37" i="17"/>
  <c r="F37" i="17" s="1"/>
  <c r="G37" i="17" s="1"/>
  <c r="H11" i="17"/>
  <c r="M21" i="17" l="1"/>
  <c r="N35" i="17"/>
  <c r="O35" i="17" s="1"/>
  <c r="L22" i="17"/>
  <c r="M22" i="17" s="1"/>
  <c r="E37" i="17"/>
  <c r="I37" i="17"/>
  <c r="R37" i="17" s="1"/>
  <c r="E36" i="17"/>
  <c r="H36" i="17" s="1"/>
  <c r="K36" i="17" s="1"/>
  <c r="I36" i="17"/>
  <c r="R36" i="17" s="1"/>
  <c r="T35" i="17" l="1"/>
  <c r="N36" i="17"/>
  <c r="O36" i="17" s="1"/>
  <c r="L23" i="17"/>
  <c r="H37" i="17"/>
  <c r="K37" i="17" s="1"/>
  <c r="L24" i="17" s="1"/>
  <c r="M24" i="17" s="1"/>
  <c r="T36" i="17" l="1"/>
  <c r="M23" i="17"/>
  <c r="L25" i="17"/>
  <c r="N37" i="17"/>
  <c r="O37" i="17" l="1"/>
  <c r="L10" i="17" s="1"/>
  <c r="T37" i="17"/>
  <c r="M25" i="17"/>
  <c r="M17" i="17"/>
  <c r="O39" i="17"/>
  <c r="S33" i="17" l="1"/>
  <c r="U33" i="17" s="1"/>
  <c r="V33" i="17" s="1"/>
  <c r="S34" i="17"/>
  <c r="U34" i="17" s="1"/>
  <c r="V34" i="17" s="1"/>
  <c r="S30" i="17"/>
  <c r="U30" i="17" s="1"/>
  <c r="S31" i="17"/>
  <c r="U31" i="17" s="1"/>
  <c r="V31" i="17" s="1"/>
  <c r="S32" i="17"/>
  <c r="U32" i="17" s="1"/>
  <c r="V32" i="17" s="1"/>
  <c r="S37" i="17"/>
  <c r="U37" i="17" s="1"/>
  <c r="V37" i="17" s="1"/>
  <c r="S36" i="17"/>
  <c r="U36" i="17" s="1"/>
  <c r="V36" i="17" s="1"/>
  <c r="S35" i="17"/>
  <c r="U35" i="17" s="1"/>
  <c r="V35" i="17" s="1"/>
  <c r="S29" i="17"/>
  <c r="L11" i="17"/>
  <c r="U41" i="17" l="1"/>
  <c r="V30" i="17"/>
  <c r="V41" i="17" s="1"/>
  <c r="L12" i="17" l="1"/>
  <c r="B36" i="14" l="1"/>
  <c r="C36" i="14" s="1"/>
  <c r="D2" i="7" l="1"/>
</calcChain>
</file>

<file path=xl/comments1.xml><?xml version="1.0" encoding="utf-8"?>
<comments xmlns="http://schemas.openxmlformats.org/spreadsheetml/2006/main">
  <authors>
    <author>Lintura Leandro</author>
    <author>Luis Jose Gomez Tovar</author>
  </authors>
  <commentList>
    <comment ref="P13" authorId="0" shapeId="0">
      <text>
        <r>
          <rPr>
            <b/>
            <sz val="8"/>
            <color indexed="81"/>
            <rFont val="Tahoma"/>
            <family val="2"/>
          </rPr>
          <t>Ingreses VN solicitado</t>
        </r>
      </text>
    </comment>
    <comment ref="Q17" authorId="1" shapeId="0">
      <text>
        <r>
          <rPr>
            <b/>
            <sz val="9"/>
            <color indexed="81"/>
            <rFont val="Tahoma"/>
            <family val="2"/>
          </rPr>
          <t>Ingrese V/N de ON Clase I</t>
        </r>
      </text>
    </comment>
  </commentList>
</comments>
</file>

<file path=xl/sharedStrings.xml><?xml version="1.0" encoding="utf-8"?>
<sst xmlns="http://schemas.openxmlformats.org/spreadsheetml/2006/main" count="43" uniqueCount="40">
  <si>
    <t>Fecha de Emisión:</t>
  </si>
  <si>
    <t>TIR:</t>
  </si>
  <si>
    <t>Fecha de Vto:</t>
  </si>
  <si>
    <t>Fecha:</t>
  </si>
  <si>
    <t>Capital</t>
  </si>
  <si>
    <t>Flujo</t>
  </si>
  <si>
    <t>Discount factor</t>
  </si>
  <si>
    <t>Cupon VN</t>
  </si>
  <si>
    <t>Cupon VP</t>
  </si>
  <si>
    <t>Factor de duration</t>
  </si>
  <si>
    <t>Total</t>
  </si>
  <si>
    <t>Días Totales</t>
  </si>
  <si>
    <t>Capital Residual</t>
  </si>
  <si>
    <t>Flujo Valor Nominal</t>
  </si>
  <si>
    <t>Amortización</t>
  </si>
  <si>
    <t xml:space="preserve">TNA: </t>
  </si>
  <si>
    <t>t promedio cupon</t>
  </si>
  <si>
    <t>Interés</t>
  </si>
  <si>
    <t>Cupón</t>
  </si>
  <si>
    <t>Fecha de inicio de calculo</t>
  </si>
  <si>
    <t>intereses</t>
  </si>
  <si>
    <t>capital</t>
  </si>
  <si>
    <t>Plazo (meses):</t>
  </si>
  <si>
    <t>Duration (meses):</t>
  </si>
  <si>
    <t>Fecha Pago</t>
  </si>
  <si>
    <t>TC Inicial:</t>
  </si>
  <si>
    <t>V/N a integrar en AR$:</t>
  </si>
  <si>
    <t>V/N en US$:</t>
  </si>
  <si>
    <t>Meses</t>
  </si>
  <si>
    <t>Fecha Dev</t>
  </si>
  <si>
    <t>Días Devengamiento</t>
  </si>
  <si>
    <t>ON LIPSA Clase V (Dollar Linked 24 meses)</t>
  </si>
  <si>
    <t>Precio de Emisión:</t>
  </si>
  <si>
    <t>Cupón a licitar:</t>
  </si>
  <si>
    <t>Calificación (FIX):</t>
  </si>
  <si>
    <t>A</t>
  </si>
  <si>
    <t>Relacion Canje</t>
  </si>
  <si>
    <t>ON Clase I</t>
  </si>
  <si>
    <t xml:space="preserve">US$ </t>
  </si>
  <si>
    <t>Recibirá ON Clase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</si>
</sst>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3" formatCode="_-* #,##0.00_-;\-* #,##0.00_-;_-* &quot;-&quot;??_-;_-@_-"/>
    <numFmt numFmtId="164" formatCode="_ * #,##0.00_ ;_ * \-#,##0.00_ ;_ * &quot;-&quot;??_ ;_ @_ "/>
    <numFmt numFmtId="165" formatCode="[$-409]d\-mmm\-yy;@"/>
    <numFmt numFmtId="166" formatCode="0.0000%"/>
    <numFmt numFmtId="167" formatCode="#,##0.00_ ;[Red]\-#,##0.00\ "/>
    <numFmt numFmtId="168" formatCode="#,##0.000000_ ;[Red]\-#,##0.000000\ "/>
    <numFmt numFmtId="169" formatCode="#,##0_ ;[Red]\-#,##0\ "/>
    <numFmt numFmtId="170" formatCode="[$-F800]dddd\,\ mmmm\ dd\,\ yyyy"/>
    <numFmt numFmtId="171" formatCode="#,##0.00000_ ;[Red]\-#,##0.00000\ "/>
    <numFmt numFmtId="172" formatCode="0.0000000"/>
    <numFmt numFmtId="173" formatCode="#,##0.0000_ ;[Red]\-#,##0.0000\ "/>
    <numFmt numFmtId="175" formatCode="#,##0.000;[Red]\-#,##0.000"/>
    <numFmt numFmtId="176" formatCode="_ * #,##0_ ;_ * \-#,##0_ ;_ * &quot;-&quot;??_ ;_ @_ 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b/>
      <sz val="8"/>
      <color indexed="81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4">
    <xf numFmtId="0" fontId="0" fillId="0" borderId="0" xfId="0"/>
    <xf numFmtId="16" fontId="0" fillId="0" borderId="0" xfId="0" applyNumberFormat="1"/>
    <xf numFmtId="14" fontId="2" fillId="0" borderId="0" xfId="4" applyNumberFormat="1"/>
    <xf numFmtId="165" fontId="4" fillId="2" borderId="11" xfId="2" applyNumberFormat="1" applyFont="1" applyFill="1" applyBorder="1" applyAlignment="1" applyProtection="1">
      <alignment horizontal="center"/>
    </xf>
    <xf numFmtId="14" fontId="0" fillId="0" borderId="0" xfId="0" applyNumberFormat="1"/>
    <xf numFmtId="172" fontId="0" fillId="0" borderId="0" xfId="0" applyNumberFormat="1"/>
    <xf numFmtId="0" fontId="3" fillId="2" borderId="0" xfId="5" applyFont="1" applyFill="1" applyProtection="1"/>
    <xf numFmtId="9" fontId="3" fillId="2" borderId="0" xfId="6" applyFont="1" applyFill="1" applyProtection="1"/>
    <xf numFmtId="0" fontId="3" fillId="2" borderId="0" xfId="5" applyFont="1" applyFill="1" applyBorder="1" applyProtection="1"/>
    <xf numFmtId="0" fontId="4" fillId="2" borderId="1" xfId="5" applyFont="1" applyFill="1" applyBorder="1" applyAlignment="1" applyProtection="1">
      <alignment horizontal="right"/>
    </xf>
    <xf numFmtId="166" fontId="3" fillId="2" borderId="0" xfId="5" applyNumberFormat="1" applyFont="1" applyFill="1" applyBorder="1" applyProtection="1"/>
    <xf numFmtId="0" fontId="4" fillId="2" borderId="3" xfId="5" applyFont="1" applyFill="1" applyBorder="1" applyAlignment="1" applyProtection="1">
      <alignment horizontal="right"/>
    </xf>
    <xf numFmtId="14" fontId="3" fillId="2" borderId="0" xfId="5" applyNumberFormat="1" applyFont="1" applyFill="1" applyProtection="1"/>
    <xf numFmtId="14" fontId="3" fillId="2" borderId="0" xfId="5" applyNumberFormat="1" applyFont="1" applyFill="1" applyBorder="1" applyProtection="1"/>
    <xf numFmtId="2" fontId="3" fillId="2" borderId="0" xfId="5" applyNumberFormat="1" applyFont="1" applyFill="1" applyProtection="1"/>
    <xf numFmtId="0" fontId="4" fillId="2" borderId="5" xfId="5" applyFont="1" applyFill="1" applyBorder="1" applyAlignment="1" applyProtection="1">
      <alignment horizontal="right"/>
    </xf>
    <xf numFmtId="170" fontId="3" fillId="2" borderId="2" xfId="2" applyNumberFormat="1" applyFont="1" applyFill="1" applyBorder="1" applyAlignment="1" applyProtection="1">
      <alignment horizontal="center"/>
    </xf>
    <xf numFmtId="165" fontId="4" fillId="2" borderId="0" xfId="2" applyNumberFormat="1" applyFont="1" applyFill="1" applyBorder="1" applyAlignment="1" applyProtection="1">
      <alignment horizontal="left"/>
    </xf>
    <xf numFmtId="0" fontId="4" fillId="2" borderId="0" xfId="5" applyFont="1" applyFill="1" applyAlignment="1" applyProtection="1">
      <alignment horizontal="right"/>
    </xf>
    <xf numFmtId="169" fontId="4" fillId="2" borderId="0" xfId="5" applyNumberFormat="1" applyFont="1" applyFill="1" applyBorder="1" applyProtection="1"/>
    <xf numFmtId="0" fontId="4" fillId="2" borderId="10" xfId="5" applyFont="1" applyFill="1" applyBorder="1" applyAlignment="1" applyProtection="1">
      <alignment horizontal="center"/>
    </xf>
    <xf numFmtId="0" fontId="4" fillId="2" borderId="11" xfId="5" applyFont="1" applyFill="1" applyBorder="1" applyAlignment="1" applyProtection="1">
      <alignment horizontal="center"/>
    </xf>
    <xf numFmtId="3" fontId="3" fillId="2" borderId="15" xfId="2" applyNumberFormat="1" applyFont="1" applyFill="1" applyBorder="1" applyAlignment="1" applyProtection="1">
      <alignment horizontal="center"/>
    </xf>
    <xf numFmtId="4" fontId="3" fillId="2" borderId="12" xfId="2" applyNumberFormat="1" applyFont="1" applyFill="1" applyBorder="1" applyAlignment="1" applyProtection="1">
      <alignment horizontal="center"/>
    </xf>
    <xf numFmtId="4" fontId="3" fillId="2" borderId="12" xfId="5" applyNumberFormat="1" applyFont="1" applyFill="1" applyBorder="1" applyAlignment="1" applyProtection="1">
      <alignment horizontal="center"/>
    </xf>
    <xf numFmtId="166" fontId="3" fillId="2" borderId="0" xfId="6" applyNumberFormat="1" applyFont="1" applyFill="1" applyProtection="1"/>
    <xf numFmtId="15" fontId="4" fillId="2" borderId="11" xfId="5" applyNumberFormat="1" applyFont="1" applyFill="1" applyBorder="1" applyAlignment="1" applyProtection="1">
      <alignment horizontal="center"/>
    </xf>
    <xf numFmtId="4" fontId="4" fillId="2" borderId="11" xfId="2" applyNumberFormat="1" applyFont="1" applyFill="1" applyBorder="1" applyAlignment="1" applyProtection="1">
      <alignment horizontal="center"/>
    </xf>
    <xf numFmtId="4" fontId="4" fillId="2" borderId="11" xfId="5" applyNumberFormat="1" applyFont="1" applyFill="1" applyBorder="1" applyAlignment="1" applyProtection="1">
      <alignment horizontal="center"/>
    </xf>
    <xf numFmtId="10" fontId="3" fillId="2" borderId="0" xfId="6" applyNumberFormat="1" applyFont="1" applyFill="1" applyBorder="1" applyProtection="1"/>
    <xf numFmtId="0" fontId="4" fillId="2" borderId="0" xfId="5" applyFont="1" applyFill="1" applyBorder="1" applyAlignment="1" applyProtection="1">
      <alignment horizontal="right"/>
    </xf>
    <xf numFmtId="0" fontId="6" fillId="2" borderId="0" xfId="5" applyFont="1" applyFill="1" applyBorder="1" applyAlignment="1" applyProtection="1">
      <alignment horizontal="center" vertical="center" wrapText="1"/>
    </xf>
    <xf numFmtId="0" fontId="7" fillId="2" borderId="0" xfId="5" applyFont="1" applyFill="1" applyBorder="1" applyAlignment="1" applyProtection="1">
      <alignment horizontal="center" vertical="center" wrapText="1"/>
    </xf>
    <xf numFmtId="166" fontId="4" fillId="2" borderId="0" xfId="6" applyNumberFormat="1" applyFont="1" applyFill="1" applyBorder="1" applyAlignment="1" applyProtection="1">
      <alignment horizontal="center"/>
    </xf>
    <xf numFmtId="165" fontId="3" fillId="2" borderId="0" xfId="5" applyNumberFormat="1" applyFont="1" applyFill="1" applyAlignment="1" applyProtection="1">
      <alignment horizontal="center" vertical="center"/>
    </xf>
    <xf numFmtId="0" fontId="3" fillId="2" borderId="0" xfId="5" applyFont="1" applyFill="1" applyAlignment="1" applyProtection="1">
      <alignment horizontal="center" vertical="center"/>
    </xf>
    <xf numFmtId="170" fontId="3" fillId="2" borderId="0" xfId="5" applyNumberFormat="1" applyFont="1" applyFill="1" applyBorder="1" applyAlignment="1" applyProtection="1">
      <alignment horizontal="center" vertical="center"/>
    </xf>
    <xf numFmtId="15" fontId="3" fillId="2" borderId="1" xfId="5" applyNumberFormat="1" applyFont="1" applyFill="1" applyBorder="1" applyAlignment="1" applyProtection="1">
      <alignment horizontal="center"/>
    </xf>
    <xf numFmtId="38" fontId="3" fillId="2" borderId="2" xfId="5" applyNumberFormat="1" applyFont="1" applyFill="1" applyBorder="1" applyAlignment="1" applyProtection="1">
      <alignment horizontal="center" vertical="center"/>
    </xf>
    <xf numFmtId="10" fontId="3" fillId="2" borderId="2" xfId="6" applyNumberFormat="1" applyFont="1" applyFill="1" applyBorder="1" applyAlignment="1" applyProtection="1">
      <alignment horizontal="center"/>
    </xf>
    <xf numFmtId="40" fontId="4" fillId="2" borderId="2" xfId="5" applyNumberFormat="1" applyFont="1" applyFill="1" applyBorder="1" applyAlignment="1" applyProtection="1">
      <alignment horizontal="center" vertical="center"/>
    </xf>
    <xf numFmtId="38" fontId="3" fillId="2" borderId="14" xfId="5" applyNumberFormat="1" applyFont="1" applyFill="1" applyBorder="1" applyAlignment="1" applyProtection="1">
      <alignment horizontal="center" vertical="center"/>
    </xf>
    <xf numFmtId="15" fontId="3" fillId="2" borderId="5" xfId="5" applyNumberFormat="1" applyFont="1" applyFill="1" applyBorder="1" applyAlignment="1" applyProtection="1">
      <alignment horizontal="center"/>
    </xf>
    <xf numFmtId="38" fontId="3" fillId="2" borderId="8" xfId="5" applyNumberFormat="1" applyFont="1" applyFill="1" applyBorder="1" applyAlignment="1" applyProtection="1">
      <alignment horizontal="center"/>
    </xf>
    <xf numFmtId="10" fontId="3" fillId="2" borderId="8" xfId="6" applyNumberFormat="1" applyFont="1" applyFill="1" applyBorder="1" applyAlignment="1" applyProtection="1">
      <alignment horizontal="center"/>
    </xf>
    <xf numFmtId="40" fontId="3" fillId="2" borderId="8" xfId="5" applyNumberFormat="1" applyFont="1" applyFill="1" applyBorder="1" applyAlignment="1" applyProtection="1">
      <alignment horizontal="center"/>
    </xf>
    <xf numFmtId="168" fontId="6" fillId="2" borderId="0" xfId="5" applyNumberFormat="1" applyFont="1" applyFill="1" applyBorder="1" applyAlignment="1" applyProtection="1">
      <alignment horizontal="center" vertical="center"/>
    </xf>
    <xf numFmtId="168" fontId="3" fillId="2" borderId="0" xfId="5" applyNumberFormat="1" applyFont="1" applyFill="1" applyAlignment="1" applyProtection="1">
      <alignment horizontal="center" vertical="center"/>
    </xf>
    <xf numFmtId="15" fontId="3" fillId="2" borderId="0" xfId="5" applyNumberFormat="1" applyFont="1" applyFill="1" applyBorder="1" applyAlignment="1" applyProtection="1">
      <alignment horizontal="center"/>
    </xf>
    <xf numFmtId="38" fontId="3" fillId="2" borderId="0" xfId="5" applyNumberFormat="1" applyFont="1" applyFill="1" applyBorder="1" applyAlignment="1" applyProtection="1">
      <alignment horizontal="center"/>
    </xf>
    <xf numFmtId="10" fontId="3" fillId="2" borderId="0" xfId="6" applyNumberFormat="1" applyFont="1" applyFill="1" applyBorder="1" applyAlignment="1" applyProtection="1">
      <alignment horizontal="center"/>
    </xf>
    <xf numFmtId="167" fontId="3" fillId="2" borderId="0" xfId="7" applyNumberFormat="1" applyFont="1" applyFill="1" applyBorder="1" applyAlignment="1" applyProtection="1">
      <alignment horizontal="center"/>
    </xf>
    <xf numFmtId="40" fontId="3" fillId="2" borderId="0" xfId="5" applyNumberFormat="1" applyFont="1" applyFill="1" applyBorder="1" applyAlignment="1" applyProtection="1">
      <alignment horizontal="center"/>
    </xf>
    <xf numFmtId="165" fontId="3" fillId="2" borderId="0" xfId="2" applyNumberFormat="1" applyFont="1" applyFill="1" applyBorder="1" applyAlignment="1" applyProtection="1">
      <alignment horizontal="center"/>
    </xf>
    <xf numFmtId="40" fontId="4" fillId="2" borderId="7" xfId="5" applyNumberFormat="1" applyFont="1" applyFill="1" applyBorder="1" applyAlignment="1" applyProtection="1">
      <alignment horizontal="center"/>
    </xf>
    <xf numFmtId="38" fontId="4" fillId="2" borderId="7" xfId="5" applyNumberFormat="1" applyFont="1" applyFill="1" applyBorder="1" applyAlignment="1" applyProtection="1">
      <alignment horizontal="center"/>
    </xf>
    <xf numFmtId="168" fontId="3" fillId="2" borderId="0" xfId="5" applyNumberFormat="1" applyFont="1" applyFill="1" applyBorder="1" applyAlignment="1" applyProtection="1">
      <alignment horizontal="center" vertical="center"/>
    </xf>
    <xf numFmtId="171" fontId="3" fillId="2" borderId="0" xfId="5" applyNumberFormat="1" applyFont="1" applyFill="1" applyAlignment="1" applyProtection="1">
      <alignment horizontal="center" vertical="center"/>
    </xf>
    <xf numFmtId="0" fontId="3" fillId="2" borderId="10" xfId="5" applyFont="1" applyFill="1" applyBorder="1" applyAlignment="1" applyProtection="1">
      <alignment horizontal="center"/>
    </xf>
    <xf numFmtId="15" fontId="3" fillId="2" borderId="3" xfId="5" applyNumberFormat="1" applyFont="1" applyFill="1" applyBorder="1" applyAlignment="1" applyProtection="1">
      <alignment horizontal="center"/>
    </xf>
    <xf numFmtId="38" fontId="3" fillId="2" borderId="0" xfId="5" applyNumberFormat="1" applyFont="1" applyFill="1" applyBorder="1" applyAlignment="1" applyProtection="1">
      <alignment horizontal="center" vertical="center"/>
    </xf>
    <xf numFmtId="40" fontId="4" fillId="2" borderId="0" xfId="5" applyNumberFormat="1" applyFont="1" applyFill="1" applyBorder="1" applyAlignment="1" applyProtection="1">
      <alignment horizontal="center" vertical="center"/>
    </xf>
    <xf numFmtId="38" fontId="3" fillId="2" borderId="12" xfId="5" applyNumberFormat="1" applyFont="1" applyFill="1" applyBorder="1" applyAlignment="1" applyProtection="1">
      <alignment horizontal="center" vertical="center"/>
    </xf>
    <xf numFmtId="0" fontId="4" fillId="2" borderId="15" xfId="5" applyFont="1" applyFill="1" applyBorder="1" applyAlignment="1" applyProtection="1">
      <alignment horizontal="center"/>
    </xf>
    <xf numFmtId="15" fontId="3" fillId="2" borderId="12" xfId="5" applyNumberFormat="1" applyFont="1" applyFill="1" applyBorder="1" applyAlignment="1" applyProtection="1">
      <alignment horizontal="center"/>
    </xf>
    <xf numFmtId="38" fontId="3" fillId="2" borderId="8" xfId="5" applyNumberFormat="1" applyFont="1" applyFill="1" applyBorder="1" applyAlignment="1" applyProtection="1">
      <alignment horizontal="center" vertical="center"/>
    </xf>
    <xf numFmtId="40" fontId="4" fillId="2" borderId="8" xfId="5" applyNumberFormat="1" applyFont="1" applyFill="1" applyBorder="1" applyAlignment="1" applyProtection="1">
      <alignment horizontal="center" vertical="center"/>
    </xf>
    <xf numFmtId="38" fontId="3" fillId="2" borderId="6" xfId="5" applyNumberFormat="1" applyFont="1" applyFill="1" applyBorder="1" applyAlignment="1" applyProtection="1">
      <alignment horizontal="center" vertical="center"/>
    </xf>
    <xf numFmtId="40" fontId="3" fillId="2" borderId="0" xfId="5" applyNumberFormat="1" applyFont="1" applyFill="1" applyBorder="1" applyAlignment="1" applyProtection="1">
      <alignment horizontal="center" vertical="center"/>
    </xf>
    <xf numFmtId="40" fontId="3" fillId="2" borderId="8" xfId="5" applyNumberFormat="1" applyFont="1" applyFill="1" applyBorder="1" applyAlignment="1" applyProtection="1">
      <alignment horizontal="center" vertical="center"/>
    </xf>
    <xf numFmtId="175" fontId="3" fillId="2" borderId="0" xfId="5" applyNumberFormat="1" applyFont="1" applyFill="1" applyBorder="1" applyAlignment="1" applyProtection="1">
      <alignment horizontal="center" vertical="center"/>
    </xf>
    <xf numFmtId="175" fontId="3" fillId="2" borderId="8" xfId="5" applyNumberFormat="1" applyFont="1" applyFill="1" applyBorder="1" applyAlignment="1" applyProtection="1">
      <alignment horizontal="center" vertical="center"/>
    </xf>
    <xf numFmtId="4" fontId="4" fillId="2" borderId="12" xfId="2" applyNumberFormat="1" applyFont="1" applyFill="1" applyBorder="1" applyAlignment="1" applyProtection="1">
      <alignment horizontal="center"/>
    </xf>
    <xf numFmtId="3" fontId="3" fillId="2" borderId="4" xfId="2" applyNumberFormat="1" applyFont="1" applyFill="1" applyBorder="1" applyAlignment="1" applyProtection="1">
      <alignment horizontal="center"/>
    </xf>
    <xf numFmtId="3" fontId="3" fillId="2" borderId="7" xfId="2" applyNumberFormat="1" applyFont="1" applyFill="1" applyBorder="1" applyAlignment="1" applyProtection="1">
      <alignment horizontal="center"/>
    </xf>
    <xf numFmtId="0" fontId="3" fillId="2" borderId="10" xfId="5" applyFont="1" applyFill="1" applyBorder="1" applyProtection="1"/>
    <xf numFmtId="166" fontId="3" fillId="2" borderId="10" xfId="6" applyNumberFormat="1" applyFont="1" applyFill="1" applyBorder="1" applyProtection="1"/>
    <xf numFmtId="169" fontId="4" fillId="3" borderId="10" xfId="0" applyNumberFormat="1" applyFont="1" applyFill="1" applyBorder="1" applyAlignment="1" applyProtection="1">
      <protection locked="0"/>
    </xf>
    <xf numFmtId="176" fontId="4" fillId="2" borderId="10" xfId="1" applyNumberFormat="1" applyFont="1" applyFill="1" applyBorder="1" applyProtection="1"/>
    <xf numFmtId="0" fontId="4" fillId="2" borderId="10" xfId="5" applyFont="1" applyFill="1" applyBorder="1" applyAlignment="1" applyProtection="1">
      <alignment horizontal="center"/>
    </xf>
    <xf numFmtId="0" fontId="4" fillId="2" borderId="2" xfId="5" applyFont="1" applyFill="1" applyBorder="1" applyAlignment="1" applyProtection="1">
      <alignment horizontal="center" vertical="center" wrapText="1"/>
    </xf>
    <xf numFmtId="0" fontId="4" fillId="2" borderId="0" xfId="5" applyFont="1" applyFill="1" applyBorder="1" applyAlignment="1" applyProtection="1">
      <alignment horizontal="center" vertical="center" wrapText="1"/>
    </xf>
    <xf numFmtId="0" fontId="4" fillId="2" borderId="2" xfId="5" applyFont="1" applyFill="1" applyBorder="1" applyAlignment="1" applyProtection="1">
      <alignment horizontal="center" vertical="center"/>
    </xf>
    <xf numFmtId="0" fontId="4" fillId="2" borderId="0" xfId="5" applyFont="1" applyFill="1" applyBorder="1" applyAlignment="1" applyProtection="1">
      <alignment horizontal="center" vertical="center"/>
    </xf>
    <xf numFmtId="0" fontId="4" fillId="2" borderId="14" xfId="5" applyFont="1" applyFill="1" applyBorder="1" applyAlignment="1" applyProtection="1">
      <alignment horizontal="center" vertical="center" wrapText="1"/>
    </xf>
    <xf numFmtId="0" fontId="4" fillId="2" borderId="12" xfId="5" applyFont="1" applyFill="1" applyBorder="1" applyAlignment="1" applyProtection="1">
      <alignment horizontal="center" vertical="center" wrapText="1"/>
    </xf>
    <xf numFmtId="165" fontId="4" fillId="2" borderId="1" xfId="2" applyNumberFormat="1" applyFont="1" applyFill="1" applyBorder="1" applyAlignment="1" applyProtection="1">
      <alignment horizontal="center" vertical="center" wrapText="1"/>
    </xf>
    <xf numFmtId="165" fontId="4" fillId="2" borderId="3" xfId="2" applyNumberFormat="1" applyFont="1" applyFill="1" applyBorder="1" applyAlignment="1" applyProtection="1">
      <alignment horizontal="center" vertical="center" wrapText="1"/>
    </xf>
    <xf numFmtId="165" fontId="4" fillId="2" borderId="2" xfId="2" applyNumberFormat="1" applyFont="1" applyFill="1" applyBorder="1" applyAlignment="1" applyProtection="1">
      <alignment horizontal="center" vertical="center" wrapText="1"/>
    </xf>
    <xf numFmtId="165" fontId="4" fillId="2" borderId="0" xfId="2" applyNumberFormat="1" applyFont="1" applyFill="1" applyBorder="1" applyAlignment="1" applyProtection="1">
      <alignment horizontal="center" vertical="center" wrapText="1"/>
    </xf>
    <xf numFmtId="165" fontId="4" fillId="2" borderId="0" xfId="2" applyNumberFormat="1" applyFont="1" applyFill="1" applyBorder="1" applyAlignment="1" applyProtection="1">
      <alignment horizontal="center"/>
      <protection locked="0"/>
    </xf>
    <xf numFmtId="165" fontId="4" fillId="2" borderId="12" xfId="2" applyNumberFormat="1" applyFont="1" applyFill="1" applyBorder="1" applyAlignment="1" applyProtection="1">
      <alignment horizontal="center"/>
      <protection locked="0"/>
    </xf>
    <xf numFmtId="0" fontId="4" fillId="2" borderId="3" xfId="5" applyFont="1" applyFill="1" applyBorder="1" applyAlignment="1" applyProtection="1">
      <alignment horizontal="right"/>
    </xf>
    <xf numFmtId="0" fontId="4" fillId="2" borderId="0" xfId="5" applyFont="1" applyFill="1" applyBorder="1" applyAlignment="1" applyProtection="1">
      <alignment horizontal="right"/>
    </xf>
    <xf numFmtId="2" fontId="4" fillId="2" borderId="0" xfId="5" applyNumberFormat="1" applyFont="1" applyFill="1" applyBorder="1" applyAlignment="1" applyProtection="1">
      <alignment horizontal="center"/>
    </xf>
    <xf numFmtId="169" fontId="4" fillId="3" borderId="0" xfId="0" applyNumberFormat="1" applyFont="1" applyFill="1" applyBorder="1" applyAlignment="1" applyProtection="1">
      <alignment horizontal="center"/>
      <protection locked="0"/>
    </xf>
    <xf numFmtId="169" fontId="4" fillId="3" borderId="12" xfId="0" applyNumberFormat="1" applyFont="1" applyFill="1" applyBorder="1" applyAlignment="1" applyProtection="1">
      <alignment horizontal="center"/>
      <protection locked="0"/>
    </xf>
    <xf numFmtId="165" fontId="4" fillId="2" borderId="8" xfId="2" applyNumberFormat="1" applyFont="1" applyFill="1" applyBorder="1" applyAlignment="1" applyProtection="1">
      <alignment horizontal="center"/>
      <protection locked="0"/>
    </xf>
    <xf numFmtId="165" fontId="4" fillId="2" borderId="6" xfId="2" applyNumberFormat="1" applyFont="1" applyFill="1" applyBorder="1" applyAlignment="1" applyProtection="1">
      <alignment horizontal="center"/>
      <protection locked="0"/>
    </xf>
    <xf numFmtId="0" fontId="4" fillId="2" borderId="5" xfId="5" applyFont="1" applyFill="1" applyBorder="1" applyAlignment="1" applyProtection="1">
      <alignment horizontal="right"/>
    </xf>
    <xf numFmtId="0" fontId="4" fillId="2" borderId="8" xfId="5" applyFont="1" applyFill="1" applyBorder="1" applyAlignment="1" applyProtection="1">
      <alignment horizontal="right"/>
    </xf>
    <xf numFmtId="0" fontId="4" fillId="2" borderId="8" xfId="5" applyFont="1" applyFill="1" applyBorder="1" applyAlignment="1" applyProtection="1">
      <alignment horizontal="center"/>
    </xf>
    <xf numFmtId="10" fontId="5" fillId="0" borderId="6" xfId="3" applyNumberFormat="1" applyFont="1" applyFill="1" applyBorder="1" applyAlignment="1" applyProtection="1">
      <alignment horizontal="center"/>
      <protection locked="0"/>
    </xf>
    <xf numFmtId="10" fontId="5" fillId="0" borderId="7" xfId="3" applyNumberFormat="1" applyFont="1" applyFill="1" applyBorder="1" applyAlignment="1" applyProtection="1">
      <alignment horizontal="center"/>
      <protection locked="0"/>
    </xf>
    <xf numFmtId="165" fontId="4" fillId="2" borderId="0" xfId="2" applyNumberFormat="1" applyFont="1" applyFill="1" applyBorder="1" applyAlignment="1" applyProtection="1">
      <alignment horizontal="center"/>
    </xf>
    <xf numFmtId="165" fontId="4" fillId="2" borderId="12" xfId="2" applyNumberFormat="1" applyFont="1" applyFill="1" applyBorder="1" applyAlignment="1" applyProtection="1">
      <alignment horizontal="center"/>
    </xf>
    <xf numFmtId="10" fontId="4" fillId="0" borderId="0" xfId="5" applyNumberFormat="1" applyFont="1" applyFill="1" applyBorder="1" applyAlignment="1" applyProtection="1">
      <alignment horizontal="center"/>
    </xf>
    <xf numFmtId="10" fontId="4" fillId="3" borderId="0" xfId="3" applyNumberFormat="1" applyFont="1" applyFill="1" applyBorder="1" applyAlignment="1" applyProtection="1">
      <alignment horizontal="center"/>
      <protection locked="0"/>
    </xf>
    <xf numFmtId="10" fontId="4" fillId="3" borderId="12" xfId="3" applyNumberFormat="1" applyFont="1" applyFill="1" applyBorder="1" applyAlignment="1" applyProtection="1">
      <alignment horizontal="center"/>
      <protection locked="0"/>
    </xf>
    <xf numFmtId="10" fontId="4" fillId="2" borderId="0" xfId="5" applyNumberFormat="1" applyFont="1" applyFill="1" applyBorder="1" applyAlignment="1" applyProtection="1">
      <alignment horizontal="center"/>
    </xf>
    <xf numFmtId="10" fontId="4" fillId="2" borderId="12" xfId="5" applyNumberFormat="1" applyFont="1" applyFill="1" applyBorder="1" applyAlignment="1" applyProtection="1">
      <alignment horizontal="center"/>
    </xf>
    <xf numFmtId="169" fontId="4" fillId="2" borderId="0" xfId="5" applyNumberFormat="1" applyFont="1" applyFill="1" applyBorder="1" applyAlignment="1" applyProtection="1">
      <alignment horizontal="center"/>
      <protection locked="0"/>
    </xf>
    <xf numFmtId="169" fontId="4" fillId="2" borderId="12" xfId="5" applyNumberFormat="1" applyFont="1" applyFill="1" applyBorder="1" applyAlignment="1" applyProtection="1">
      <alignment horizontal="center"/>
      <protection locked="0"/>
    </xf>
    <xf numFmtId="0" fontId="9" fillId="2" borderId="13" xfId="0" applyFont="1" applyFill="1" applyBorder="1" applyAlignment="1" applyProtection="1">
      <alignment horizontal="center"/>
    </xf>
    <xf numFmtId="0" fontId="9" fillId="2" borderId="9" xfId="0" applyFont="1" applyFill="1" applyBorder="1" applyAlignment="1" applyProtection="1">
      <alignment horizontal="center"/>
    </xf>
    <xf numFmtId="0" fontId="10" fillId="2" borderId="9" xfId="0" applyFont="1" applyFill="1" applyBorder="1" applyAlignment="1" applyProtection="1"/>
    <xf numFmtId="0" fontId="10" fillId="2" borderId="11" xfId="0" applyFont="1" applyFill="1" applyBorder="1" applyAlignment="1" applyProtection="1"/>
    <xf numFmtId="165" fontId="4" fillId="2" borderId="2" xfId="2" applyNumberFormat="1" applyFont="1" applyFill="1" applyBorder="1" applyAlignment="1" applyProtection="1">
      <alignment horizontal="center"/>
      <protection locked="0"/>
    </xf>
    <xf numFmtId="165" fontId="4" fillId="2" borderId="14" xfId="2" applyNumberFormat="1" applyFont="1" applyFill="1" applyBorder="1" applyAlignment="1" applyProtection="1">
      <alignment horizontal="center"/>
      <protection locked="0"/>
    </xf>
    <xf numFmtId="0" fontId="4" fillId="2" borderId="1" xfId="5" applyFont="1" applyFill="1" applyBorder="1" applyAlignment="1" applyProtection="1">
      <alignment horizontal="right"/>
    </xf>
    <xf numFmtId="0" fontId="4" fillId="2" borderId="2" xfId="5" applyFont="1" applyFill="1" applyBorder="1" applyAlignment="1" applyProtection="1">
      <alignment horizontal="right"/>
    </xf>
    <xf numFmtId="10" fontId="4" fillId="2" borderId="2" xfId="5" applyNumberFormat="1" applyFont="1" applyFill="1" applyBorder="1" applyAlignment="1" applyProtection="1">
      <alignment horizontal="center"/>
    </xf>
    <xf numFmtId="173" fontId="4" fillId="0" borderId="2" xfId="5" applyNumberFormat="1" applyFont="1" applyFill="1" applyBorder="1" applyAlignment="1" applyProtection="1">
      <alignment horizontal="center"/>
      <protection locked="0"/>
    </xf>
    <xf numFmtId="173" fontId="4" fillId="0" borderId="14" xfId="5" applyNumberFormat="1" applyFont="1" applyFill="1" applyBorder="1" applyAlignment="1" applyProtection="1">
      <alignment horizontal="center"/>
      <protection locked="0"/>
    </xf>
  </cellXfs>
  <cellStyles count="8">
    <cellStyle name="Millares" xfId="1" builtinId="3"/>
    <cellStyle name="Millares 2" xfId="7"/>
    <cellStyle name="Normal" xfId="0" builtinId="0"/>
    <cellStyle name="Normal 2" xfId="5"/>
    <cellStyle name="Normal 4" xfId="4"/>
    <cellStyle name="Normal_Macro Flujos Última" xfId="2"/>
    <cellStyle name="Porcentaje" xfId="3" builtinId="5"/>
    <cellStyle name="Porcentaje 2" xfId="6"/>
  </cellStyles>
  <dxfs count="0"/>
  <tableStyles count="0" defaultTableStyle="TableStyleMedium9" defaultPivotStyle="PivotStyleLight16"/>
  <colors>
    <mruColors>
      <color rgb="FFFFFF99"/>
      <color rgb="FFFFFFCC"/>
      <color rgb="FFFFFF66"/>
      <color rgb="FF1E4287"/>
      <color rgb="FF640000"/>
      <color rgb="FF0021AC"/>
      <color rgb="FF001982"/>
      <color rgb="FF00004C"/>
      <color rgb="FFD1F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9527</xdr:colOff>
      <xdr:row>40</xdr:row>
      <xdr:rowOff>38100</xdr:rowOff>
    </xdr:from>
    <xdr:to>
      <xdr:col>15</xdr:col>
      <xdr:colOff>28576</xdr:colOff>
      <xdr:row>45</xdr:row>
      <xdr:rowOff>19050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771527" y="4171950"/>
          <a:ext cx="6819899" cy="695325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las Obligaciones Negociables, basarse en sus propios cálculos y evaluación de los Términos y Condiciones de los mismos descriptos en el Prospecto de Programa y en el Suplemento de Precio que ha tenido a su disposición, a fin de determinar el rendimiento de las Obligaciones Negociables. El Interesado deberá analizar cuidadosamente dicha información, y en particular las consideraciones de riesgo para la inversión. Se aclara que el uso de la Planilla de Cálculo no es obligatorio para el Interesado, sino meramente orientativo, y que los resultados que esta arroje no serán vinculantes; por tal motivo Banco Mariva SA, y/o Mariva Bursátil SA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6</xdr:col>
      <xdr:colOff>419100</xdr:colOff>
      <xdr:row>0</xdr:row>
      <xdr:rowOff>0</xdr:rowOff>
    </xdr:from>
    <xdr:to>
      <xdr:col>10</xdr:col>
      <xdr:colOff>6083</xdr:colOff>
      <xdr:row>5</xdr:row>
      <xdr:rowOff>140633</xdr:rowOff>
    </xdr:to>
    <xdr:pic>
      <xdr:nvPicPr>
        <xdr:cNvPr id="6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1181100" y="0"/>
          <a:ext cx="2561585" cy="855008"/>
        </a:xfrm>
        <a:prstGeom prst="rect">
          <a:avLst/>
        </a:prstGeom>
      </xdr:spPr>
    </xdr:pic>
    <xdr:clientData/>
  </xdr:twoCellAnchor>
  <xdr:twoCellAnchor editAs="oneCell">
    <xdr:from>
      <xdr:col>10</xdr:col>
      <xdr:colOff>152400</xdr:colOff>
      <xdr:row>0</xdr:row>
      <xdr:rowOff>0</xdr:rowOff>
    </xdr:from>
    <xdr:to>
      <xdr:col>16</xdr:col>
      <xdr:colOff>518103</xdr:colOff>
      <xdr:row>6</xdr:row>
      <xdr:rowOff>109237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9175" y="0"/>
          <a:ext cx="5720994" cy="9664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B5:AB275"/>
  <sheetViews>
    <sheetView tabSelected="1" zoomScale="85" zoomScaleNormal="85" workbookViewId="0">
      <selection activeCell="O21" sqref="O21"/>
    </sheetView>
  </sheetViews>
  <sheetFormatPr baseColWidth="10" defaultColWidth="11.42578125" defaultRowHeight="11.25" x14ac:dyDescent="0.2"/>
  <cols>
    <col min="1" max="1" width="11.42578125" style="6"/>
    <col min="2" max="2" width="9.7109375" style="6" hidden="1" customWidth="1"/>
    <col min="3" max="3" width="18.85546875" style="6" hidden="1" customWidth="1"/>
    <col min="4" max="4" width="8.140625" style="6" hidden="1" customWidth="1"/>
    <col min="5" max="5" width="8.42578125" style="6" hidden="1" customWidth="1"/>
    <col min="6" max="6" width="26.140625" style="6" hidden="1" customWidth="1"/>
    <col min="7" max="7" width="17.140625" style="6" bestFit="1" customWidth="1"/>
    <col min="8" max="9" width="8.42578125" style="6" customWidth="1"/>
    <col min="10" max="10" width="10.5703125" style="6" customWidth="1"/>
    <col min="11" max="11" width="12.7109375" style="6" bestFit="1" customWidth="1"/>
    <col min="12" max="12" width="10.5703125" style="6" bestFit="1" customWidth="1"/>
    <col min="13" max="13" width="15.42578125" style="6" bestFit="1" customWidth="1"/>
    <col min="14" max="14" width="13.85546875" style="6" customWidth="1"/>
    <col min="15" max="15" width="18.5703125" style="6" bestFit="1" customWidth="1"/>
    <col min="16" max="16" width="8.85546875" style="6" customWidth="1"/>
    <col min="17" max="17" width="11.42578125" style="6" customWidth="1"/>
    <col min="18" max="18" width="15.28515625" style="8" hidden="1" customWidth="1"/>
    <col min="19" max="19" width="13.28515625" style="8" hidden="1" customWidth="1"/>
    <col min="20" max="21" width="9.5703125" style="6" hidden="1" customWidth="1"/>
    <col min="22" max="22" width="15.85546875" style="6" hidden="1" customWidth="1"/>
    <col min="23" max="23" width="8.28515625" style="6" customWidth="1"/>
    <col min="24" max="24" width="11.42578125" style="6" customWidth="1"/>
    <col min="25" max="16384" width="11.42578125" style="6"/>
  </cols>
  <sheetData>
    <row r="5" spans="4:28" x14ac:dyDescent="0.2">
      <c r="J5" s="7"/>
      <c r="K5" s="7"/>
    </row>
    <row r="8" spans="4:28" ht="15.75" x14ac:dyDescent="0.25">
      <c r="G8" s="113" t="s">
        <v>31</v>
      </c>
      <c r="H8" s="114"/>
      <c r="I8" s="114"/>
      <c r="J8" s="114"/>
      <c r="K8" s="114"/>
      <c r="L8" s="114"/>
      <c r="M8" s="114"/>
      <c r="N8" s="114"/>
      <c r="O8" s="114"/>
      <c r="P8" s="115"/>
      <c r="Q8" s="116"/>
    </row>
    <row r="9" spans="4:28" x14ac:dyDescent="0.2">
      <c r="M9" s="8"/>
    </row>
    <row r="10" spans="4:28" ht="12.75" customHeight="1" x14ac:dyDescent="0.2">
      <c r="G10" s="9" t="s">
        <v>0</v>
      </c>
      <c r="H10" s="117">
        <v>45121</v>
      </c>
      <c r="I10" s="118"/>
      <c r="J10" s="119" t="s">
        <v>1</v>
      </c>
      <c r="K10" s="120"/>
      <c r="L10" s="121">
        <f>XIRR(O29:O37,C29:C37)</f>
        <v>3.0338898301124573E-2</v>
      </c>
      <c r="M10" s="121"/>
      <c r="N10" s="119" t="s">
        <v>25</v>
      </c>
      <c r="O10" s="120"/>
      <c r="P10" s="122">
        <v>263.31670000000003</v>
      </c>
      <c r="Q10" s="123"/>
      <c r="R10" s="10"/>
      <c r="Z10" s="25"/>
      <c r="AB10" s="8"/>
    </row>
    <row r="11" spans="4:28" ht="12.75" customHeight="1" x14ac:dyDescent="0.2">
      <c r="G11" s="11" t="s">
        <v>2</v>
      </c>
      <c r="H11" s="104">
        <f>+C37</f>
        <v>45852</v>
      </c>
      <c r="I11" s="105"/>
      <c r="J11" s="92" t="s">
        <v>15</v>
      </c>
      <c r="K11" s="93"/>
      <c r="L11" s="106">
        <f>+(($L$10+1)^(0.08333)-1)*12</f>
        <v>2.9923827992044849E-2</v>
      </c>
      <c r="M11" s="106"/>
      <c r="N11" s="92" t="s">
        <v>33</v>
      </c>
      <c r="O11" s="93"/>
      <c r="P11" s="107">
        <v>0.03</v>
      </c>
      <c r="Q11" s="108"/>
    </row>
    <row r="12" spans="4:28" ht="12.75" customHeight="1" x14ac:dyDescent="0.2">
      <c r="D12" s="12"/>
      <c r="G12" s="11"/>
      <c r="H12" s="109"/>
      <c r="I12" s="110"/>
      <c r="J12" s="92" t="s">
        <v>23</v>
      </c>
      <c r="K12" s="93"/>
      <c r="L12" s="94">
        <f>+(V41/U41)*12</f>
        <v>20.607938002111649</v>
      </c>
      <c r="M12" s="94"/>
      <c r="N12" s="92" t="s">
        <v>26</v>
      </c>
      <c r="O12" s="93"/>
      <c r="P12" s="111">
        <f>P13*P10</f>
        <v>1316583500.0000002</v>
      </c>
      <c r="Q12" s="112"/>
      <c r="S12" s="13"/>
      <c r="U12" s="14"/>
    </row>
    <row r="13" spans="4:28" ht="12.75" customHeight="1" x14ac:dyDescent="0.2">
      <c r="G13" s="11"/>
      <c r="H13" s="90"/>
      <c r="I13" s="91"/>
      <c r="J13" s="92" t="s">
        <v>34</v>
      </c>
      <c r="K13" s="93"/>
      <c r="L13" s="94" t="s">
        <v>35</v>
      </c>
      <c r="M13" s="94"/>
      <c r="N13" s="92" t="s">
        <v>27</v>
      </c>
      <c r="O13" s="93"/>
      <c r="P13" s="95">
        <v>5000000</v>
      </c>
      <c r="Q13" s="96"/>
      <c r="S13" s="13"/>
    </row>
    <row r="14" spans="4:28" ht="12.75" customHeight="1" x14ac:dyDescent="0.2">
      <c r="G14" s="15" t="s">
        <v>3</v>
      </c>
      <c r="H14" s="97">
        <f>+H10</f>
        <v>45121</v>
      </c>
      <c r="I14" s="98"/>
      <c r="J14" s="99" t="s">
        <v>22</v>
      </c>
      <c r="K14" s="100"/>
      <c r="L14" s="101">
        <v>24</v>
      </c>
      <c r="M14" s="101"/>
      <c r="N14" s="99" t="s">
        <v>32</v>
      </c>
      <c r="O14" s="100"/>
      <c r="P14" s="102">
        <v>1</v>
      </c>
      <c r="Q14" s="103"/>
      <c r="S14" s="13"/>
    </row>
    <row r="15" spans="4:28" x14ac:dyDescent="0.2">
      <c r="H15" s="16"/>
      <c r="I15" s="17"/>
      <c r="J15" s="17"/>
      <c r="M15" s="18"/>
      <c r="N15" s="19"/>
      <c r="S15" s="13"/>
    </row>
    <row r="16" spans="4:28" x14ac:dyDescent="0.2">
      <c r="I16" s="63" t="s">
        <v>28</v>
      </c>
      <c r="J16" s="20" t="s">
        <v>24</v>
      </c>
      <c r="K16" s="3" t="s">
        <v>14</v>
      </c>
      <c r="L16" s="3" t="s">
        <v>17</v>
      </c>
      <c r="M16" s="21" t="s">
        <v>10</v>
      </c>
      <c r="N16" s="19"/>
      <c r="O16" s="79" t="s">
        <v>36</v>
      </c>
      <c r="P16" s="79"/>
      <c r="Q16" s="79"/>
      <c r="R16" s="13"/>
      <c r="S16" s="6"/>
    </row>
    <row r="17" spans="2:23" ht="12.75" customHeight="1" x14ac:dyDescent="0.2">
      <c r="I17" s="22">
        <f t="shared" ref="I17:I24" si="0">DATEDIF($C$29,J17,"m")</f>
        <v>3</v>
      </c>
      <c r="J17" s="64">
        <f t="shared" ref="J17:J24" si="1">+C30</f>
        <v>45213</v>
      </c>
      <c r="K17" s="23">
        <f>+$P$13*L30/100</f>
        <v>0</v>
      </c>
      <c r="L17" s="23">
        <f>+$P$13*K30/100</f>
        <v>37808.219178082196</v>
      </c>
      <c r="M17" s="24">
        <f>SUM(K17:L17)</f>
        <v>37808.219178082196</v>
      </c>
      <c r="N17" s="19"/>
      <c r="O17" s="75" t="s">
        <v>37</v>
      </c>
      <c r="P17" s="76" t="s">
        <v>38</v>
      </c>
      <c r="Q17" s="77">
        <v>1000000</v>
      </c>
      <c r="S17" s="6"/>
    </row>
    <row r="18" spans="2:23" ht="12.75" customHeight="1" x14ac:dyDescent="0.2">
      <c r="I18" s="73">
        <f t="shared" si="0"/>
        <v>6</v>
      </c>
      <c r="J18" s="64">
        <f t="shared" si="1"/>
        <v>45305</v>
      </c>
      <c r="K18" s="23">
        <f t="shared" ref="K18:K24" si="2">+$P$13*L31/100</f>
        <v>0</v>
      </c>
      <c r="L18" s="23">
        <f t="shared" ref="L18:L24" si="3">+$P$13*K31/100</f>
        <v>37808.219178082196</v>
      </c>
      <c r="M18" s="24">
        <f t="shared" ref="M18:M24" si="4">SUM(K18:L18)</f>
        <v>37808.219178082196</v>
      </c>
      <c r="N18" s="19"/>
      <c r="O18" s="75" t="s">
        <v>39</v>
      </c>
      <c r="P18" s="76" t="s">
        <v>38</v>
      </c>
      <c r="Q18" s="78">
        <f>Q17*1.01274</f>
        <v>1012740</v>
      </c>
      <c r="S18" s="6"/>
    </row>
    <row r="19" spans="2:23" ht="12.75" customHeight="1" x14ac:dyDescent="0.2">
      <c r="I19" s="73">
        <f t="shared" si="0"/>
        <v>9</v>
      </c>
      <c r="J19" s="64">
        <f t="shared" si="1"/>
        <v>45396</v>
      </c>
      <c r="K19" s="23">
        <f t="shared" si="2"/>
        <v>0</v>
      </c>
      <c r="L19" s="23">
        <f t="shared" si="3"/>
        <v>37397.260273972606</v>
      </c>
      <c r="M19" s="24">
        <f t="shared" si="4"/>
        <v>37397.260273972606</v>
      </c>
      <c r="N19" s="19"/>
      <c r="P19" s="25"/>
    </row>
    <row r="20" spans="2:23" ht="12.75" customHeight="1" x14ac:dyDescent="0.2">
      <c r="I20" s="73">
        <f t="shared" si="0"/>
        <v>12</v>
      </c>
      <c r="J20" s="64">
        <f t="shared" si="1"/>
        <v>45487</v>
      </c>
      <c r="K20" s="23">
        <f t="shared" si="2"/>
        <v>0</v>
      </c>
      <c r="L20" s="23">
        <f t="shared" si="3"/>
        <v>37397.260273972606</v>
      </c>
      <c r="M20" s="24">
        <f t="shared" si="4"/>
        <v>37397.260273972606</v>
      </c>
      <c r="N20" s="19"/>
      <c r="P20" s="25"/>
    </row>
    <row r="21" spans="2:23" ht="12.75" customHeight="1" x14ac:dyDescent="0.2">
      <c r="I21" s="73">
        <f t="shared" si="0"/>
        <v>15</v>
      </c>
      <c r="J21" s="64">
        <f t="shared" si="1"/>
        <v>45579</v>
      </c>
      <c r="K21" s="23">
        <f t="shared" si="2"/>
        <v>0</v>
      </c>
      <c r="L21" s="23">
        <f t="shared" si="3"/>
        <v>37808.219178082196</v>
      </c>
      <c r="M21" s="24">
        <f t="shared" si="4"/>
        <v>37808.219178082196</v>
      </c>
      <c r="N21" s="19"/>
      <c r="P21" s="25"/>
    </row>
    <row r="22" spans="2:23" ht="12.75" customHeight="1" x14ac:dyDescent="0.2">
      <c r="I22" s="73">
        <f t="shared" si="0"/>
        <v>18</v>
      </c>
      <c r="J22" s="64">
        <f t="shared" si="1"/>
        <v>45671</v>
      </c>
      <c r="K22" s="23">
        <f t="shared" si="2"/>
        <v>1650000</v>
      </c>
      <c r="L22" s="23">
        <f t="shared" si="3"/>
        <v>37808.219178082196</v>
      </c>
      <c r="M22" s="24">
        <f t="shared" si="4"/>
        <v>1687808.2191780822</v>
      </c>
      <c r="N22" s="19"/>
      <c r="P22" s="25"/>
    </row>
    <row r="23" spans="2:23" ht="12.75" customHeight="1" x14ac:dyDescent="0.2">
      <c r="I23" s="73">
        <f t="shared" si="0"/>
        <v>21</v>
      </c>
      <c r="J23" s="64">
        <f t="shared" si="1"/>
        <v>45761</v>
      </c>
      <c r="K23" s="23">
        <f t="shared" si="2"/>
        <v>1650000</v>
      </c>
      <c r="L23" s="23">
        <f t="shared" si="3"/>
        <v>24780.821917808218</v>
      </c>
      <c r="M23" s="24">
        <f t="shared" si="4"/>
        <v>1674780.8219178081</v>
      </c>
      <c r="N23" s="19"/>
      <c r="P23" s="25"/>
    </row>
    <row r="24" spans="2:23" ht="12.75" customHeight="1" x14ac:dyDescent="0.2">
      <c r="I24" s="74">
        <f t="shared" si="0"/>
        <v>24</v>
      </c>
      <c r="J24" s="64">
        <f t="shared" si="1"/>
        <v>45852</v>
      </c>
      <c r="K24" s="23">
        <f t="shared" si="2"/>
        <v>1700000</v>
      </c>
      <c r="L24" s="23">
        <f t="shared" si="3"/>
        <v>12715.068493150688</v>
      </c>
      <c r="M24" s="24">
        <f t="shared" si="4"/>
        <v>1712715.0684931506</v>
      </c>
      <c r="N24" s="19"/>
      <c r="P24" s="25"/>
    </row>
    <row r="25" spans="2:23" ht="12.75" customHeight="1" x14ac:dyDescent="0.2">
      <c r="I25" s="72"/>
      <c r="J25" s="26" t="s">
        <v>10</v>
      </c>
      <c r="K25" s="27">
        <f>SUM(K17:K24)</f>
        <v>5000000</v>
      </c>
      <c r="L25" s="27">
        <f>SUM(L17:L24)</f>
        <v>263523.28767123289</v>
      </c>
      <c r="M25" s="28">
        <f>SUM(K25:L25)</f>
        <v>5263523.2876712326</v>
      </c>
      <c r="N25" s="19"/>
      <c r="R25" s="29"/>
    </row>
    <row r="26" spans="2:23" x14ac:dyDescent="0.2">
      <c r="H26" s="30"/>
      <c r="I26" s="17"/>
      <c r="J26" s="17"/>
      <c r="M26" s="18"/>
      <c r="N26" s="19"/>
      <c r="R26" s="29"/>
    </row>
    <row r="27" spans="2:23" ht="18" customHeight="1" x14ac:dyDescent="0.2">
      <c r="G27" s="86" t="s">
        <v>29</v>
      </c>
      <c r="H27" s="88" t="s">
        <v>30</v>
      </c>
      <c r="I27" s="88" t="s">
        <v>11</v>
      </c>
      <c r="J27" s="88" t="s">
        <v>18</v>
      </c>
      <c r="K27" s="80" t="s">
        <v>17</v>
      </c>
      <c r="L27" s="80" t="s">
        <v>4</v>
      </c>
      <c r="M27" s="80" t="s">
        <v>12</v>
      </c>
      <c r="N27" s="82" t="s">
        <v>5</v>
      </c>
      <c r="O27" s="84" t="s">
        <v>13</v>
      </c>
      <c r="W27" s="31"/>
    </row>
    <row r="28" spans="2:23" ht="18" customHeight="1" x14ac:dyDescent="0.2">
      <c r="C28" s="6" t="s">
        <v>19</v>
      </c>
      <c r="G28" s="87"/>
      <c r="H28" s="89"/>
      <c r="I28" s="89"/>
      <c r="J28" s="89"/>
      <c r="K28" s="81"/>
      <c r="L28" s="81"/>
      <c r="M28" s="81"/>
      <c r="N28" s="83"/>
      <c r="O28" s="85"/>
      <c r="R28" s="31" t="s">
        <v>16</v>
      </c>
      <c r="S28" s="31" t="s">
        <v>6</v>
      </c>
      <c r="T28" s="31" t="s">
        <v>7</v>
      </c>
      <c r="U28" s="31" t="s">
        <v>8</v>
      </c>
      <c r="V28" s="31" t="s">
        <v>9</v>
      </c>
    </row>
    <row r="29" spans="2:23" x14ac:dyDescent="0.2">
      <c r="B29" s="35"/>
      <c r="C29" s="34">
        <f>+H10</f>
        <v>45121</v>
      </c>
      <c r="D29" s="35"/>
      <c r="E29" s="34">
        <f>+G29</f>
        <v>45121</v>
      </c>
      <c r="F29" s="36">
        <f>+H10</f>
        <v>45121</v>
      </c>
      <c r="G29" s="37">
        <f t="shared" ref="G29" si="5">+F29</f>
        <v>45121</v>
      </c>
      <c r="H29" s="38"/>
      <c r="I29" s="38"/>
      <c r="J29" s="39"/>
      <c r="K29" s="38"/>
      <c r="L29" s="38"/>
      <c r="M29" s="40">
        <v>100</v>
      </c>
      <c r="N29" s="38">
        <f>-P13*(P14)</f>
        <v>-5000000</v>
      </c>
      <c r="O29" s="41">
        <f>-P13*(P14)</f>
        <v>-5000000</v>
      </c>
      <c r="R29" s="32"/>
      <c r="S29" s="33">
        <f>+L10</f>
        <v>3.0338898301124573E-2</v>
      </c>
    </row>
    <row r="30" spans="2:23" x14ac:dyDescent="0.2">
      <c r="B30" s="35">
        <f>DATEDIF($C$29,C30,"m")</f>
        <v>3</v>
      </c>
      <c r="C30" s="34">
        <f>EDATE(C29,3)</f>
        <v>45213</v>
      </c>
      <c r="D30" s="35">
        <f t="shared" ref="D30:D37" si="6">+C30-C29</f>
        <v>92</v>
      </c>
      <c r="E30" s="34">
        <f t="shared" ref="E30:E37" si="7">+G30</f>
        <v>45213</v>
      </c>
      <c r="F30" s="36">
        <f t="shared" ref="F30:F37" si="8">+F29+D30</f>
        <v>45213</v>
      </c>
      <c r="G30" s="59">
        <f t="shared" ref="G30:G37" si="9">+F30</f>
        <v>45213</v>
      </c>
      <c r="H30" s="60">
        <f t="shared" ref="H30" si="10">+E30-E29</f>
        <v>92</v>
      </c>
      <c r="I30" s="60">
        <f>+IF(G30-$H$14&lt;0,0,G30-$H$14)</f>
        <v>92</v>
      </c>
      <c r="J30" s="50">
        <f>+$P$11+P30</f>
        <v>0.03</v>
      </c>
      <c r="K30" s="70">
        <f t="shared" ref="K30:K37" si="11">+J30/365*H30*M29</f>
        <v>0.75616438356164384</v>
      </c>
      <c r="L30" s="68">
        <v>0</v>
      </c>
      <c r="M30" s="61">
        <f t="shared" ref="M30:M37" si="12">+M29-L30</f>
        <v>100</v>
      </c>
      <c r="N30" s="70">
        <f t="shared" ref="N30:N37" si="13">+IF(G30&gt;$I$14,K30+L30,0)</f>
        <v>0.75616438356164384</v>
      </c>
      <c r="O30" s="62">
        <f>+N30*$P$13/100</f>
        <v>37808.219178082196</v>
      </c>
      <c r="R30" s="46">
        <f t="shared" ref="R30:R37" si="14">I30/365</f>
        <v>0.25205479452054796</v>
      </c>
      <c r="S30" s="46">
        <f t="shared" ref="S30:S37" si="15">1/(1+$L$10)^(I30/365)</f>
        <v>0.99249494747631961</v>
      </c>
      <c r="T30" s="47">
        <f t="shared" ref="T30:T37" si="16">+N30</f>
        <v>0.75616438356164384</v>
      </c>
      <c r="U30" s="47">
        <f>+T30*S30</f>
        <v>0.75048933014647734</v>
      </c>
      <c r="V30" s="47">
        <f>+U30*R30</f>
        <v>0.18916443389993404</v>
      </c>
    </row>
    <row r="31" spans="2:23" x14ac:dyDescent="0.2">
      <c r="B31" s="35">
        <f t="shared" ref="B31:B37" si="17">DATEDIF($C$29,C31,"m")</f>
        <v>6</v>
      </c>
      <c r="C31" s="34">
        <f t="shared" ref="C31:C37" si="18">EDATE(C30,3)</f>
        <v>45305</v>
      </c>
      <c r="D31" s="35">
        <f t="shared" si="6"/>
        <v>92</v>
      </c>
      <c r="E31" s="34">
        <f t="shared" si="7"/>
        <v>45305</v>
      </c>
      <c r="F31" s="36">
        <f t="shared" si="8"/>
        <v>45305</v>
      </c>
      <c r="G31" s="59">
        <f t="shared" si="9"/>
        <v>45305</v>
      </c>
      <c r="H31" s="60">
        <f t="shared" ref="H31:H37" si="19">+E31-E30</f>
        <v>92</v>
      </c>
      <c r="I31" s="60">
        <f t="shared" ref="I31:I37" si="20">+IF(G31-$H$14&lt;0,0,G31-$H$14)</f>
        <v>184</v>
      </c>
      <c r="J31" s="50">
        <f t="shared" ref="J31:J37" si="21">+$P$11+P31</f>
        <v>0.03</v>
      </c>
      <c r="K31" s="70">
        <f t="shared" si="11"/>
        <v>0.75616438356164384</v>
      </c>
      <c r="L31" s="68">
        <v>0</v>
      </c>
      <c r="M31" s="61">
        <f t="shared" si="12"/>
        <v>100</v>
      </c>
      <c r="N31" s="70">
        <f t="shared" si="13"/>
        <v>0.75616438356164384</v>
      </c>
      <c r="O31" s="62">
        <f t="shared" ref="O31:O37" si="22">+N31*$P$13/100</f>
        <v>37808.219178082196</v>
      </c>
      <c r="R31" s="46">
        <f t="shared" si="14"/>
        <v>0.50410958904109593</v>
      </c>
      <c r="S31" s="46">
        <f t="shared" si="15"/>
        <v>0.98504622076602233</v>
      </c>
      <c r="T31" s="47">
        <f t="shared" si="16"/>
        <v>0.75616438356164384</v>
      </c>
      <c r="U31" s="47">
        <f t="shared" ref="U31:U37" si="23">+T31*S31</f>
        <v>0.74485686830526621</v>
      </c>
      <c r="V31" s="47">
        <f t="shared" ref="V31:V37" si="24">+U31*R31</f>
        <v>0.37548948977580549</v>
      </c>
    </row>
    <row r="32" spans="2:23" x14ac:dyDescent="0.2">
      <c r="B32" s="35">
        <f t="shared" si="17"/>
        <v>9</v>
      </c>
      <c r="C32" s="34">
        <f t="shared" si="18"/>
        <v>45396</v>
      </c>
      <c r="D32" s="35">
        <f t="shared" si="6"/>
        <v>91</v>
      </c>
      <c r="E32" s="34">
        <f t="shared" si="7"/>
        <v>45396</v>
      </c>
      <c r="F32" s="36">
        <f t="shared" si="8"/>
        <v>45396</v>
      </c>
      <c r="G32" s="59">
        <f t="shared" si="9"/>
        <v>45396</v>
      </c>
      <c r="H32" s="60">
        <f t="shared" si="19"/>
        <v>91</v>
      </c>
      <c r="I32" s="60">
        <f t="shared" si="20"/>
        <v>275</v>
      </c>
      <c r="J32" s="50">
        <f t="shared" si="21"/>
        <v>0.03</v>
      </c>
      <c r="K32" s="70">
        <f t="shared" si="11"/>
        <v>0.74794520547945209</v>
      </c>
      <c r="L32" s="68">
        <v>0</v>
      </c>
      <c r="M32" s="61">
        <f t="shared" si="12"/>
        <v>100</v>
      </c>
      <c r="N32" s="70">
        <f t="shared" si="13"/>
        <v>0.74794520547945209</v>
      </c>
      <c r="O32" s="62">
        <f t="shared" si="22"/>
        <v>37397.260273972606</v>
      </c>
      <c r="R32" s="46">
        <f t="shared" si="14"/>
        <v>0.75342465753424659</v>
      </c>
      <c r="S32" s="46">
        <f t="shared" si="15"/>
        <v>0.97773345489902153</v>
      </c>
      <c r="T32" s="47">
        <f t="shared" si="16"/>
        <v>0.74794520547945209</v>
      </c>
      <c r="U32" s="47">
        <f t="shared" si="23"/>
        <v>0.73129104982858328</v>
      </c>
      <c r="V32" s="47">
        <f t="shared" si="24"/>
        <v>0.55097270877496007</v>
      </c>
    </row>
    <row r="33" spans="2:28" x14ac:dyDescent="0.2">
      <c r="B33" s="35">
        <f t="shared" si="17"/>
        <v>12</v>
      </c>
      <c r="C33" s="34">
        <f t="shared" si="18"/>
        <v>45487</v>
      </c>
      <c r="D33" s="35">
        <f t="shared" si="6"/>
        <v>91</v>
      </c>
      <c r="E33" s="34">
        <f t="shared" si="7"/>
        <v>45487</v>
      </c>
      <c r="F33" s="36">
        <f t="shared" si="8"/>
        <v>45487</v>
      </c>
      <c r="G33" s="59">
        <f t="shared" si="9"/>
        <v>45487</v>
      </c>
      <c r="H33" s="60">
        <f t="shared" si="19"/>
        <v>91</v>
      </c>
      <c r="I33" s="60">
        <f t="shared" si="20"/>
        <v>366</v>
      </c>
      <c r="J33" s="50">
        <f t="shared" si="21"/>
        <v>0.03</v>
      </c>
      <c r="K33" s="70">
        <f t="shared" si="11"/>
        <v>0.74794520547945209</v>
      </c>
      <c r="L33" s="68">
        <v>0</v>
      </c>
      <c r="M33" s="61">
        <f t="shared" si="12"/>
        <v>100</v>
      </c>
      <c r="N33" s="70">
        <f t="shared" si="13"/>
        <v>0.74794520547945209</v>
      </c>
      <c r="O33" s="62">
        <f t="shared" si="22"/>
        <v>37397.260273972606</v>
      </c>
      <c r="R33" s="46">
        <f t="shared" si="14"/>
        <v>1.0027397260273974</v>
      </c>
      <c r="S33" s="46">
        <f t="shared" si="15"/>
        <v>0.9704749773928083</v>
      </c>
      <c r="T33" s="47">
        <f t="shared" si="16"/>
        <v>0.74794520547945209</v>
      </c>
      <c r="U33" s="47">
        <f t="shared" si="23"/>
        <v>0.72586210637873061</v>
      </c>
      <c r="V33" s="47">
        <f t="shared" si="24"/>
        <v>0.72785076968387785</v>
      </c>
    </row>
    <row r="34" spans="2:28" x14ac:dyDescent="0.2">
      <c r="B34" s="35">
        <f t="shared" si="17"/>
        <v>15</v>
      </c>
      <c r="C34" s="34">
        <f t="shared" si="18"/>
        <v>45579</v>
      </c>
      <c r="D34" s="35">
        <f t="shared" si="6"/>
        <v>92</v>
      </c>
      <c r="E34" s="34">
        <f t="shared" si="7"/>
        <v>45579</v>
      </c>
      <c r="F34" s="36">
        <f t="shared" si="8"/>
        <v>45579</v>
      </c>
      <c r="G34" s="59">
        <f t="shared" si="9"/>
        <v>45579</v>
      </c>
      <c r="H34" s="60">
        <f t="shared" si="19"/>
        <v>92</v>
      </c>
      <c r="I34" s="60">
        <f t="shared" si="20"/>
        <v>458</v>
      </c>
      <c r="J34" s="50">
        <f t="shared" si="21"/>
        <v>0.03</v>
      </c>
      <c r="K34" s="70">
        <f t="shared" si="11"/>
        <v>0.75616438356164384</v>
      </c>
      <c r="L34" s="68">
        <v>0</v>
      </c>
      <c r="M34" s="61">
        <f t="shared" si="12"/>
        <v>100</v>
      </c>
      <c r="N34" s="70">
        <f t="shared" si="13"/>
        <v>0.75616438356164384</v>
      </c>
      <c r="O34" s="62">
        <f t="shared" si="22"/>
        <v>37808.219178082196</v>
      </c>
      <c r="R34" s="46">
        <f t="shared" si="14"/>
        <v>1.2547945205479452</v>
      </c>
      <c r="S34" s="46">
        <f t="shared" si="15"/>
        <v>0.96319151171455786</v>
      </c>
      <c r="T34" s="47">
        <f t="shared" si="16"/>
        <v>0.75616438356164384</v>
      </c>
      <c r="U34" s="47">
        <f t="shared" si="23"/>
        <v>0.72833111570744646</v>
      </c>
      <c r="V34" s="47">
        <f t="shared" si="24"/>
        <v>0.91390589313427528</v>
      </c>
      <c r="Y34" s="35"/>
      <c r="Z34" s="35"/>
      <c r="AA34" s="35"/>
      <c r="AB34" s="35"/>
    </row>
    <row r="35" spans="2:28" x14ac:dyDescent="0.2">
      <c r="B35" s="35">
        <f t="shared" si="17"/>
        <v>18</v>
      </c>
      <c r="C35" s="34">
        <f t="shared" si="18"/>
        <v>45671</v>
      </c>
      <c r="D35" s="35">
        <f t="shared" si="6"/>
        <v>92</v>
      </c>
      <c r="E35" s="34">
        <f t="shared" si="7"/>
        <v>45671</v>
      </c>
      <c r="F35" s="36">
        <f t="shared" si="8"/>
        <v>45671</v>
      </c>
      <c r="G35" s="59">
        <f t="shared" si="9"/>
        <v>45671</v>
      </c>
      <c r="H35" s="60">
        <f t="shared" si="19"/>
        <v>92</v>
      </c>
      <c r="I35" s="60">
        <f t="shared" si="20"/>
        <v>550</v>
      </c>
      <c r="J35" s="50">
        <f t="shared" si="21"/>
        <v>0.03</v>
      </c>
      <c r="K35" s="70">
        <f t="shared" si="11"/>
        <v>0.75616438356164384</v>
      </c>
      <c r="L35" s="68">
        <v>33</v>
      </c>
      <c r="M35" s="61">
        <f t="shared" si="12"/>
        <v>67</v>
      </c>
      <c r="N35" s="70">
        <f t="shared" si="13"/>
        <v>33.756164383561647</v>
      </c>
      <c r="O35" s="62">
        <f t="shared" si="22"/>
        <v>1687808.2191780824</v>
      </c>
      <c r="R35" s="46">
        <f t="shared" si="14"/>
        <v>1.5068493150684932</v>
      </c>
      <c r="S35" s="46">
        <f t="shared" si="15"/>
        <v>0.95596270882877699</v>
      </c>
      <c r="T35" s="47">
        <f t="shared" si="16"/>
        <v>33.756164383561647</v>
      </c>
      <c r="U35" s="47">
        <f t="shared" si="23"/>
        <v>32.269634343779074</v>
      </c>
      <c r="V35" s="47">
        <f t="shared" si="24"/>
        <v>48.625476408434224</v>
      </c>
      <c r="Y35" s="35"/>
      <c r="Z35" s="35"/>
      <c r="AA35" s="35"/>
      <c r="AB35" s="35"/>
    </row>
    <row r="36" spans="2:28" x14ac:dyDescent="0.2">
      <c r="B36" s="35">
        <f t="shared" si="17"/>
        <v>21</v>
      </c>
      <c r="C36" s="34">
        <f t="shared" si="18"/>
        <v>45761</v>
      </c>
      <c r="D36" s="35">
        <f t="shared" si="6"/>
        <v>90</v>
      </c>
      <c r="E36" s="34">
        <f t="shared" si="7"/>
        <v>45761</v>
      </c>
      <c r="F36" s="36">
        <f t="shared" si="8"/>
        <v>45761</v>
      </c>
      <c r="G36" s="59">
        <f t="shared" si="9"/>
        <v>45761</v>
      </c>
      <c r="H36" s="60">
        <f t="shared" si="19"/>
        <v>90</v>
      </c>
      <c r="I36" s="60">
        <f t="shared" si="20"/>
        <v>640</v>
      </c>
      <c r="J36" s="50">
        <f t="shared" si="21"/>
        <v>0.03</v>
      </c>
      <c r="K36" s="70">
        <f t="shared" si="11"/>
        <v>0.49561643835616437</v>
      </c>
      <c r="L36" s="68">
        <v>33</v>
      </c>
      <c r="M36" s="61">
        <f t="shared" si="12"/>
        <v>34</v>
      </c>
      <c r="N36" s="70">
        <f t="shared" si="13"/>
        <v>33.495616438356166</v>
      </c>
      <c r="O36" s="62">
        <f t="shared" si="22"/>
        <v>1674780.8219178084</v>
      </c>
      <c r="R36" s="46">
        <f t="shared" si="14"/>
        <v>1.7534246575342465</v>
      </c>
      <c r="S36" s="46">
        <f t="shared" si="15"/>
        <v>0.94894355295248822</v>
      </c>
      <c r="T36" s="47">
        <f t="shared" si="16"/>
        <v>33.495616438356166</v>
      </c>
      <c r="U36" s="47">
        <f t="shared" si="23"/>
        <v>31.785449271347471</v>
      </c>
      <c r="V36" s="47">
        <f t="shared" si="24"/>
        <v>55.733390503184602</v>
      </c>
    </row>
    <row r="37" spans="2:28" s="35" customFormat="1" ht="12.75" customHeight="1" x14ac:dyDescent="0.2">
      <c r="B37" s="35">
        <f t="shared" si="17"/>
        <v>24</v>
      </c>
      <c r="C37" s="34">
        <f t="shared" si="18"/>
        <v>45852</v>
      </c>
      <c r="D37" s="35">
        <f t="shared" si="6"/>
        <v>91</v>
      </c>
      <c r="E37" s="34">
        <f t="shared" si="7"/>
        <v>45852</v>
      </c>
      <c r="F37" s="36">
        <f t="shared" si="8"/>
        <v>45852</v>
      </c>
      <c r="G37" s="42">
        <f t="shared" si="9"/>
        <v>45852</v>
      </c>
      <c r="H37" s="65">
        <f t="shared" si="19"/>
        <v>91</v>
      </c>
      <c r="I37" s="65">
        <f t="shared" si="20"/>
        <v>731</v>
      </c>
      <c r="J37" s="44">
        <f t="shared" si="21"/>
        <v>0.03</v>
      </c>
      <c r="K37" s="71">
        <f t="shared" si="11"/>
        <v>0.25430136986301372</v>
      </c>
      <c r="L37" s="69">
        <v>34</v>
      </c>
      <c r="M37" s="66">
        <f t="shared" si="12"/>
        <v>0</v>
      </c>
      <c r="N37" s="71">
        <f t="shared" si="13"/>
        <v>34.254301369863015</v>
      </c>
      <c r="O37" s="67">
        <f t="shared" si="22"/>
        <v>1712715.0684931509</v>
      </c>
      <c r="P37" s="6"/>
      <c r="Q37" s="6"/>
      <c r="R37" s="46">
        <f t="shared" si="14"/>
        <v>2.0027397260273974</v>
      </c>
      <c r="S37" s="46">
        <f t="shared" si="15"/>
        <v>0.94189880532801096</v>
      </c>
      <c r="T37" s="47">
        <f t="shared" si="16"/>
        <v>34.254301369863015</v>
      </c>
      <c r="U37" s="47">
        <f t="shared" si="23"/>
        <v>32.264085537619621</v>
      </c>
      <c r="V37" s="47">
        <f t="shared" si="24"/>
        <v>64.616565830136835</v>
      </c>
      <c r="Y37" s="6"/>
      <c r="Z37" s="6"/>
      <c r="AA37" s="6"/>
      <c r="AB37" s="6"/>
    </row>
    <row r="38" spans="2:28" s="35" customFormat="1" ht="12.75" customHeight="1" x14ac:dyDescent="0.2">
      <c r="G38" s="48"/>
      <c r="H38" s="49"/>
      <c r="I38" s="49"/>
      <c r="J38" s="50"/>
      <c r="K38" s="51"/>
      <c r="L38" s="45"/>
      <c r="M38" s="52"/>
      <c r="N38" s="52"/>
      <c r="O38" s="43"/>
      <c r="P38" s="6"/>
      <c r="Q38" s="6"/>
      <c r="R38" s="46"/>
      <c r="S38" s="46"/>
      <c r="T38" s="47"/>
      <c r="U38" s="47"/>
      <c r="V38" s="47"/>
      <c r="Y38" s="6"/>
      <c r="Z38" s="6"/>
      <c r="AA38" s="6"/>
      <c r="AB38" s="6"/>
    </row>
    <row r="39" spans="2:28" ht="12.75" customHeight="1" x14ac:dyDescent="0.2">
      <c r="G39" s="53"/>
      <c r="H39" s="49"/>
      <c r="I39" s="49"/>
      <c r="J39" s="49"/>
      <c r="K39" s="49"/>
      <c r="L39" s="54">
        <f>SUM(L30:L37)</f>
        <v>100</v>
      </c>
      <c r="M39" s="52"/>
      <c r="N39" s="52"/>
      <c r="O39" s="55">
        <f>SUM(O29:O37)</f>
        <v>263523.28767123399</v>
      </c>
      <c r="R39" s="35"/>
      <c r="S39" s="35"/>
      <c r="T39" s="35"/>
      <c r="U39" s="35"/>
      <c r="V39" s="35"/>
    </row>
    <row r="40" spans="2:28" x14ac:dyDescent="0.2">
      <c r="R40" s="6"/>
      <c r="S40" s="6"/>
    </row>
    <row r="41" spans="2:28" x14ac:dyDescent="0.2">
      <c r="R41" s="56"/>
      <c r="S41" s="56"/>
      <c r="T41" s="47"/>
      <c r="U41" s="57">
        <f>SUM(U30:U38)</f>
        <v>99.999999623112672</v>
      </c>
      <c r="V41" s="47">
        <f>SUM(V30:V38)</f>
        <v>171.73281603702452</v>
      </c>
    </row>
    <row r="43" spans="2:28" x14ac:dyDescent="0.2">
      <c r="R43" s="6"/>
      <c r="S43" s="6"/>
    </row>
    <row r="44" spans="2:28" x14ac:dyDescent="0.2">
      <c r="R44" s="6"/>
      <c r="S44" s="6"/>
    </row>
    <row r="45" spans="2:28" x14ac:dyDescent="0.2">
      <c r="R45" s="6"/>
      <c r="S45" s="6"/>
    </row>
    <row r="46" spans="2:28" ht="9.75" customHeight="1" x14ac:dyDescent="0.2">
      <c r="R46" s="6"/>
      <c r="S46" s="6"/>
    </row>
    <row r="47" spans="2:28" x14ac:dyDescent="0.2">
      <c r="R47" s="6"/>
      <c r="S47" s="6"/>
    </row>
    <row r="48" spans="2:28" x14ac:dyDescent="0.2">
      <c r="R48" s="6"/>
      <c r="S48" s="6"/>
    </row>
    <row r="49" spans="8:19" x14ac:dyDescent="0.2">
      <c r="R49" s="6"/>
      <c r="S49" s="6"/>
    </row>
    <row r="50" spans="8:19" hidden="1" x14ac:dyDescent="0.2">
      <c r="H50" s="58"/>
      <c r="I50" s="58" t="s">
        <v>20</v>
      </c>
      <c r="J50" s="58"/>
      <c r="K50" s="58" t="s">
        <v>21</v>
      </c>
      <c r="R50" s="6"/>
      <c r="S50" s="6"/>
    </row>
    <row r="51" spans="8:19" hidden="1" x14ac:dyDescent="0.2">
      <c r="H51" s="58">
        <v>1</v>
      </c>
      <c r="I51" s="58"/>
      <c r="J51" s="58"/>
      <c r="K51" s="58"/>
      <c r="R51" s="6"/>
      <c r="S51" s="6"/>
    </row>
    <row r="52" spans="8:19" hidden="1" x14ac:dyDescent="0.2">
      <c r="H52" s="58">
        <v>2</v>
      </c>
      <c r="I52" s="58"/>
      <c r="J52" s="58"/>
      <c r="K52" s="58"/>
      <c r="R52" s="6"/>
      <c r="S52" s="6"/>
    </row>
    <row r="53" spans="8:19" hidden="1" x14ac:dyDescent="0.2">
      <c r="H53" s="58">
        <v>3</v>
      </c>
      <c r="I53" s="58">
        <v>1</v>
      </c>
      <c r="J53" s="58"/>
      <c r="K53" s="58"/>
      <c r="R53" s="6"/>
      <c r="S53" s="6"/>
    </row>
    <row r="54" spans="8:19" hidden="1" x14ac:dyDescent="0.2">
      <c r="H54" s="58">
        <v>4</v>
      </c>
      <c r="I54" s="58"/>
      <c r="J54" s="58"/>
      <c r="K54" s="58"/>
      <c r="R54" s="6"/>
      <c r="S54" s="6"/>
    </row>
    <row r="55" spans="8:19" hidden="1" x14ac:dyDescent="0.2">
      <c r="H55" s="58">
        <v>5</v>
      </c>
      <c r="I55" s="58"/>
      <c r="J55" s="58"/>
      <c r="K55" s="58"/>
      <c r="R55" s="6"/>
      <c r="S55" s="6"/>
    </row>
    <row r="56" spans="8:19" hidden="1" x14ac:dyDescent="0.2">
      <c r="H56" s="58">
        <v>6</v>
      </c>
      <c r="I56" s="58">
        <v>2</v>
      </c>
      <c r="J56" s="58">
        <v>1</v>
      </c>
      <c r="K56" s="58"/>
      <c r="R56" s="6"/>
      <c r="S56" s="6"/>
    </row>
    <row r="57" spans="8:19" hidden="1" x14ac:dyDescent="0.2">
      <c r="H57" s="58">
        <v>7</v>
      </c>
      <c r="I57" s="58"/>
      <c r="J57" s="58"/>
      <c r="K57" s="58"/>
      <c r="R57" s="6"/>
      <c r="S57" s="6"/>
    </row>
    <row r="58" spans="8:19" hidden="1" x14ac:dyDescent="0.2">
      <c r="H58" s="58">
        <v>8</v>
      </c>
      <c r="I58" s="58"/>
      <c r="J58" s="58"/>
      <c r="K58" s="58"/>
      <c r="R58" s="6"/>
      <c r="S58" s="6"/>
    </row>
    <row r="59" spans="8:19" hidden="1" x14ac:dyDescent="0.2">
      <c r="H59" s="58">
        <v>9</v>
      </c>
      <c r="I59" s="58">
        <v>3</v>
      </c>
      <c r="J59" s="58"/>
      <c r="K59" s="58"/>
      <c r="R59" s="6"/>
      <c r="S59" s="6"/>
    </row>
    <row r="60" spans="8:19" hidden="1" x14ac:dyDescent="0.2">
      <c r="H60" s="58">
        <v>10</v>
      </c>
      <c r="I60" s="58"/>
      <c r="J60" s="58"/>
      <c r="K60" s="58"/>
      <c r="R60" s="6"/>
      <c r="S60" s="6"/>
    </row>
    <row r="61" spans="8:19" hidden="1" x14ac:dyDescent="0.2">
      <c r="H61" s="58">
        <v>11</v>
      </c>
      <c r="I61" s="58"/>
      <c r="J61" s="58"/>
      <c r="K61" s="58"/>
      <c r="R61" s="6"/>
      <c r="S61" s="6"/>
    </row>
    <row r="62" spans="8:19" hidden="1" x14ac:dyDescent="0.2">
      <c r="H62" s="58">
        <v>12</v>
      </c>
      <c r="I62" s="58">
        <v>4</v>
      </c>
      <c r="J62" s="58">
        <v>2</v>
      </c>
      <c r="K62" s="58"/>
      <c r="R62" s="6"/>
      <c r="S62" s="6"/>
    </row>
    <row r="63" spans="8:19" hidden="1" x14ac:dyDescent="0.2">
      <c r="H63" s="58">
        <v>13</v>
      </c>
      <c r="I63" s="58"/>
      <c r="J63" s="58"/>
      <c r="K63" s="58"/>
      <c r="R63" s="6"/>
      <c r="S63" s="6"/>
    </row>
    <row r="64" spans="8:19" hidden="1" x14ac:dyDescent="0.2">
      <c r="H64" s="58">
        <v>14</v>
      </c>
      <c r="I64" s="58"/>
      <c r="J64" s="58"/>
      <c r="K64" s="58"/>
      <c r="R64" s="6"/>
      <c r="S64" s="6"/>
    </row>
    <row r="65" spans="8:19" hidden="1" x14ac:dyDescent="0.2">
      <c r="H65" s="58">
        <v>15</v>
      </c>
      <c r="I65" s="58">
        <v>5</v>
      </c>
      <c r="J65" s="58"/>
      <c r="K65" s="58"/>
      <c r="R65" s="6"/>
      <c r="S65" s="6"/>
    </row>
    <row r="66" spans="8:19" hidden="1" x14ac:dyDescent="0.2">
      <c r="H66" s="58">
        <v>16</v>
      </c>
      <c r="I66" s="58"/>
      <c r="J66" s="58"/>
      <c r="K66" s="58"/>
      <c r="R66" s="6"/>
      <c r="S66" s="6"/>
    </row>
    <row r="67" spans="8:19" hidden="1" x14ac:dyDescent="0.2">
      <c r="H67" s="58">
        <v>17</v>
      </c>
      <c r="I67" s="58"/>
      <c r="J67" s="58"/>
      <c r="K67" s="58"/>
      <c r="R67" s="6"/>
      <c r="S67" s="6"/>
    </row>
    <row r="68" spans="8:19" hidden="1" x14ac:dyDescent="0.2">
      <c r="H68" s="58">
        <v>18</v>
      </c>
      <c r="I68" s="58">
        <v>6</v>
      </c>
      <c r="J68" s="58">
        <v>3</v>
      </c>
      <c r="K68" s="58"/>
      <c r="R68" s="6"/>
      <c r="S68" s="6"/>
    </row>
    <row r="69" spans="8:19" hidden="1" x14ac:dyDescent="0.2">
      <c r="H69" s="58">
        <v>19</v>
      </c>
      <c r="I69" s="58"/>
      <c r="J69" s="58"/>
      <c r="K69" s="58"/>
      <c r="R69" s="6"/>
      <c r="S69" s="6"/>
    </row>
    <row r="70" spans="8:19" hidden="1" x14ac:dyDescent="0.2">
      <c r="H70" s="58">
        <v>20</v>
      </c>
      <c r="I70" s="58"/>
      <c r="J70" s="58"/>
      <c r="K70" s="58"/>
      <c r="R70" s="6"/>
      <c r="S70" s="6"/>
    </row>
    <row r="71" spans="8:19" hidden="1" x14ac:dyDescent="0.2">
      <c r="H71" s="58">
        <v>21</v>
      </c>
      <c r="I71" s="58">
        <v>7</v>
      </c>
      <c r="J71" s="58"/>
      <c r="K71" s="58"/>
      <c r="R71" s="6"/>
      <c r="S71" s="6"/>
    </row>
    <row r="72" spans="8:19" hidden="1" x14ac:dyDescent="0.2">
      <c r="H72" s="58">
        <v>22</v>
      </c>
      <c r="I72" s="58"/>
      <c r="J72" s="58"/>
      <c r="K72" s="58"/>
      <c r="R72" s="6"/>
      <c r="S72" s="6"/>
    </row>
    <row r="73" spans="8:19" hidden="1" x14ac:dyDescent="0.2">
      <c r="H73" s="58">
        <v>23</v>
      </c>
      <c r="I73" s="58"/>
      <c r="J73" s="58"/>
      <c r="K73" s="58"/>
      <c r="R73" s="6"/>
      <c r="S73" s="6"/>
    </row>
    <row r="74" spans="8:19" hidden="1" x14ac:dyDescent="0.2">
      <c r="H74" s="58">
        <v>24</v>
      </c>
      <c r="I74" s="58">
        <v>8</v>
      </c>
      <c r="J74" s="58">
        <v>4</v>
      </c>
      <c r="K74" s="58"/>
      <c r="R74" s="6"/>
      <c r="S74" s="6"/>
    </row>
    <row r="75" spans="8:19" hidden="1" x14ac:dyDescent="0.2">
      <c r="H75" s="58">
        <v>25</v>
      </c>
      <c r="I75" s="58"/>
      <c r="J75" s="58"/>
      <c r="K75" s="58"/>
      <c r="R75" s="6"/>
      <c r="S75" s="6"/>
    </row>
    <row r="76" spans="8:19" hidden="1" x14ac:dyDescent="0.2">
      <c r="H76" s="58">
        <v>26</v>
      </c>
      <c r="I76" s="58"/>
      <c r="J76" s="58"/>
      <c r="K76" s="58"/>
      <c r="R76" s="6"/>
      <c r="S76" s="6"/>
    </row>
    <row r="77" spans="8:19" hidden="1" x14ac:dyDescent="0.2">
      <c r="H77" s="58">
        <v>27</v>
      </c>
      <c r="I77" s="58">
        <v>9</v>
      </c>
      <c r="J77" s="58"/>
      <c r="K77" s="58"/>
      <c r="R77" s="6"/>
      <c r="S77" s="6"/>
    </row>
    <row r="78" spans="8:19" hidden="1" x14ac:dyDescent="0.2">
      <c r="H78" s="58">
        <v>28</v>
      </c>
      <c r="I78" s="58"/>
      <c r="J78" s="58"/>
      <c r="K78" s="58"/>
      <c r="R78" s="6"/>
      <c r="S78" s="6"/>
    </row>
    <row r="79" spans="8:19" hidden="1" x14ac:dyDescent="0.2">
      <c r="H79" s="58">
        <v>29</v>
      </c>
      <c r="I79" s="58"/>
      <c r="J79" s="58"/>
      <c r="K79" s="58"/>
      <c r="R79" s="6"/>
      <c r="S79" s="6"/>
    </row>
    <row r="80" spans="8:19" hidden="1" x14ac:dyDescent="0.2">
      <c r="H80" s="58">
        <v>30</v>
      </c>
      <c r="I80" s="58">
        <v>10</v>
      </c>
      <c r="J80" s="58">
        <v>5</v>
      </c>
      <c r="K80" s="58"/>
      <c r="R80" s="6"/>
      <c r="S80" s="6"/>
    </row>
    <row r="81" spans="8:19" hidden="1" x14ac:dyDescent="0.2">
      <c r="H81" s="58">
        <v>31</v>
      </c>
      <c r="I81" s="58"/>
      <c r="J81" s="58"/>
      <c r="K81" s="58"/>
      <c r="R81" s="6"/>
      <c r="S81" s="6"/>
    </row>
    <row r="82" spans="8:19" hidden="1" x14ac:dyDescent="0.2">
      <c r="H82" s="58">
        <v>32</v>
      </c>
      <c r="I82" s="58"/>
      <c r="J82" s="58"/>
      <c r="K82" s="58"/>
      <c r="R82" s="6"/>
      <c r="S82" s="6"/>
    </row>
    <row r="83" spans="8:19" hidden="1" x14ac:dyDescent="0.2">
      <c r="H83" s="58">
        <v>33</v>
      </c>
      <c r="I83" s="58">
        <v>11</v>
      </c>
      <c r="J83" s="58"/>
      <c r="K83" s="58"/>
      <c r="R83" s="6"/>
      <c r="S83" s="6"/>
    </row>
    <row r="84" spans="8:19" hidden="1" x14ac:dyDescent="0.2">
      <c r="H84" s="58">
        <v>34</v>
      </c>
      <c r="I84" s="58"/>
      <c r="J84" s="58"/>
      <c r="K84" s="58"/>
      <c r="R84" s="6"/>
      <c r="S84" s="6"/>
    </row>
    <row r="85" spans="8:19" hidden="1" x14ac:dyDescent="0.2">
      <c r="H85" s="58">
        <v>35</v>
      </c>
      <c r="I85" s="58"/>
      <c r="J85" s="58"/>
      <c r="K85" s="58"/>
      <c r="R85" s="6"/>
      <c r="S85" s="6"/>
    </row>
    <row r="86" spans="8:19" hidden="1" x14ac:dyDescent="0.2">
      <c r="H86" s="58">
        <v>36</v>
      </c>
      <c r="I86" s="58">
        <v>12</v>
      </c>
      <c r="J86" s="58">
        <v>6</v>
      </c>
      <c r="K86" s="58">
        <v>1</v>
      </c>
      <c r="R86" s="6"/>
      <c r="S86" s="6"/>
    </row>
    <row r="87" spans="8:19" hidden="1" x14ac:dyDescent="0.2">
      <c r="H87" s="58">
        <v>37</v>
      </c>
      <c r="I87" s="58"/>
      <c r="J87" s="58"/>
      <c r="K87" s="58"/>
      <c r="R87" s="6"/>
      <c r="S87" s="6"/>
    </row>
    <row r="88" spans="8:19" hidden="1" x14ac:dyDescent="0.2">
      <c r="H88" s="58">
        <v>38</v>
      </c>
      <c r="I88" s="58"/>
      <c r="J88" s="58"/>
      <c r="K88" s="58"/>
      <c r="R88" s="6"/>
      <c r="S88" s="6"/>
    </row>
    <row r="89" spans="8:19" hidden="1" x14ac:dyDescent="0.2">
      <c r="H89" s="58">
        <v>39</v>
      </c>
      <c r="I89" s="58">
        <v>13</v>
      </c>
      <c r="J89" s="58"/>
      <c r="K89" s="58"/>
      <c r="R89" s="6"/>
      <c r="S89" s="6"/>
    </row>
    <row r="90" spans="8:19" hidden="1" x14ac:dyDescent="0.2">
      <c r="H90" s="58">
        <v>40</v>
      </c>
      <c r="I90" s="58"/>
      <c r="J90" s="58"/>
      <c r="K90" s="58"/>
      <c r="R90" s="6"/>
      <c r="S90" s="6"/>
    </row>
    <row r="91" spans="8:19" hidden="1" x14ac:dyDescent="0.2">
      <c r="H91" s="58">
        <v>41</v>
      </c>
      <c r="I91" s="58"/>
      <c r="J91" s="58"/>
      <c r="K91" s="58"/>
      <c r="R91" s="6"/>
      <c r="S91" s="6"/>
    </row>
    <row r="92" spans="8:19" hidden="1" x14ac:dyDescent="0.2">
      <c r="H92" s="58">
        <v>42</v>
      </c>
      <c r="I92" s="58">
        <v>14</v>
      </c>
      <c r="J92" s="58">
        <v>7</v>
      </c>
      <c r="K92" s="58">
        <v>2</v>
      </c>
      <c r="R92" s="6"/>
      <c r="S92" s="6"/>
    </row>
    <row r="93" spans="8:19" hidden="1" x14ac:dyDescent="0.2">
      <c r="H93" s="58">
        <v>43</v>
      </c>
      <c r="I93" s="58"/>
      <c r="J93" s="58"/>
      <c r="K93" s="58"/>
      <c r="R93" s="6"/>
      <c r="S93" s="6"/>
    </row>
    <row r="94" spans="8:19" hidden="1" x14ac:dyDescent="0.2">
      <c r="H94" s="58">
        <v>44</v>
      </c>
      <c r="I94" s="58"/>
      <c r="J94" s="58"/>
      <c r="K94" s="58"/>
      <c r="R94" s="6"/>
      <c r="S94" s="6"/>
    </row>
    <row r="95" spans="8:19" hidden="1" x14ac:dyDescent="0.2">
      <c r="H95" s="58">
        <v>45</v>
      </c>
      <c r="I95" s="58">
        <v>15</v>
      </c>
      <c r="J95" s="58"/>
      <c r="K95" s="58"/>
      <c r="R95" s="6"/>
      <c r="S95" s="6"/>
    </row>
    <row r="96" spans="8:19" hidden="1" x14ac:dyDescent="0.2">
      <c r="H96" s="58">
        <v>46</v>
      </c>
      <c r="I96" s="58"/>
      <c r="J96" s="58"/>
      <c r="K96" s="58"/>
      <c r="R96" s="6"/>
      <c r="S96" s="6"/>
    </row>
    <row r="97" spans="8:19" hidden="1" x14ac:dyDescent="0.2">
      <c r="H97" s="58">
        <v>47</v>
      </c>
      <c r="I97" s="58"/>
      <c r="J97" s="58"/>
      <c r="K97" s="58"/>
      <c r="R97" s="6"/>
      <c r="S97" s="6"/>
    </row>
    <row r="98" spans="8:19" hidden="1" x14ac:dyDescent="0.2">
      <c r="H98" s="58">
        <v>48</v>
      </c>
      <c r="I98" s="58">
        <v>16</v>
      </c>
      <c r="J98" s="58">
        <v>8</v>
      </c>
      <c r="K98" s="58">
        <v>3</v>
      </c>
      <c r="R98" s="6"/>
      <c r="S98" s="6"/>
    </row>
    <row r="99" spans="8:19" hidden="1" x14ac:dyDescent="0.2">
      <c r="H99" s="58">
        <v>49</v>
      </c>
      <c r="I99" s="58"/>
      <c r="J99" s="58"/>
      <c r="K99" s="58"/>
      <c r="R99" s="6"/>
      <c r="S99" s="6"/>
    </row>
    <row r="100" spans="8:19" hidden="1" x14ac:dyDescent="0.2">
      <c r="H100" s="58">
        <v>50</v>
      </c>
      <c r="I100" s="58"/>
      <c r="J100" s="58"/>
      <c r="K100" s="58"/>
      <c r="R100" s="6"/>
      <c r="S100" s="6"/>
    </row>
    <row r="101" spans="8:19" hidden="1" x14ac:dyDescent="0.2">
      <c r="H101" s="58">
        <v>51</v>
      </c>
      <c r="I101" s="58">
        <v>17</v>
      </c>
      <c r="J101" s="58"/>
      <c r="K101" s="58"/>
      <c r="R101" s="6"/>
      <c r="S101" s="6"/>
    </row>
    <row r="102" spans="8:19" hidden="1" x14ac:dyDescent="0.2">
      <c r="H102" s="58">
        <v>52</v>
      </c>
      <c r="I102" s="58"/>
      <c r="J102" s="58"/>
      <c r="K102" s="58"/>
      <c r="R102" s="6"/>
      <c r="S102" s="6"/>
    </row>
    <row r="103" spans="8:19" hidden="1" x14ac:dyDescent="0.2">
      <c r="H103" s="58">
        <v>53</v>
      </c>
      <c r="I103" s="58"/>
      <c r="J103" s="58"/>
      <c r="K103" s="58"/>
      <c r="R103" s="6"/>
      <c r="S103" s="6"/>
    </row>
    <row r="104" spans="8:19" hidden="1" x14ac:dyDescent="0.2">
      <c r="H104" s="58">
        <v>54</v>
      </c>
      <c r="I104" s="58">
        <v>18</v>
      </c>
      <c r="J104" s="58">
        <v>9</v>
      </c>
      <c r="K104" s="58">
        <v>4</v>
      </c>
      <c r="R104" s="6"/>
      <c r="S104" s="6"/>
    </row>
    <row r="105" spans="8:19" hidden="1" x14ac:dyDescent="0.2">
      <c r="H105" s="58">
        <v>55</v>
      </c>
      <c r="I105" s="58"/>
      <c r="J105" s="58"/>
      <c r="K105" s="58"/>
      <c r="R105" s="6"/>
      <c r="S105" s="6"/>
    </row>
    <row r="106" spans="8:19" hidden="1" x14ac:dyDescent="0.2">
      <c r="H106" s="58">
        <v>56</v>
      </c>
      <c r="I106" s="58"/>
      <c r="J106" s="58"/>
      <c r="K106" s="58"/>
      <c r="R106" s="6"/>
      <c r="S106" s="6"/>
    </row>
    <row r="107" spans="8:19" hidden="1" x14ac:dyDescent="0.2">
      <c r="H107" s="58">
        <v>57</v>
      </c>
      <c r="I107" s="58">
        <v>19</v>
      </c>
      <c r="J107" s="58"/>
      <c r="K107" s="58"/>
      <c r="R107" s="6"/>
      <c r="S107" s="6"/>
    </row>
    <row r="108" spans="8:19" hidden="1" x14ac:dyDescent="0.2">
      <c r="H108" s="58">
        <v>58</v>
      </c>
      <c r="I108" s="58"/>
      <c r="J108" s="58"/>
      <c r="K108" s="58"/>
      <c r="R108" s="6"/>
      <c r="S108" s="6"/>
    </row>
    <row r="109" spans="8:19" hidden="1" x14ac:dyDescent="0.2">
      <c r="H109" s="58">
        <v>59</v>
      </c>
      <c r="I109" s="58"/>
      <c r="J109" s="58"/>
      <c r="K109" s="58"/>
      <c r="R109" s="6"/>
      <c r="S109" s="6"/>
    </row>
    <row r="110" spans="8:19" hidden="1" x14ac:dyDescent="0.2">
      <c r="H110" s="58">
        <v>60</v>
      </c>
      <c r="I110" s="58">
        <v>20</v>
      </c>
      <c r="J110" s="58">
        <v>10</v>
      </c>
      <c r="K110" s="58">
        <v>5</v>
      </c>
      <c r="R110" s="6"/>
      <c r="S110" s="6"/>
    </row>
    <row r="111" spans="8:19" hidden="1" x14ac:dyDescent="0.2">
      <c r="R111" s="6"/>
      <c r="S111" s="6"/>
    </row>
    <row r="112" spans="8:19" hidden="1" x14ac:dyDescent="0.2">
      <c r="R112" s="6"/>
      <c r="S112" s="6"/>
    </row>
    <row r="113" spans="18:19" x14ac:dyDescent="0.2">
      <c r="R113" s="6"/>
      <c r="S113" s="6"/>
    </row>
    <row r="114" spans="18:19" x14ac:dyDescent="0.2">
      <c r="R114" s="6"/>
      <c r="S114" s="6"/>
    </row>
    <row r="115" spans="18:19" x14ac:dyDescent="0.2">
      <c r="R115" s="6"/>
      <c r="S115" s="6"/>
    </row>
    <row r="116" spans="18:19" x14ac:dyDescent="0.2">
      <c r="R116" s="6"/>
      <c r="S116" s="6"/>
    </row>
    <row r="117" spans="18:19" x14ac:dyDescent="0.2">
      <c r="R117" s="6"/>
      <c r="S117" s="6"/>
    </row>
    <row r="118" spans="18:19" x14ac:dyDescent="0.2">
      <c r="R118" s="6"/>
      <c r="S118" s="6"/>
    </row>
    <row r="119" spans="18:19" x14ac:dyDescent="0.2">
      <c r="R119" s="6"/>
      <c r="S119" s="6"/>
    </row>
    <row r="120" spans="18:19" x14ac:dyDescent="0.2">
      <c r="R120" s="6"/>
      <c r="S120" s="6"/>
    </row>
    <row r="121" spans="18:19" x14ac:dyDescent="0.2">
      <c r="R121" s="6"/>
      <c r="S121" s="6"/>
    </row>
    <row r="122" spans="18:19" x14ac:dyDescent="0.2">
      <c r="R122" s="6"/>
      <c r="S122" s="6"/>
    </row>
    <row r="123" spans="18:19" x14ac:dyDescent="0.2">
      <c r="R123" s="6"/>
      <c r="S123" s="6"/>
    </row>
    <row r="124" spans="18:19" x14ac:dyDescent="0.2">
      <c r="R124" s="6"/>
      <c r="S124" s="6"/>
    </row>
    <row r="125" spans="18:19" x14ac:dyDescent="0.2">
      <c r="R125" s="6"/>
      <c r="S125" s="6"/>
    </row>
    <row r="126" spans="18:19" x14ac:dyDescent="0.2">
      <c r="R126" s="6"/>
      <c r="S126" s="6"/>
    </row>
    <row r="127" spans="18:19" x14ac:dyDescent="0.2">
      <c r="R127" s="6"/>
      <c r="S127" s="6"/>
    </row>
    <row r="128" spans="18:19" x14ac:dyDescent="0.2">
      <c r="R128" s="6"/>
      <c r="S128" s="6"/>
    </row>
    <row r="129" spans="18:19" x14ac:dyDescent="0.2">
      <c r="R129" s="6"/>
      <c r="S129" s="6"/>
    </row>
    <row r="130" spans="18:19" x14ac:dyDescent="0.2">
      <c r="R130" s="6"/>
      <c r="S130" s="6"/>
    </row>
    <row r="131" spans="18:19" x14ac:dyDescent="0.2">
      <c r="R131" s="6"/>
      <c r="S131" s="6"/>
    </row>
    <row r="132" spans="18:19" x14ac:dyDescent="0.2">
      <c r="R132" s="6"/>
      <c r="S132" s="6"/>
    </row>
    <row r="133" spans="18:19" x14ac:dyDescent="0.2">
      <c r="R133" s="6"/>
      <c r="S133" s="6"/>
    </row>
    <row r="134" spans="18:19" x14ac:dyDescent="0.2">
      <c r="R134" s="6"/>
      <c r="S134" s="6"/>
    </row>
    <row r="135" spans="18:19" x14ac:dyDescent="0.2">
      <c r="R135" s="6"/>
      <c r="S135" s="6"/>
    </row>
    <row r="136" spans="18:19" x14ac:dyDescent="0.2">
      <c r="R136" s="6"/>
      <c r="S136" s="6"/>
    </row>
    <row r="137" spans="18:19" x14ac:dyDescent="0.2">
      <c r="R137" s="6"/>
      <c r="S137" s="6"/>
    </row>
    <row r="138" spans="18:19" x14ac:dyDescent="0.2">
      <c r="R138" s="6"/>
      <c r="S138" s="6"/>
    </row>
    <row r="139" spans="18:19" x14ac:dyDescent="0.2">
      <c r="R139" s="6"/>
      <c r="S139" s="6"/>
    </row>
    <row r="140" spans="18:19" x14ac:dyDescent="0.2">
      <c r="R140" s="6"/>
      <c r="S140" s="6"/>
    </row>
    <row r="141" spans="18:19" x14ac:dyDescent="0.2">
      <c r="R141" s="6"/>
      <c r="S141" s="6"/>
    </row>
    <row r="142" spans="18:19" x14ac:dyDescent="0.2">
      <c r="R142" s="6"/>
      <c r="S142" s="6"/>
    </row>
    <row r="143" spans="18:19" x14ac:dyDescent="0.2">
      <c r="R143" s="6"/>
      <c r="S143" s="6"/>
    </row>
    <row r="144" spans="18:19" x14ac:dyDescent="0.2">
      <c r="R144" s="6"/>
      <c r="S144" s="6"/>
    </row>
    <row r="145" spans="18:19" x14ac:dyDescent="0.2">
      <c r="R145" s="6"/>
      <c r="S145" s="6"/>
    </row>
    <row r="146" spans="18:19" x14ac:dyDescent="0.2">
      <c r="R146" s="6"/>
      <c r="S146" s="6"/>
    </row>
    <row r="147" spans="18:19" x14ac:dyDescent="0.2">
      <c r="R147" s="6"/>
      <c r="S147" s="6"/>
    </row>
    <row r="148" spans="18:19" x14ac:dyDescent="0.2">
      <c r="R148" s="6"/>
      <c r="S148" s="6"/>
    </row>
    <row r="149" spans="18:19" x14ac:dyDescent="0.2">
      <c r="R149" s="6"/>
      <c r="S149" s="6"/>
    </row>
    <row r="150" spans="18:19" x14ac:dyDescent="0.2">
      <c r="R150" s="6"/>
      <c r="S150" s="6"/>
    </row>
    <row r="151" spans="18:19" x14ac:dyDescent="0.2">
      <c r="R151" s="6"/>
      <c r="S151" s="6"/>
    </row>
    <row r="152" spans="18:19" x14ac:dyDescent="0.2">
      <c r="R152" s="6"/>
      <c r="S152" s="6"/>
    </row>
    <row r="153" spans="18:19" x14ac:dyDescent="0.2">
      <c r="R153" s="6"/>
      <c r="S153" s="6"/>
    </row>
    <row r="154" spans="18:19" x14ac:dyDescent="0.2">
      <c r="R154" s="6"/>
      <c r="S154" s="6"/>
    </row>
    <row r="155" spans="18:19" x14ac:dyDescent="0.2">
      <c r="R155" s="6"/>
      <c r="S155" s="6"/>
    </row>
    <row r="156" spans="18:19" x14ac:dyDescent="0.2">
      <c r="R156" s="6"/>
      <c r="S156" s="6"/>
    </row>
    <row r="157" spans="18:19" x14ac:dyDescent="0.2">
      <c r="R157" s="6"/>
      <c r="S157" s="6"/>
    </row>
    <row r="158" spans="18:19" x14ac:dyDescent="0.2">
      <c r="R158" s="6"/>
      <c r="S158" s="6"/>
    </row>
    <row r="159" spans="18:19" x14ac:dyDescent="0.2">
      <c r="R159" s="6"/>
      <c r="S159" s="6"/>
    </row>
    <row r="160" spans="18:19" x14ac:dyDescent="0.2">
      <c r="R160" s="6"/>
      <c r="S160" s="6"/>
    </row>
    <row r="161" spans="18:19" x14ac:dyDescent="0.2">
      <c r="R161" s="6"/>
      <c r="S161" s="6"/>
    </row>
    <row r="162" spans="18:19" x14ac:dyDescent="0.2">
      <c r="R162" s="6"/>
      <c r="S162" s="6"/>
    </row>
    <row r="163" spans="18:19" x14ac:dyDescent="0.2">
      <c r="R163" s="6"/>
      <c r="S163" s="6"/>
    </row>
    <row r="164" spans="18:19" x14ac:dyDescent="0.2">
      <c r="R164" s="6"/>
      <c r="S164" s="6"/>
    </row>
    <row r="165" spans="18:19" x14ac:dyDescent="0.2">
      <c r="R165" s="6"/>
      <c r="S165" s="6"/>
    </row>
    <row r="166" spans="18:19" x14ac:dyDescent="0.2">
      <c r="R166" s="6"/>
      <c r="S166" s="6"/>
    </row>
    <row r="167" spans="18:19" x14ac:dyDescent="0.2">
      <c r="R167" s="6"/>
      <c r="S167" s="6"/>
    </row>
    <row r="168" spans="18:19" x14ac:dyDescent="0.2">
      <c r="R168" s="6"/>
      <c r="S168" s="6"/>
    </row>
    <row r="169" spans="18:19" x14ac:dyDescent="0.2">
      <c r="R169" s="6"/>
      <c r="S169" s="6"/>
    </row>
    <row r="170" spans="18:19" x14ac:dyDescent="0.2">
      <c r="R170" s="6"/>
      <c r="S170" s="6"/>
    </row>
    <row r="171" spans="18:19" x14ac:dyDescent="0.2">
      <c r="R171" s="6"/>
      <c r="S171" s="6"/>
    </row>
    <row r="172" spans="18:19" x14ac:dyDescent="0.2">
      <c r="R172" s="6"/>
      <c r="S172" s="6"/>
    </row>
    <row r="173" spans="18:19" x14ac:dyDescent="0.2">
      <c r="R173" s="6"/>
      <c r="S173" s="6"/>
    </row>
    <row r="174" spans="18:19" x14ac:dyDescent="0.2">
      <c r="R174" s="6"/>
      <c r="S174" s="6"/>
    </row>
    <row r="175" spans="18:19" x14ac:dyDescent="0.2">
      <c r="R175" s="6"/>
      <c r="S175" s="6"/>
    </row>
    <row r="176" spans="18:19" x14ac:dyDescent="0.2">
      <c r="R176" s="6"/>
      <c r="S176" s="6"/>
    </row>
    <row r="177" spans="18:19" x14ac:dyDescent="0.2">
      <c r="R177" s="6"/>
      <c r="S177" s="6"/>
    </row>
    <row r="178" spans="18:19" x14ac:dyDescent="0.2">
      <c r="R178" s="6"/>
      <c r="S178" s="6"/>
    </row>
    <row r="179" spans="18:19" x14ac:dyDescent="0.2">
      <c r="R179" s="6"/>
      <c r="S179" s="6"/>
    </row>
    <row r="180" spans="18:19" x14ac:dyDescent="0.2">
      <c r="R180" s="6"/>
      <c r="S180" s="6"/>
    </row>
    <row r="181" spans="18:19" x14ac:dyDescent="0.2">
      <c r="R181" s="6"/>
      <c r="S181" s="6"/>
    </row>
    <row r="182" spans="18:19" x14ac:dyDescent="0.2">
      <c r="R182" s="6"/>
      <c r="S182" s="6"/>
    </row>
    <row r="183" spans="18:19" x14ac:dyDescent="0.2">
      <c r="R183" s="6"/>
      <c r="S183" s="6"/>
    </row>
    <row r="184" spans="18:19" x14ac:dyDescent="0.2">
      <c r="R184" s="6"/>
      <c r="S184" s="6"/>
    </row>
    <row r="185" spans="18:19" x14ac:dyDescent="0.2">
      <c r="R185" s="6"/>
      <c r="S185" s="6"/>
    </row>
    <row r="186" spans="18:19" x14ac:dyDescent="0.2">
      <c r="R186" s="6"/>
      <c r="S186" s="6"/>
    </row>
    <row r="187" spans="18:19" x14ac:dyDescent="0.2">
      <c r="R187" s="6"/>
      <c r="S187" s="6"/>
    </row>
    <row r="188" spans="18:19" x14ac:dyDescent="0.2">
      <c r="R188" s="6"/>
      <c r="S188" s="6"/>
    </row>
    <row r="189" spans="18:19" x14ac:dyDescent="0.2">
      <c r="R189" s="6"/>
      <c r="S189" s="6"/>
    </row>
    <row r="190" spans="18:19" x14ac:dyDescent="0.2">
      <c r="R190" s="6"/>
      <c r="S190" s="6"/>
    </row>
    <row r="191" spans="18:19" x14ac:dyDescent="0.2">
      <c r="R191" s="6"/>
      <c r="S191" s="6"/>
    </row>
    <row r="192" spans="18:19" x14ac:dyDescent="0.2">
      <c r="R192" s="6"/>
      <c r="S192" s="6"/>
    </row>
    <row r="193" spans="18:19" x14ac:dyDescent="0.2">
      <c r="R193" s="6"/>
      <c r="S193" s="6"/>
    </row>
    <row r="194" spans="18:19" x14ac:dyDescent="0.2">
      <c r="R194" s="6"/>
      <c r="S194" s="6"/>
    </row>
    <row r="195" spans="18:19" x14ac:dyDescent="0.2">
      <c r="R195" s="6"/>
      <c r="S195" s="6"/>
    </row>
    <row r="196" spans="18:19" x14ac:dyDescent="0.2">
      <c r="R196" s="6"/>
      <c r="S196" s="6"/>
    </row>
    <row r="197" spans="18:19" x14ac:dyDescent="0.2">
      <c r="R197" s="6"/>
      <c r="S197" s="6"/>
    </row>
    <row r="198" spans="18:19" x14ac:dyDescent="0.2">
      <c r="R198" s="6"/>
      <c r="S198" s="6"/>
    </row>
    <row r="199" spans="18:19" x14ac:dyDescent="0.2">
      <c r="R199" s="6"/>
      <c r="S199" s="6"/>
    </row>
    <row r="200" spans="18:19" x14ac:dyDescent="0.2">
      <c r="R200" s="6"/>
      <c r="S200" s="6"/>
    </row>
    <row r="201" spans="18:19" x14ac:dyDescent="0.2">
      <c r="R201" s="6"/>
      <c r="S201" s="6"/>
    </row>
    <row r="202" spans="18:19" x14ac:dyDescent="0.2">
      <c r="R202" s="6"/>
      <c r="S202" s="6"/>
    </row>
    <row r="203" spans="18:19" x14ac:dyDescent="0.2">
      <c r="R203" s="6"/>
      <c r="S203" s="6"/>
    </row>
    <row r="204" spans="18:19" x14ac:dyDescent="0.2">
      <c r="R204" s="6"/>
      <c r="S204" s="6"/>
    </row>
    <row r="205" spans="18:19" x14ac:dyDescent="0.2">
      <c r="R205" s="6"/>
      <c r="S205" s="6"/>
    </row>
    <row r="206" spans="18:19" x14ac:dyDescent="0.2">
      <c r="R206" s="6"/>
      <c r="S206" s="6"/>
    </row>
    <row r="207" spans="18:19" x14ac:dyDescent="0.2">
      <c r="R207" s="6"/>
      <c r="S207" s="6"/>
    </row>
    <row r="208" spans="18:19" x14ac:dyDescent="0.2">
      <c r="R208" s="6"/>
      <c r="S208" s="6"/>
    </row>
    <row r="209" spans="18:19" x14ac:dyDescent="0.2">
      <c r="R209" s="6"/>
      <c r="S209" s="6"/>
    </row>
    <row r="210" spans="18:19" x14ac:dyDescent="0.2">
      <c r="R210" s="6"/>
      <c r="S210" s="6"/>
    </row>
    <row r="211" spans="18:19" x14ac:dyDescent="0.2">
      <c r="R211" s="6"/>
      <c r="S211" s="6"/>
    </row>
    <row r="212" spans="18:19" x14ac:dyDescent="0.2">
      <c r="R212" s="6"/>
      <c r="S212" s="6"/>
    </row>
    <row r="213" spans="18:19" x14ac:dyDescent="0.2">
      <c r="R213" s="6"/>
      <c r="S213" s="6"/>
    </row>
    <row r="214" spans="18:19" x14ac:dyDescent="0.2">
      <c r="R214" s="6"/>
      <c r="S214" s="6"/>
    </row>
    <row r="215" spans="18:19" x14ac:dyDescent="0.2">
      <c r="R215" s="6"/>
      <c r="S215" s="6"/>
    </row>
    <row r="216" spans="18:19" x14ac:dyDescent="0.2">
      <c r="R216" s="6"/>
      <c r="S216" s="6"/>
    </row>
    <row r="217" spans="18:19" x14ac:dyDescent="0.2">
      <c r="R217" s="6"/>
      <c r="S217" s="6"/>
    </row>
    <row r="218" spans="18:19" x14ac:dyDescent="0.2">
      <c r="R218" s="6"/>
      <c r="S218" s="6"/>
    </row>
    <row r="219" spans="18:19" x14ac:dyDescent="0.2">
      <c r="R219" s="6"/>
      <c r="S219" s="6"/>
    </row>
    <row r="220" spans="18:19" x14ac:dyDescent="0.2">
      <c r="R220" s="6"/>
      <c r="S220" s="6"/>
    </row>
    <row r="221" spans="18:19" x14ac:dyDescent="0.2">
      <c r="R221" s="6"/>
      <c r="S221" s="6"/>
    </row>
    <row r="222" spans="18:19" x14ac:dyDescent="0.2">
      <c r="R222" s="6"/>
      <c r="S222" s="6"/>
    </row>
    <row r="223" spans="18:19" x14ac:dyDescent="0.2">
      <c r="R223" s="6"/>
      <c r="S223" s="6"/>
    </row>
    <row r="224" spans="18:19" x14ac:dyDescent="0.2">
      <c r="R224" s="6"/>
      <c r="S224" s="6"/>
    </row>
    <row r="225" spans="18:19" x14ac:dyDescent="0.2">
      <c r="R225" s="6"/>
      <c r="S225" s="6"/>
    </row>
    <row r="226" spans="18:19" x14ac:dyDescent="0.2">
      <c r="R226" s="6"/>
      <c r="S226" s="6"/>
    </row>
    <row r="227" spans="18:19" x14ac:dyDescent="0.2">
      <c r="R227" s="6"/>
      <c r="S227" s="6"/>
    </row>
    <row r="228" spans="18:19" x14ac:dyDescent="0.2">
      <c r="R228" s="6"/>
      <c r="S228" s="6"/>
    </row>
    <row r="229" spans="18:19" x14ac:dyDescent="0.2">
      <c r="R229" s="6"/>
      <c r="S229" s="6"/>
    </row>
    <row r="230" spans="18:19" x14ac:dyDescent="0.2">
      <c r="R230" s="6"/>
      <c r="S230" s="6"/>
    </row>
    <row r="231" spans="18:19" x14ac:dyDescent="0.2">
      <c r="R231" s="6"/>
      <c r="S231" s="6"/>
    </row>
    <row r="232" spans="18:19" x14ac:dyDescent="0.2">
      <c r="R232" s="6"/>
      <c r="S232" s="6"/>
    </row>
    <row r="233" spans="18:19" x14ac:dyDescent="0.2">
      <c r="R233" s="6"/>
      <c r="S233" s="6"/>
    </row>
    <row r="234" spans="18:19" x14ac:dyDescent="0.2">
      <c r="R234" s="6"/>
      <c r="S234" s="6"/>
    </row>
    <row r="235" spans="18:19" x14ac:dyDescent="0.2">
      <c r="R235" s="6"/>
      <c r="S235" s="6"/>
    </row>
    <row r="236" spans="18:19" x14ac:dyDescent="0.2">
      <c r="R236" s="6"/>
      <c r="S236" s="6"/>
    </row>
    <row r="237" spans="18:19" x14ac:dyDescent="0.2">
      <c r="R237" s="6"/>
      <c r="S237" s="6"/>
    </row>
    <row r="238" spans="18:19" x14ac:dyDescent="0.2">
      <c r="R238" s="6"/>
      <c r="S238" s="6"/>
    </row>
    <row r="239" spans="18:19" x14ac:dyDescent="0.2">
      <c r="R239" s="6"/>
      <c r="S239" s="6"/>
    </row>
    <row r="240" spans="18:19" x14ac:dyDescent="0.2">
      <c r="R240" s="6"/>
      <c r="S240" s="6"/>
    </row>
    <row r="241" spans="18:19" x14ac:dyDescent="0.2">
      <c r="R241" s="6"/>
      <c r="S241" s="6"/>
    </row>
    <row r="242" spans="18:19" x14ac:dyDescent="0.2">
      <c r="R242" s="6"/>
      <c r="S242" s="6"/>
    </row>
    <row r="243" spans="18:19" x14ac:dyDescent="0.2">
      <c r="R243" s="6"/>
      <c r="S243" s="6"/>
    </row>
    <row r="244" spans="18:19" x14ac:dyDescent="0.2">
      <c r="R244" s="6"/>
      <c r="S244" s="6"/>
    </row>
    <row r="245" spans="18:19" x14ac:dyDescent="0.2">
      <c r="R245" s="6"/>
      <c r="S245" s="6"/>
    </row>
    <row r="246" spans="18:19" x14ac:dyDescent="0.2">
      <c r="R246" s="6"/>
      <c r="S246" s="6"/>
    </row>
    <row r="247" spans="18:19" x14ac:dyDescent="0.2">
      <c r="R247" s="6"/>
      <c r="S247" s="6"/>
    </row>
    <row r="248" spans="18:19" x14ac:dyDescent="0.2">
      <c r="R248" s="6"/>
      <c r="S248" s="6"/>
    </row>
    <row r="249" spans="18:19" x14ac:dyDescent="0.2">
      <c r="R249" s="6"/>
      <c r="S249" s="6"/>
    </row>
    <row r="250" spans="18:19" x14ac:dyDescent="0.2">
      <c r="R250" s="6"/>
      <c r="S250" s="6"/>
    </row>
    <row r="251" spans="18:19" x14ac:dyDescent="0.2">
      <c r="R251" s="6"/>
      <c r="S251" s="6"/>
    </row>
    <row r="252" spans="18:19" x14ac:dyDescent="0.2">
      <c r="R252" s="6"/>
      <c r="S252" s="6"/>
    </row>
    <row r="253" spans="18:19" x14ac:dyDescent="0.2">
      <c r="R253" s="6"/>
      <c r="S253" s="6"/>
    </row>
    <row r="254" spans="18:19" x14ac:dyDescent="0.2">
      <c r="R254" s="6"/>
      <c r="S254" s="6"/>
    </row>
    <row r="255" spans="18:19" x14ac:dyDescent="0.2">
      <c r="R255" s="6"/>
      <c r="S255" s="6"/>
    </row>
    <row r="256" spans="18:19" x14ac:dyDescent="0.2">
      <c r="R256" s="6"/>
      <c r="S256" s="6"/>
    </row>
    <row r="257" spans="18:19" x14ac:dyDescent="0.2">
      <c r="R257" s="6"/>
      <c r="S257" s="6"/>
    </row>
    <row r="258" spans="18:19" x14ac:dyDescent="0.2">
      <c r="R258" s="6"/>
      <c r="S258" s="6"/>
    </row>
    <row r="259" spans="18:19" x14ac:dyDescent="0.2">
      <c r="R259" s="6"/>
      <c r="S259" s="6"/>
    </row>
    <row r="260" spans="18:19" x14ac:dyDescent="0.2">
      <c r="R260" s="6"/>
      <c r="S260" s="6"/>
    </row>
    <row r="261" spans="18:19" x14ac:dyDescent="0.2">
      <c r="R261" s="6"/>
      <c r="S261" s="6"/>
    </row>
    <row r="262" spans="18:19" x14ac:dyDescent="0.2">
      <c r="R262" s="6"/>
      <c r="S262" s="6"/>
    </row>
    <row r="263" spans="18:19" x14ac:dyDescent="0.2">
      <c r="R263" s="6"/>
      <c r="S263" s="6"/>
    </row>
    <row r="264" spans="18:19" x14ac:dyDescent="0.2">
      <c r="R264" s="6"/>
      <c r="S264" s="6"/>
    </row>
    <row r="265" spans="18:19" x14ac:dyDescent="0.2">
      <c r="R265" s="6"/>
      <c r="S265" s="6"/>
    </row>
    <row r="266" spans="18:19" x14ac:dyDescent="0.2">
      <c r="R266" s="6"/>
      <c r="S266" s="6"/>
    </row>
    <row r="267" spans="18:19" x14ac:dyDescent="0.2">
      <c r="R267" s="6"/>
      <c r="S267" s="6"/>
    </row>
    <row r="268" spans="18:19" x14ac:dyDescent="0.2">
      <c r="R268" s="6"/>
      <c r="S268" s="6"/>
    </row>
    <row r="269" spans="18:19" x14ac:dyDescent="0.2">
      <c r="R269" s="6"/>
      <c r="S269" s="6"/>
    </row>
    <row r="270" spans="18:19" x14ac:dyDescent="0.2">
      <c r="R270" s="6"/>
      <c r="S270" s="6"/>
    </row>
    <row r="271" spans="18:19" x14ac:dyDescent="0.2">
      <c r="R271" s="6"/>
      <c r="S271" s="6"/>
    </row>
    <row r="272" spans="18:19" x14ac:dyDescent="0.2">
      <c r="R272" s="6"/>
      <c r="S272" s="6"/>
    </row>
    <row r="273" spans="18:19" x14ac:dyDescent="0.2">
      <c r="R273" s="6"/>
      <c r="S273" s="6"/>
    </row>
    <row r="274" spans="18:19" x14ac:dyDescent="0.2">
      <c r="R274" s="6"/>
      <c r="S274" s="6"/>
    </row>
    <row r="275" spans="18:19" x14ac:dyDescent="0.2">
      <c r="R275" s="6"/>
      <c r="S275" s="6"/>
    </row>
  </sheetData>
  <mergeCells count="36">
    <mergeCell ref="G8:Q8"/>
    <mergeCell ref="H10:I10"/>
    <mergeCell ref="J10:K10"/>
    <mergeCell ref="L10:M10"/>
    <mergeCell ref="N10:O10"/>
    <mergeCell ref="P10:Q10"/>
    <mergeCell ref="H12:I12"/>
    <mergeCell ref="J12:K12"/>
    <mergeCell ref="L12:M12"/>
    <mergeCell ref="N12:O12"/>
    <mergeCell ref="P12:Q12"/>
    <mergeCell ref="H11:I11"/>
    <mergeCell ref="J11:K11"/>
    <mergeCell ref="L11:M11"/>
    <mergeCell ref="N11:O11"/>
    <mergeCell ref="P11:Q11"/>
    <mergeCell ref="H14:I14"/>
    <mergeCell ref="J14:K14"/>
    <mergeCell ref="L14:M14"/>
    <mergeCell ref="N14:O14"/>
    <mergeCell ref="P14:Q14"/>
    <mergeCell ref="H13:I13"/>
    <mergeCell ref="J13:K13"/>
    <mergeCell ref="L13:M13"/>
    <mergeCell ref="N13:O13"/>
    <mergeCell ref="P13:Q13"/>
    <mergeCell ref="O16:Q16"/>
    <mergeCell ref="M27:M28"/>
    <mergeCell ref="N27:N28"/>
    <mergeCell ref="O27:O28"/>
    <mergeCell ref="G27:G28"/>
    <mergeCell ref="H27:H28"/>
    <mergeCell ref="I27:I28"/>
    <mergeCell ref="J27:J28"/>
    <mergeCell ref="K27:K28"/>
    <mergeCell ref="L27:L28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C36"/>
  <sheetViews>
    <sheetView topLeftCell="A13" workbookViewId="0">
      <selection activeCell="E32" sqref="E32"/>
    </sheetView>
  </sheetViews>
  <sheetFormatPr baseColWidth="10" defaultRowHeight="12.75" x14ac:dyDescent="0.2"/>
  <cols>
    <col min="3" max="3" width="13.5703125" bestFit="1" customWidth="1"/>
  </cols>
  <sheetData>
    <row r="1" spans="1:2" x14ac:dyDescent="0.2">
      <c r="A1" s="4">
        <v>44713</v>
      </c>
      <c r="B1">
        <v>46.6875</v>
      </c>
    </row>
    <row r="2" spans="1:2" x14ac:dyDescent="0.2">
      <c r="A2" s="4">
        <v>44714</v>
      </c>
      <c r="B2">
        <v>46.5</v>
      </c>
    </row>
    <row r="3" spans="1:2" x14ac:dyDescent="0.2">
      <c r="A3" s="4">
        <v>44715</v>
      </c>
      <c r="B3">
        <v>46.4375</v>
      </c>
    </row>
    <row r="4" spans="1:2" x14ac:dyDescent="0.2">
      <c r="A4" s="4">
        <v>44718</v>
      </c>
      <c r="B4">
        <v>46.625</v>
      </c>
    </row>
    <row r="5" spans="1:2" x14ac:dyDescent="0.2">
      <c r="A5" s="4">
        <v>44719</v>
      </c>
      <c r="B5">
        <v>46.5625</v>
      </c>
    </row>
    <row r="6" spans="1:2" x14ac:dyDescent="0.2">
      <c r="A6" s="4">
        <v>44720</v>
      </c>
      <c r="B6">
        <v>46.625</v>
      </c>
    </row>
    <row r="7" spans="1:2" x14ac:dyDescent="0.2">
      <c r="A7" s="4">
        <v>44721</v>
      </c>
      <c r="B7">
        <v>46.5</v>
      </c>
    </row>
    <row r="8" spans="1:2" x14ac:dyDescent="0.2">
      <c r="A8" s="4">
        <v>44722</v>
      </c>
      <c r="B8">
        <v>46.5625</v>
      </c>
    </row>
    <row r="9" spans="1:2" x14ac:dyDescent="0.2">
      <c r="A9" s="4">
        <v>44725</v>
      </c>
      <c r="B9">
        <v>46.625</v>
      </c>
    </row>
    <row r="10" spans="1:2" x14ac:dyDescent="0.2">
      <c r="A10" s="4">
        <v>44726</v>
      </c>
      <c r="B10">
        <v>46.3125</v>
      </c>
    </row>
    <row r="11" spans="1:2" x14ac:dyDescent="0.2">
      <c r="A11" s="4">
        <v>44727</v>
      </c>
      <c r="B11">
        <v>46.5</v>
      </c>
    </row>
    <row r="12" spans="1:2" x14ac:dyDescent="0.2">
      <c r="A12" s="4">
        <v>44728</v>
      </c>
      <c r="B12">
        <v>46.6875</v>
      </c>
    </row>
    <row r="13" spans="1:2" x14ac:dyDescent="0.2">
      <c r="A13" s="4">
        <v>44733</v>
      </c>
      <c r="B13">
        <v>50.8125</v>
      </c>
    </row>
    <row r="14" spans="1:2" x14ac:dyDescent="0.2">
      <c r="A14" s="4">
        <v>44734</v>
      </c>
      <c r="B14">
        <v>50.6875</v>
      </c>
    </row>
    <row r="15" spans="1:2" x14ac:dyDescent="0.2">
      <c r="A15" s="4">
        <v>44735</v>
      </c>
      <c r="B15">
        <v>50.75</v>
      </c>
    </row>
    <row r="16" spans="1:2" x14ac:dyDescent="0.2">
      <c r="A16" s="4">
        <v>44736</v>
      </c>
      <c r="B16">
        <v>50.5</v>
      </c>
    </row>
    <row r="17" spans="1:2" x14ac:dyDescent="0.2">
      <c r="A17" s="4">
        <v>44739</v>
      </c>
      <c r="B17">
        <v>50.8125</v>
      </c>
    </row>
    <row r="18" spans="1:2" x14ac:dyDescent="0.2">
      <c r="A18" s="4">
        <v>44740</v>
      </c>
      <c r="B18">
        <v>50.5625</v>
      </c>
    </row>
    <row r="19" spans="1:2" x14ac:dyDescent="0.2">
      <c r="A19" s="4">
        <v>44741</v>
      </c>
      <c r="B19">
        <v>50.75</v>
      </c>
    </row>
    <row r="20" spans="1:2" x14ac:dyDescent="0.2">
      <c r="A20" s="4">
        <v>44742</v>
      </c>
      <c r="B20">
        <v>50.625</v>
      </c>
    </row>
    <row r="21" spans="1:2" x14ac:dyDescent="0.2">
      <c r="A21" s="4">
        <v>44743</v>
      </c>
      <c r="B21">
        <v>50.9375</v>
      </c>
    </row>
    <row r="22" spans="1:2" x14ac:dyDescent="0.2">
      <c r="A22" s="4">
        <v>44746</v>
      </c>
      <c r="B22">
        <v>50.875</v>
      </c>
    </row>
    <row r="23" spans="1:2" x14ac:dyDescent="0.2">
      <c r="A23" s="4">
        <v>44747</v>
      </c>
      <c r="B23">
        <v>50.75</v>
      </c>
    </row>
    <row r="24" spans="1:2" x14ac:dyDescent="0.2">
      <c r="A24" s="4">
        <v>44748</v>
      </c>
      <c r="B24">
        <v>51.0625</v>
      </c>
    </row>
    <row r="25" spans="1:2" x14ac:dyDescent="0.2">
      <c r="A25" s="4">
        <v>44749</v>
      </c>
      <c r="B25">
        <v>50.8125</v>
      </c>
    </row>
    <row r="26" spans="1:2" x14ac:dyDescent="0.2">
      <c r="A26" s="4">
        <v>44750</v>
      </c>
      <c r="B26">
        <v>51</v>
      </c>
    </row>
    <row r="27" spans="1:2" x14ac:dyDescent="0.2">
      <c r="A27" s="4">
        <v>44753</v>
      </c>
      <c r="B27">
        <v>51</v>
      </c>
    </row>
    <row r="28" spans="1:2" x14ac:dyDescent="0.2">
      <c r="A28" s="4">
        <v>44754</v>
      </c>
      <c r="B28">
        <v>50.75</v>
      </c>
    </row>
    <row r="29" spans="1:2" x14ac:dyDescent="0.2">
      <c r="A29" s="4">
        <v>44755</v>
      </c>
      <c r="B29">
        <v>50.875</v>
      </c>
    </row>
    <row r="30" spans="1:2" x14ac:dyDescent="0.2">
      <c r="A30" s="4">
        <v>44756</v>
      </c>
      <c r="B30">
        <v>51</v>
      </c>
    </row>
    <row r="31" spans="1:2" x14ac:dyDescent="0.2">
      <c r="A31" s="4">
        <v>44757</v>
      </c>
      <c r="B31">
        <v>50.875</v>
      </c>
    </row>
    <row r="32" spans="1:2" x14ac:dyDescent="0.2">
      <c r="A32" s="4">
        <v>44760</v>
      </c>
      <c r="B32">
        <v>50.8125</v>
      </c>
    </row>
    <row r="33" spans="1:3" x14ac:dyDescent="0.2">
      <c r="A33" s="4">
        <v>44761</v>
      </c>
      <c r="B33">
        <v>50.75</v>
      </c>
    </row>
    <row r="34" spans="1:3" x14ac:dyDescent="0.2">
      <c r="A34" s="4">
        <v>44762</v>
      </c>
      <c r="B34">
        <v>50.5625</v>
      </c>
    </row>
    <row r="35" spans="1:3" x14ac:dyDescent="0.2">
      <c r="A35" s="4">
        <v>44763</v>
      </c>
      <c r="B35">
        <v>51</v>
      </c>
    </row>
    <row r="36" spans="1:3" x14ac:dyDescent="0.2">
      <c r="B36">
        <f>AVERAGE(B21:B35)</f>
        <v>50.87083333333333</v>
      </c>
      <c r="C36" s="5">
        <f>ROUND(B36,4)</f>
        <v>50.870800000000003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:B61"/>
  <sheetViews>
    <sheetView topLeftCell="A40" workbookViewId="0">
      <selection activeCell="F35" sqref="F35"/>
    </sheetView>
  </sheetViews>
  <sheetFormatPr baseColWidth="10" defaultRowHeight="12.75" x14ac:dyDescent="0.2"/>
  <sheetData>
    <row r="1" spans="2:2" x14ac:dyDescent="0.2">
      <c r="B1" s="2">
        <v>43101</v>
      </c>
    </row>
    <row r="2" spans="2:2" x14ac:dyDescent="0.2">
      <c r="B2" s="2">
        <v>43143</v>
      </c>
    </row>
    <row r="3" spans="2:2" x14ac:dyDescent="0.2">
      <c r="B3" s="2">
        <v>43144</v>
      </c>
    </row>
    <row r="4" spans="2:2" x14ac:dyDescent="0.2">
      <c r="B4" s="2">
        <v>43188</v>
      </c>
    </row>
    <row r="5" spans="2:2" x14ac:dyDescent="0.2">
      <c r="B5" s="2">
        <v>43189</v>
      </c>
    </row>
    <row r="6" spans="2:2" x14ac:dyDescent="0.2">
      <c r="B6" s="2">
        <v>43192</v>
      </c>
    </row>
    <row r="7" spans="2:2" x14ac:dyDescent="0.2">
      <c r="B7" s="2">
        <v>43220</v>
      </c>
    </row>
    <row r="8" spans="2:2" x14ac:dyDescent="0.2">
      <c r="B8" s="2">
        <v>43221</v>
      </c>
    </row>
    <row r="9" spans="2:2" x14ac:dyDescent="0.2">
      <c r="B9" s="2">
        <v>43245</v>
      </c>
    </row>
    <row r="10" spans="2:2" x14ac:dyDescent="0.2">
      <c r="B10" s="2">
        <v>43271</v>
      </c>
    </row>
    <row r="11" spans="2:2" x14ac:dyDescent="0.2">
      <c r="B11" s="2">
        <v>43290</v>
      </c>
    </row>
    <row r="12" spans="2:2" x14ac:dyDescent="0.2">
      <c r="B12" s="2">
        <v>43332</v>
      </c>
    </row>
    <row r="13" spans="2:2" x14ac:dyDescent="0.2">
      <c r="B13" s="2">
        <v>43388</v>
      </c>
    </row>
    <row r="14" spans="2:2" x14ac:dyDescent="0.2">
      <c r="B14" s="2">
        <v>43410</v>
      </c>
    </row>
    <row r="15" spans="2:2" x14ac:dyDescent="0.2">
      <c r="B15" s="2">
        <v>43423</v>
      </c>
    </row>
    <row r="16" spans="2:2" x14ac:dyDescent="0.2">
      <c r="B16" s="2">
        <v>43434</v>
      </c>
    </row>
    <row r="17" spans="2:2" x14ac:dyDescent="0.2">
      <c r="B17" s="2">
        <v>43442</v>
      </c>
    </row>
    <row r="18" spans="2:2" x14ac:dyDescent="0.2">
      <c r="B18" s="2">
        <v>43458</v>
      </c>
    </row>
    <row r="19" spans="2:2" x14ac:dyDescent="0.2">
      <c r="B19" s="2">
        <v>43459</v>
      </c>
    </row>
    <row r="20" spans="2:2" x14ac:dyDescent="0.2">
      <c r="B20" s="2">
        <v>43465</v>
      </c>
    </row>
    <row r="21" spans="2:2" x14ac:dyDescent="0.2">
      <c r="B21" s="2">
        <v>43466</v>
      </c>
    </row>
    <row r="22" spans="2:2" x14ac:dyDescent="0.2">
      <c r="B22" s="2">
        <v>43528</v>
      </c>
    </row>
    <row r="23" spans="2:2" x14ac:dyDescent="0.2">
      <c r="B23" s="2">
        <v>43529</v>
      </c>
    </row>
    <row r="24" spans="2:2" x14ac:dyDescent="0.2">
      <c r="B24" s="2">
        <v>43548</v>
      </c>
    </row>
    <row r="25" spans="2:2" x14ac:dyDescent="0.2">
      <c r="B25" s="2">
        <v>43557</v>
      </c>
    </row>
    <row r="26" spans="2:2" x14ac:dyDescent="0.2">
      <c r="B26" s="2">
        <v>43573</v>
      </c>
    </row>
    <row r="27" spans="2:2" x14ac:dyDescent="0.2">
      <c r="B27" s="2">
        <v>43574</v>
      </c>
    </row>
    <row r="28" spans="2:2" x14ac:dyDescent="0.2">
      <c r="B28" s="2">
        <v>43586</v>
      </c>
    </row>
    <row r="29" spans="2:2" x14ac:dyDescent="0.2">
      <c r="B29" s="2">
        <v>43610</v>
      </c>
    </row>
    <row r="30" spans="2:2" x14ac:dyDescent="0.2">
      <c r="B30" s="2">
        <v>43633</v>
      </c>
    </row>
    <row r="31" spans="2:2" x14ac:dyDescent="0.2">
      <c r="B31" s="2">
        <v>43636</v>
      </c>
    </row>
    <row r="32" spans="2:2" x14ac:dyDescent="0.2">
      <c r="B32" s="2">
        <v>43654</v>
      </c>
    </row>
    <row r="33" spans="2:2" x14ac:dyDescent="0.2">
      <c r="B33" s="2">
        <v>43655</v>
      </c>
    </row>
    <row r="34" spans="2:2" x14ac:dyDescent="0.2">
      <c r="B34" s="2">
        <v>43696</v>
      </c>
    </row>
    <row r="35" spans="2:2" x14ac:dyDescent="0.2">
      <c r="B35" s="2">
        <v>43752</v>
      </c>
    </row>
    <row r="36" spans="2:2" x14ac:dyDescent="0.2">
      <c r="B36" s="2">
        <v>43775</v>
      </c>
    </row>
    <row r="37" spans="2:2" x14ac:dyDescent="0.2">
      <c r="B37" s="2">
        <v>43787</v>
      </c>
    </row>
    <row r="38" spans="2:2" x14ac:dyDescent="0.2">
      <c r="B38" s="2">
        <v>43823</v>
      </c>
    </row>
    <row r="39" spans="2:2" x14ac:dyDescent="0.2">
      <c r="B39" s="2">
        <v>43824</v>
      </c>
    </row>
    <row r="40" spans="2:2" x14ac:dyDescent="0.2">
      <c r="B40" s="2">
        <v>43830</v>
      </c>
    </row>
    <row r="41" spans="2:2" x14ac:dyDescent="0.2">
      <c r="B41" s="2">
        <v>43831</v>
      </c>
    </row>
    <row r="42" spans="2:2" x14ac:dyDescent="0.2">
      <c r="B42" s="2">
        <v>43885</v>
      </c>
    </row>
    <row r="43" spans="2:2" x14ac:dyDescent="0.2">
      <c r="B43" s="2">
        <v>43886</v>
      </c>
    </row>
    <row r="44" spans="2:2" x14ac:dyDescent="0.2">
      <c r="B44" s="2">
        <v>43913</v>
      </c>
    </row>
    <row r="45" spans="2:2" x14ac:dyDescent="0.2">
      <c r="B45" s="2">
        <v>43914</v>
      </c>
    </row>
    <row r="46" spans="2:2" x14ac:dyDescent="0.2">
      <c r="B46" s="2">
        <v>43923</v>
      </c>
    </row>
    <row r="47" spans="2:2" x14ac:dyDescent="0.2">
      <c r="B47" s="2">
        <v>43930</v>
      </c>
    </row>
    <row r="48" spans="2:2" x14ac:dyDescent="0.2">
      <c r="B48" s="2">
        <v>43931</v>
      </c>
    </row>
    <row r="49" spans="2:2" x14ac:dyDescent="0.2">
      <c r="B49" s="2">
        <v>43952</v>
      </c>
    </row>
    <row r="50" spans="2:2" x14ac:dyDescent="0.2">
      <c r="B50" s="2">
        <v>43976</v>
      </c>
    </row>
    <row r="51" spans="2:2" x14ac:dyDescent="0.2">
      <c r="B51" s="2">
        <v>43997</v>
      </c>
    </row>
    <row r="52" spans="2:2" x14ac:dyDescent="0.2">
      <c r="B52" s="2">
        <v>44002</v>
      </c>
    </row>
    <row r="53" spans="2:2" x14ac:dyDescent="0.2">
      <c r="B53" s="2">
        <v>44021</v>
      </c>
    </row>
    <row r="54" spans="2:2" x14ac:dyDescent="0.2">
      <c r="B54" s="2">
        <v>44022</v>
      </c>
    </row>
    <row r="55" spans="2:2" x14ac:dyDescent="0.2">
      <c r="B55" s="2">
        <v>44060</v>
      </c>
    </row>
    <row r="56" spans="2:2" x14ac:dyDescent="0.2">
      <c r="B56" s="2">
        <v>44116</v>
      </c>
    </row>
    <row r="57" spans="2:2" x14ac:dyDescent="0.2">
      <c r="B57" s="2">
        <v>44141</v>
      </c>
    </row>
    <row r="58" spans="2:2" x14ac:dyDescent="0.2">
      <c r="B58" s="2">
        <v>44158</v>
      </c>
    </row>
    <row r="59" spans="2:2" x14ac:dyDescent="0.2">
      <c r="B59" s="2">
        <v>44172</v>
      </c>
    </row>
    <row r="60" spans="2:2" x14ac:dyDescent="0.2">
      <c r="B60" s="2">
        <v>44173</v>
      </c>
    </row>
    <row r="61" spans="2:2" x14ac:dyDescent="0.2">
      <c r="B61" s="2">
        <v>44190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D9"/>
  <sheetViews>
    <sheetView workbookViewId="0">
      <selection activeCell="D2" sqref="D2"/>
    </sheetView>
  </sheetViews>
  <sheetFormatPr baseColWidth="10" defaultRowHeight="12.75" x14ac:dyDescent="0.2"/>
  <sheetData>
    <row r="1" spans="1:4" x14ac:dyDescent="0.2">
      <c r="A1" s="1">
        <v>43202</v>
      </c>
    </row>
    <row r="2" spans="1:4" x14ac:dyDescent="0.2">
      <c r="A2" s="1">
        <v>43200</v>
      </c>
      <c r="B2">
        <v>1</v>
      </c>
      <c r="D2">
        <f>+IF(A1&lt;A2,B2,(IF(A1&lt;A3,B3,0)))</f>
        <v>2</v>
      </c>
    </row>
    <row r="3" spans="1:4" x14ac:dyDescent="0.2">
      <c r="A3" s="1">
        <v>43230</v>
      </c>
      <c r="B3">
        <v>2</v>
      </c>
    </row>
    <row r="4" spans="1:4" x14ac:dyDescent="0.2">
      <c r="A4" s="1">
        <v>43261</v>
      </c>
      <c r="B4">
        <v>3</v>
      </c>
    </row>
    <row r="5" spans="1:4" x14ac:dyDescent="0.2">
      <c r="A5" s="1">
        <v>43291</v>
      </c>
      <c r="B5">
        <v>4</v>
      </c>
    </row>
    <row r="6" spans="1:4" x14ac:dyDescent="0.2">
      <c r="A6" s="1">
        <v>43322</v>
      </c>
      <c r="B6">
        <v>5</v>
      </c>
    </row>
    <row r="7" spans="1:4" x14ac:dyDescent="0.2">
      <c r="A7" s="1">
        <v>43353</v>
      </c>
      <c r="B7">
        <v>6</v>
      </c>
    </row>
    <row r="8" spans="1:4" x14ac:dyDescent="0.2">
      <c r="A8" s="1">
        <v>43383</v>
      </c>
      <c r="B8">
        <v>7</v>
      </c>
    </row>
    <row r="9" spans="1:4" x14ac:dyDescent="0.2">
      <c r="A9" s="1">
        <v>43414</v>
      </c>
      <c r="B9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Clase V (DL)</vt:lpstr>
      <vt:lpstr>Hoja1</vt:lpstr>
      <vt:lpstr>Feriados</vt:lpstr>
      <vt:lpstr>Hoja2</vt:lpstr>
    </vt:vector>
  </TitlesOfParts>
  <Company>Banco Macro Bansud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Lintura Leandro</dc:creator>
  <cp:lastModifiedBy>Luis Jose Gomez Tovar</cp:lastModifiedBy>
  <cp:lastPrinted>2010-08-11T18:04:28Z</cp:lastPrinted>
  <dcterms:created xsi:type="dcterms:W3CDTF">2010-06-02T16:23:26Z</dcterms:created>
  <dcterms:modified xsi:type="dcterms:W3CDTF">2023-07-12T14:39:20Z</dcterms:modified>
</cp:coreProperties>
</file>