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NEWSAN\ON Clase 11\Difusión\"/>
    </mc:Choice>
  </mc:AlternateContent>
  <bookViews>
    <workbookView xWindow="0" yWindow="0" windowWidth="25200" windowHeight="11850"/>
  </bookViews>
  <sheets>
    <sheet name="CLASE 11" sheetId="12" r:id="rId1"/>
    <sheet name="Feriados" sheetId="5" state="hidden" r:id="rId2"/>
    <sheet name="Hoja2" sheetId="7" state="hidden" r:id="rId3"/>
  </sheets>
  <definedNames>
    <definedName name="_xlnm.Print_Area" localSheetId="0">'CLASE 11'!$D$1:$P$42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2" l="1"/>
  <c r="O29" i="12"/>
  <c r="I29" i="12" s="1"/>
  <c r="O30" i="12"/>
  <c r="I30" i="12" s="1"/>
  <c r="O28" i="12"/>
  <c r="I28" i="12" s="1"/>
  <c r="I27" i="12"/>
  <c r="K32" i="12" l="1"/>
  <c r="Q31" i="12"/>
  <c r="C30" i="12"/>
  <c r="C29" i="12"/>
  <c r="C28" i="12"/>
  <c r="L27" i="12"/>
  <c r="L28" i="12" s="1"/>
  <c r="L29" i="12" s="1"/>
  <c r="L30" i="12" s="1"/>
  <c r="Q26" i="12"/>
  <c r="N26" i="12"/>
  <c r="M26" i="12"/>
  <c r="S26" i="12" s="1"/>
  <c r="I26" i="12"/>
  <c r="I25" i="12" s="1"/>
  <c r="E26" i="12"/>
  <c r="F26" i="12" s="1"/>
  <c r="B26" i="12"/>
  <c r="C27" i="12" s="1"/>
  <c r="L25" i="12"/>
  <c r="J20" i="12"/>
  <c r="J19" i="12"/>
  <c r="J18" i="12"/>
  <c r="J17" i="12"/>
  <c r="D26" i="12"/>
  <c r="J21" i="12" l="1"/>
  <c r="E27" i="12"/>
  <c r="G27" i="12" l="1"/>
  <c r="J27" i="12" s="1"/>
  <c r="K17" i="12" s="1"/>
  <c r="E28" i="12"/>
  <c r="F27" i="12"/>
  <c r="L17" i="12" l="1"/>
  <c r="M27" i="12"/>
  <c r="N27" i="12" s="1"/>
  <c r="H27" i="12"/>
  <c r="Q27" i="12" s="1"/>
  <c r="D27" i="12"/>
  <c r="I17" i="12"/>
  <c r="E29" i="12"/>
  <c r="G28" i="12"/>
  <c r="J28" i="12" s="1"/>
  <c r="K18" i="12" s="1"/>
  <c r="L18" i="12" s="1"/>
  <c r="F28" i="12"/>
  <c r="G29" i="12" l="1"/>
  <c r="J29" i="12" s="1"/>
  <c r="K19" i="12" s="1"/>
  <c r="E30" i="12"/>
  <c r="F29" i="12"/>
  <c r="S27" i="12"/>
  <c r="M28" i="12"/>
  <c r="N28" i="12" s="1"/>
  <c r="H28" i="12"/>
  <c r="Q28" i="12" s="1"/>
  <c r="D28" i="12"/>
  <c r="I18" i="12"/>
  <c r="L19" i="12" l="1"/>
  <c r="M29" i="12"/>
  <c r="N29" i="12" s="1"/>
  <c r="H29" i="12"/>
  <c r="Q29" i="12" s="1"/>
  <c r="D29" i="12"/>
  <c r="I19" i="12"/>
  <c r="S28" i="12"/>
  <c r="G30" i="12"/>
  <c r="J30" i="12" s="1"/>
  <c r="K20" i="12" s="1"/>
  <c r="L20" i="12" s="1"/>
  <c r="F30" i="12"/>
  <c r="G11" i="12" s="1"/>
  <c r="S29" i="12" l="1"/>
  <c r="M30" i="12"/>
  <c r="N30" i="12" s="1"/>
  <c r="H30" i="12"/>
  <c r="Q30" i="12" s="1"/>
  <c r="D30" i="12"/>
  <c r="I20" i="12"/>
  <c r="S30" i="12" l="1"/>
  <c r="K21" i="12" l="1"/>
  <c r="L21" i="12" s="1"/>
  <c r="K10" i="12" l="1"/>
  <c r="K11" i="12" s="1"/>
  <c r="N32" i="12"/>
  <c r="R31" i="12" l="1"/>
  <c r="R24" i="12"/>
  <c r="R30" i="12"/>
  <c r="T30" i="12" s="1"/>
  <c r="U30" i="12" s="1"/>
  <c r="R29" i="12"/>
  <c r="T29" i="12" s="1"/>
  <c r="U29" i="12" s="1"/>
  <c r="R28" i="12"/>
  <c r="T28" i="12" s="1"/>
  <c r="U28" i="12" s="1"/>
  <c r="R27" i="12"/>
  <c r="T27" i="12" s="1"/>
  <c r="R26" i="12"/>
  <c r="T26" i="12" s="1"/>
  <c r="U26" i="12" s="1"/>
  <c r="T32" i="12" l="1"/>
  <c r="U27" i="12"/>
  <c r="U32" i="12" s="1"/>
  <c r="K12" i="12" l="1"/>
  <c r="D2" i="7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O27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iserte manualmente por período</t>
        </r>
      </text>
    </comment>
  </commentList>
</comments>
</file>

<file path=xl/sharedStrings.xml><?xml version="1.0" encoding="utf-8"?>
<sst xmlns="http://schemas.openxmlformats.org/spreadsheetml/2006/main" count="42" uniqueCount="41">
  <si>
    <t>Fecha de Emisión:</t>
  </si>
  <si>
    <t>TIR:</t>
  </si>
  <si>
    <t>Precio clean: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</si>
  <si>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</si>
  <si>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</si>
  <si>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</si>
  <si>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</si>
  <si>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</si>
  <si>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</si>
  <si>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</si>
  <si>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</si>
  <si>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</si>
  <si>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</si>
  <si>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</si>
  <si>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</si>
  <si>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</si>
  <si>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</si>
  <si>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</si>
  <si>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</si>
  <si>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</si>
  <si>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</si>
  <si>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</si>
  <si>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</si>
  <si>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Fecha de inicio de calculo</t>
  </si>
  <si>
    <t>intereses</t>
  </si>
  <si>
    <t>capital</t>
  </si>
  <si>
    <t>Calificación (Fix):</t>
  </si>
  <si>
    <t>Plazo (meses):</t>
  </si>
  <si>
    <t>Intereses:</t>
  </si>
  <si>
    <t>Cupón:</t>
  </si>
  <si>
    <t>Duration (meses):</t>
  </si>
  <si>
    <t>Moneda:</t>
  </si>
  <si>
    <t>Días Dev.</t>
  </si>
  <si>
    <t>Trimestrales</t>
  </si>
  <si>
    <t>V/N:</t>
  </si>
  <si>
    <t>s/c</t>
  </si>
  <si>
    <t>Badlar Proyectada</t>
  </si>
  <si>
    <t>Pesos</t>
  </si>
  <si>
    <t>Margen a licitar:</t>
  </si>
  <si>
    <t>Badlar + Margen a licitar</t>
  </si>
  <si>
    <t>ON NEWSAN Clase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</si>
</sst>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24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15" fontId="2" fillId="3" borderId="3" xfId="0" applyNumberFormat="1" applyFont="1" applyFill="1" applyBorder="1" applyAlignment="1" applyProtection="1">
      <alignment horizontal="center"/>
    </xf>
    <xf numFmtId="38" fontId="2" fillId="3" borderId="0" xfId="0" applyNumberFormat="1" applyFont="1" applyFill="1" applyBorder="1" applyAlignment="1" applyProtection="1">
      <alignment horizontal="center"/>
    </xf>
    <xf numFmtId="167" fontId="2" fillId="3" borderId="0" xfId="1" applyNumberFormat="1" applyFont="1" applyFill="1" applyBorder="1" applyAlignment="1" applyProtection="1">
      <alignment horizontal="center"/>
    </xf>
    <xf numFmtId="40" fontId="2" fillId="3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3" borderId="12" xfId="0" applyNumberFormat="1" applyFont="1" applyFill="1" applyBorder="1" applyAlignment="1" applyProtection="1">
      <alignment horizontal="center"/>
    </xf>
    <xf numFmtId="38" fontId="2" fillId="3" borderId="8" xfId="0" applyNumberFormat="1" applyFont="1" applyFill="1" applyBorder="1" applyAlignment="1" applyProtection="1">
      <alignment horizontal="center"/>
    </xf>
    <xf numFmtId="10" fontId="2" fillId="3" borderId="8" xfId="3" applyNumberFormat="1" applyFont="1" applyFill="1" applyBorder="1" applyAlignment="1" applyProtection="1">
      <alignment horizont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5" fontId="2" fillId="3" borderId="5" xfId="0" applyNumberFormat="1" applyFont="1" applyFill="1" applyBorder="1" applyAlignment="1" applyProtection="1">
      <alignment horizontal="center"/>
    </xf>
    <xf numFmtId="167" fontId="2" fillId="3" borderId="8" xfId="1" applyNumberFormat="1" applyFont="1" applyFill="1" applyBorder="1" applyAlignment="1" applyProtection="1">
      <alignment horizontal="center"/>
    </xf>
    <xf numFmtId="40" fontId="2" fillId="3" borderId="8" xfId="0" applyNumberFormat="1" applyFont="1" applyFill="1" applyBorder="1" applyAlignment="1" applyProtection="1">
      <alignment horizontal="center"/>
    </xf>
    <xf numFmtId="38" fontId="2" fillId="3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2" xfId="0" applyNumberFormat="1" applyFont="1" applyFill="1" applyBorder="1" applyAlignment="1" applyProtection="1">
      <alignment horizontal="center" vertical="center"/>
    </xf>
    <xf numFmtId="10" fontId="7" fillId="3" borderId="2" xfId="3" applyNumberFormat="1" applyFont="1" applyFill="1" applyBorder="1" applyAlignment="1" applyProtection="1">
      <alignment horizontal="center"/>
    </xf>
    <xf numFmtId="40" fontId="2" fillId="3" borderId="2" xfId="0" applyNumberFormat="1" applyFont="1" applyFill="1" applyBorder="1" applyAlignment="1" applyProtection="1">
      <alignment horizontal="center" vertical="center"/>
    </xf>
    <xf numFmtId="38" fontId="2" fillId="3" borderId="14" xfId="0" applyNumberFormat="1" applyFont="1" applyFill="1" applyBorder="1" applyAlignment="1" applyProtection="1">
      <alignment horizontal="center" vertical="center"/>
    </xf>
    <xf numFmtId="4" fontId="10" fillId="0" borderId="0" xfId="2" applyNumberFormat="1" applyFont="1" applyFill="1" applyBorder="1" applyAlignment="1" applyProtection="1">
      <alignment horizontal="center"/>
    </xf>
    <xf numFmtId="4" fontId="10" fillId="0" borderId="3" xfId="2" applyNumberFormat="1" applyFont="1" applyFill="1" applyBorder="1" applyAlignment="1" applyProtection="1">
      <alignment horizontal="center"/>
    </xf>
    <xf numFmtId="4" fontId="10" fillId="0" borderId="2" xfId="2" applyNumberFormat="1" applyFont="1" applyFill="1" applyBorder="1" applyAlignment="1" applyProtection="1">
      <alignment horizont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3" borderId="10" xfId="0" applyFont="1" applyFill="1" applyBorder="1" applyAlignment="1" applyProtection="1">
      <alignment horizontal="center"/>
    </xf>
    <xf numFmtId="165" fontId="3" fillId="3" borderId="11" xfId="2" applyNumberFormat="1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15" fontId="2" fillId="3" borderId="4" xfId="0" applyNumberFormat="1" applyFont="1" applyFill="1" applyBorder="1" applyAlignment="1" applyProtection="1">
      <alignment horizontal="center"/>
    </xf>
    <xf numFmtId="15" fontId="3" fillId="3" borderId="10" xfId="0" applyNumberFormat="1" applyFont="1" applyFill="1" applyBorder="1" applyAlignment="1" applyProtection="1">
      <alignment horizontal="center"/>
    </xf>
    <xf numFmtId="4" fontId="3" fillId="3" borderId="11" xfId="2" applyNumberFormat="1" applyFont="1" applyFill="1" applyBorder="1" applyAlignment="1" applyProtection="1">
      <alignment horizontal="center"/>
    </xf>
    <xf numFmtId="4" fontId="3" fillId="3" borderId="11" xfId="0" applyNumberFormat="1" applyFont="1" applyFill="1" applyBorder="1" applyAlignment="1" applyProtection="1">
      <alignment horizontal="center"/>
    </xf>
    <xf numFmtId="166" fontId="3" fillId="4" borderId="12" xfId="3" applyNumberFormat="1" applyFont="1" applyFill="1" applyBorder="1" applyAlignment="1" applyProtection="1">
      <alignment horizontal="center"/>
    </xf>
    <xf numFmtId="166" fontId="3" fillId="4" borderId="6" xfId="3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0" fontId="11" fillId="3" borderId="13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/>
    <xf numFmtId="0" fontId="12" fillId="3" borderId="11" xfId="0" applyFont="1" applyFill="1" applyBorder="1" applyAlignment="1" applyProtection="1"/>
    <xf numFmtId="165" fontId="3" fillId="3" borderId="2" xfId="2" applyNumberFormat="1" applyFont="1" applyFill="1" applyBorder="1" applyAlignment="1" applyProtection="1">
      <alignment horizontal="center"/>
      <protection locked="0"/>
    </xf>
    <xf numFmtId="165" fontId="3" fillId="3" borderId="14" xfId="2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right"/>
    </xf>
    <xf numFmtId="10" fontId="3" fillId="3" borderId="2" xfId="0" applyNumberFormat="1" applyFont="1" applyFill="1" applyBorder="1" applyAlignment="1" applyProtection="1">
      <alignment horizontal="center"/>
    </xf>
    <xf numFmtId="10" fontId="3" fillId="3" borderId="14" xfId="0" applyNumberFormat="1" applyFont="1" applyFill="1" applyBorder="1" applyAlignment="1" applyProtection="1">
      <alignment horizontal="center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2" xfId="0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3" borderId="12" xfId="0" applyNumberFormat="1" applyFont="1" applyFill="1" applyBorder="1" applyAlignment="1" applyProtection="1">
      <alignment horizontal="center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2" xfId="2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3" fillId="3" borderId="12" xfId="0" applyNumberFormat="1" applyFont="1" applyFill="1" applyBorder="1" applyAlignment="1" applyProtection="1">
      <alignment horizontal="center"/>
    </xf>
    <xf numFmtId="165" fontId="3" fillId="3" borderId="8" xfId="2" applyNumberFormat="1" applyFont="1" applyFill="1" applyBorder="1" applyAlignment="1" applyProtection="1">
      <alignment horizontal="center"/>
      <protection locked="0"/>
    </xf>
    <xf numFmtId="165" fontId="3" fillId="3" borderId="6" xfId="2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0" fontId="4" fillId="4" borderId="6" xfId="3" applyNumberFormat="1" applyFont="1" applyFill="1" applyBorder="1" applyAlignment="1" applyProtection="1">
      <alignment horizontal="center"/>
      <protection locked="0"/>
    </xf>
    <xf numFmtId="10" fontId="4" fillId="4" borderId="7" xfId="3" applyNumberFormat="1" applyFont="1" applyFill="1" applyBorder="1" applyAlignment="1" applyProtection="1">
      <alignment horizontal="center"/>
      <protection locked="0"/>
    </xf>
    <xf numFmtId="171" fontId="3" fillId="3" borderId="0" xfId="2" applyNumberFormat="1" applyFont="1" applyFill="1" applyBorder="1" applyAlignment="1" applyProtection="1">
      <alignment horizontal="center"/>
      <protection locked="0"/>
    </xf>
    <xf numFmtId="171" fontId="3" fillId="3" borderId="12" xfId="2" applyNumberFormat="1" applyFont="1" applyFill="1" applyBorder="1" applyAlignment="1" applyProtection="1">
      <alignment horizontal="center"/>
      <protection locked="0"/>
    </xf>
    <xf numFmtId="169" fontId="3" fillId="4" borderId="0" xfId="0" applyNumberFormat="1" applyFont="1" applyFill="1" applyBorder="1" applyAlignment="1" applyProtection="1">
      <alignment horizontal="center"/>
      <protection locked="0"/>
    </xf>
    <xf numFmtId="169" fontId="3" fillId="4" borderId="12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5" xfId="2" applyNumberFormat="1" applyFont="1" applyFill="1" applyBorder="1" applyAlignment="1" applyProtection="1">
      <alignment horizontal="center" vertical="center" wrapText="1"/>
    </xf>
    <xf numFmtId="165" fontId="3" fillId="3" borderId="2" xfId="2" applyNumberFormat="1" applyFont="1" applyFill="1" applyBorder="1" applyAlignment="1" applyProtection="1">
      <alignment horizontal="center" vertical="center" wrapText="1"/>
    </xf>
    <xf numFmtId="165" fontId="3" fillId="3" borderId="8" xfId="2" applyNumberFormat="1" applyFont="1" applyFill="1" applyBorder="1" applyAlignment="1" applyProtection="1">
      <alignment horizontal="center" vertical="center" wrapText="1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33</xdr:row>
      <xdr:rowOff>38100</xdr:rowOff>
    </xdr:from>
    <xdr:to>
      <xdr:col>14</xdr:col>
      <xdr:colOff>28576</xdr:colOff>
      <xdr:row>38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62000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285750</xdr:colOff>
      <xdr:row>3</xdr:row>
      <xdr:rowOff>19050</xdr:rowOff>
    </xdr:from>
    <xdr:to>
      <xdr:col>15</xdr:col>
      <xdr:colOff>742950</xdr:colOff>
      <xdr:row>5</xdr:row>
      <xdr:rowOff>76815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62" t="24997" r="29510" b="32009"/>
        <a:stretch/>
      </xdr:blipFill>
      <xdr:spPr>
        <a:xfrm>
          <a:off x="7924800" y="447675"/>
          <a:ext cx="1981200" cy="343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69"/>
  <sheetViews>
    <sheetView showGridLines="0" tabSelected="1" zoomScaleNormal="100" zoomScaleSheetLayoutView="130" workbookViewId="0">
      <selection activeCell="Y10" sqref="Y10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3.42578125" style="1" bestFit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82" t="s">
        <v>40</v>
      </c>
      <c r="G8" s="83"/>
      <c r="H8" s="83"/>
      <c r="I8" s="83"/>
      <c r="J8" s="83"/>
      <c r="K8" s="83"/>
      <c r="L8" s="83"/>
      <c r="M8" s="83"/>
      <c r="N8" s="83"/>
      <c r="O8" s="84"/>
      <c r="P8" s="8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69" t="s">
        <v>0</v>
      </c>
      <c r="G10" s="86">
        <v>44616</v>
      </c>
      <c r="H10" s="87"/>
      <c r="I10" s="88" t="s">
        <v>1</v>
      </c>
      <c r="J10" s="89"/>
      <c r="K10" s="90">
        <f>XIRR(N26:N30,D26:D30)</f>
        <v>0.53097066283226024</v>
      </c>
      <c r="L10" s="91"/>
      <c r="M10" s="88" t="s">
        <v>28</v>
      </c>
      <c r="N10" s="89"/>
      <c r="O10" s="90" t="s">
        <v>33</v>
      </c>
      <c r="P10" s="91"/>
      <c r="Q10" s="3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70" t="s">
        <v>3</v>
      </c>
      <c r="G11" s="98">
        <f>+F30</f>
        <v>44981</v>
      </c>
      <c r="H11" s="99"/>
      <c r="I11" s="94" t="s">
        <v>19</v>
      </c>
      <c r="J11" s="95"/>
      <c r="K11" s="92">
        <f>+NOMINAL(K10,4)</f>
        <v>0.44940264335454927</v>
      </c>
      <c r="L11" s="93"/>
      <c r="M11" s="94" t="s">
        <v>31</v>
      </c>
      <c r="N11" s="95"/>
      <c r="O11" s="100" t="s">
        <v>37</v>
      </c>
      <c r="P11" s="101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34"/>
      <c r="F12" s="70" t="s">
        <v>29</v>
      </c>
      <c r="G12" s="92" t="s">
        <v>39</v>
      </c>
      <c r="H12" s="93"/>
      <c r="I12" s="94" t="s">
        <v>30</v>
      </c>
      <c r="J12" s="95"/>
      <c r="K12" s="96">
        <f>+(U32/T32)*12</f>
        <v>10.299934370125198</v>
      </c>
      <c r="L12" s="97"/>
      <c r="M12" s="94" t="s">
        <v>2</v>
      </c>
      <c r="N12" s="95"/>
      <c r="O12" s="92">
        <v>1</v>
      </c>
      <c r="P12" s="93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70"/>
      <c r="G13" s="110"/>
      <c r="H13" s="111"/>
      <c r="I13" s="94" t="s">
        <v>26</v>
      </c>
      <c r="J13" s="95"/>
      <c r="K13" s="96" t="s">
        <v>35</v>
      </c>
      <c r="L13" s="97"/>
      <c r="M13" s="94" t="s">
        <v>34</v>
      </c>
      <c r="N13" s="95"/>
      <c r="O13" s="112">
        <v>750000000</v>
      </c>
      <c r="P13" s="113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71" t="s">
        <v>4</v>
      </c>
      <c r="G14" s="102">
        <f>+$G$10</f>
        <v>44616</v>
      </c>
      <c r="H14" s="103"/>
      <c r="I14" s="104" t="s">
        <v>27</v>
      </c>
      <c r="J14" s="105"/>
      <c r="K14" s="106">
        <v>24</v>
      </c>
      <c r="L14" s="107"/>
      <c r="M14" s="104" t="s">
        <v>38</v>
      </c>
      <c r="N14" s="105"/>
      <c r="O14" s="108">
        <v>0.05</v>
      </c>
      <c r="P14" s="109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I16" s="72" t="s">
        <v>11</v>
      </c>
      <c r="J16" s="73" t="s">
        <v>17</v>
      </c>
      <c r="K16" s="73" t="s">
        <v>12</v>
      </c>
      <c r="L16" s="74" t="s">
        <v>13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2:142" ht="12.75" customHeight="1" x14ac:dyDescent="0.2">
      <c r="I17" s="75">
        <f t="shared" ref="I17:I20" si="0">+F27</f>
        <v>44705</v>
      </c>
      <c r="J17" s="65">
        <f>+$O$13*K27/100</f>
        <v>0</v>
      </c>
      <c r="K17" s="66">
        <f>+$O$13*J27/100</f>
        <v>82180222.602739722</v>
      </c>
      <c r="L17" s="21">
        <f>SUM(J17:K17)</f>
        <v>82180222.602739722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2:142" ht="12.75" customHeight="1" x14ac:dyDescent="0.2">
      <c r="I18" s="75">
        <f t="shared" si="0"/>
        <v>44797</v>
      </c>
      <c r="J18" s="65">
        <f>+$O$13*K28/100</f>
        <v>0</v>
      </c>
      <c r="K18" s="64">
        <f>+$O$13*J28/100</f>
        <v>84950342.465753421</v>
      </c>
      <c r="L18" s="21">
        <f t="shared" ref="L18:L20" si="1">SUM(J18:K18)</f>
        <v>84950342.465753421</v>
      </c>
      <c r="M18" s="8"/>
      <c r="O18" s="31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2:142" ht="12.75" customHeight="1" x14ac:dyDescent="0.2">
      <c r="I19" s="75">
        <f t="shared" si="0"/>
        <v>44889</v>
      </c>
      <c r="J19" s="65">
        <f>+$O$13*K29/100</f>
        <v>0</v>
      </c>
      <c r="K19" s="64">
        <f>+$O$13*J29/100</f>
        <v>84950342.465753421</v>
      </c>
      <c r="L19" s="21">
        <f t="shared" si="1"/>
        <v>84950342.465753421</v>
      </c>
      <c r="M19" s="8"/>
      <c r="O19" s="31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2:142" ht="12.75" customHeight="1" x14ac:dyDescent="0.2">
      <c r="I20" s="75">
        <f t="shared" si="0"/>
        <v>44981</v>
      </c>
      <c r="J20" s="65">
        <f>+$O$13*K30/100</f>
        <v>750000000</v>
      </c>
      <c r="K20" s="64">
        <f>+$O$13*J30/100</f>
        <v>84950342.465753421</v>
      </c>
      <c r="L20" s="21">
        <f t="shared" si="1"/>
        <v>834950342.46575344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2:142" ht="12.75" customHeight="1" x14ac:dyDescent="0.2">
      <c r="I21" s="76" t="s">
        <v>13</v>
      </c>
      <c r="J21" s="77">
        <f>SUM(J17:J20)</f>
        <v>750000000</v>
      </c>
      <c r="K21" s="77">
        <f>SUM(K17:K20)</f>
        <v>337031250</v>
      </c>
      <c r="L21" s="78">
        <f>SUM(J21:K21)</f>
        <v>1087031250</v>
      </c>
      <c r="M21" s="8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2:142" x14ac:dyDescent="0.2">
      <c r="G22" s="46"/>
      <c r="H22" s="6"/>
      <c r="I22" s="6"/>
      <c r="L22" s="7"/>
      <c r="M22" s="8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2:142" ht="14.25" customHeight="1" x14ac:dyDescent="0.2">
      <c r="F23" s="120" t="s">
        <v>18</v>
      </c>
      <c r="G23" s="122" t="s">
        <v>32</v>
      </c>
      <c r="H23" s="122" t="s">
        <v>14</v>
      </c>
      <c r="I23" s="122" t="s">
        <v>22</v>
      </c>
      <c r="J23" s="114" t="s">
        <v>21</v>
      </c>
      <c r="K23" s="114" t="s">
        <v>5</v>
      </c>
      <c r="L23" s="114" t="s">
        <v>15</v>
      </c>
      <c r="M23" s="116" t="s">
        <v>6</v>
      </c>
      <c r="N23" s="118" t="s">
        <v>16</v>
      </c>
      <c r="O23" s="118" t="s">
        <v>36</v>
      </c>
      <c r="Q23" s="9" t="s">
        <v>20</v>
      </c>
      <c r="R23" s="9" t="s">
        <v>7</v>
      </c>
      <c r="S23" s="9" t="s">
        <v>8</v>
      </c>
      <c r="T23" s="9" t="s">
        <v>9</v>
      </c>
      <c r="U23" s="9" t="s">
        <v>10</v>
      </c>
      <c r="V23" s="9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2:142" x14ac:dyDescent="0.2">
      <c r="F24" s="121"/>
      <c r="G24" s="123"/>
      <c r="H24" s="123"/>
      <c r="I24" s="123"/>
      <c r="J24" s="115"/>
      <c r="K24" s="115"/>
      <c r="L24" s="115"/>
      <c r="M24" s="117"/>
      <c r="N24" s="119"/>
      <c r="O24" s="119"/>
      <c r="Q24" s="10"/>
      <c r="R24" s="11">
        <f>+K10</f>
        <v>0.53097066283226024</v>
      </c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2:142" x14ac:dyDescent="0.2">
      <c r="B25" s="1" t="s">
        <v>23</v>
      </c>
      <c r="F25" s="67"/>
      <c r="G25" s="50"/>
      <c r="H25" s="50"/>
      <c r="I25" s="20">
        <f>+I26</f>
        <v>0.05</v>
      </c>
      <c r="J25" s="51"/>
      <c r="K25" s="51"/>
      <c r="L25" s="52">
        <f>+L26</f>
        <v>100</v>
      </c>
      <c r="M25" s="53"/>
      <c r="N25" s="68"/>
      <c r="Q25" s="10"/>
      <c r="R25" s="11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2:142" s="12" customFormat="1" ht="12.75" customHeight="1" x14ac:dyDescent="0.2">
      <c r="B26" s="30">
        <f>+G10</f>
        <v>44616</v>
      </c>
      <c r="C26" s="32"/>
      <c r="D26" s="30">
        <f>+G14</f>
        <v>44616</v>
      </c>
      <c r="E26" s="39">
        <f>+G10</f>
        <v>44616</v>
      </c>
      <c r="F26" s="59">
        <f>+E26</f>
        <v>44616</v>
      </c>
      <c r="G26" s="60"/>
      <c r="H26" s="60"/>
      <c r="I26" s="61">
        <f t="shared" ref="I26" si="2">+$O$14</f>
        <v>0.05</v>
      </c>
      <c r="J26" s="60"/>
      <c r="K26" s="60"/>
      <c r="L26" s="62">
        <v>100</v>
      </c>
      <c r="M26" s="62">
        <f>-O12*100</f>
        <v>-100</v>
      </c>
      <c r="N26" s="63">
        <f>+O13*-1</f>
        <v>-750000000</v>
      </c>
      <c r="O26" s="63"/>
      <c r="P26" s="1"/>
      <c r="Q26" s="16">
        <f t="shared" ref="Q26:Q31" si="3">H26/365</f>
        <v>0</v>
      </c>
      <c r="R26" s="16">
        <f t="shared" ref="R26:R31" si="4">1/(1+$K$10)^(H26/365)</f>
        <v>1</v>
      </c>
      <c r="S26" s="17">
        <f t="shared" ref="S26:S30" si="5">+M26</f>
        <v>-100</v>
      </c>
      <c r="T26" s="17">
        <f t="shared" ref="T26:T30" si="6">+S26*R26</f>
        <v>-100</v>
      </c>
      <c r="U26" s="17">
        <f t="shared" ref="U26:U30" si="7">+T26*Q26</f>
        <v>0</v>
      </c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</row>
    <row r="27" spans="2:142" s="12" customFormat="1" ht="12.75" customHeight="1" x14ac:dyDescent="0.2">
      <c r="B27" s="30">
        <v>44705</v>
      </c>
      <c r="C27" s="32">
        <f t="shared" ref="C27:C30" si="8">+B27-B26</f>
        <v>89</v>
      </c>
      <c r="D27" s="30">
        <f t="shared" ref="D27:D30" si="9">+F27</f>
        <v>44705</v>
      </c>
      <c r="E27" s="39">
        <f t="shared" ref="E27:E30" si="10">+E26+C27</f>
        <v>44705</v>
      </c>
      <c r="F27" s="42">
        <f t="shared" ref="F27:F30" si="11">+E27</f>
        <v>44705</v>
      </c>
      <c r="G27" s="43">
        <f t="shared" ref="G27:G30" si="12">+E27-E26</f>
        <v>89</v>
      </c>
      <c r="H27" s="43">
        <f t="shared" ref="H27:H30" si="13">+IF(F27-$G$14&lt;0,0,F27-$G$14)</f>
        <v>89</v>
      </c>
      <c r="I27" s="41">
        <f>+$O$14+O27</f>
        <v>0.44937499999999997</v>
      </c>
      <c r="J27" s="44">
        <f t="shared" ref="J27:J30" si="14">+I27/365*G27*L26</f>
        <v>10.957363013698629</v>
      </c>
      <c r="K27" s="45">
        <v>0</v>
      </c>
      <c r="L27" s="45">
        <f t="shared" ref="L27:L30" si="15">+L26-K27</f>
        <v>100</v>
      </c>
      <c r="M27" s="45">
        <f t="shared" ref="M27:M30" si="16">+IF(F27&gt;$G$14,J27+K27,0)</f>
        <v>10.957363013698629</v>
      </c>
      <c r="N27" s="47">
        <f t="shared" ref="N27:N30" si="17">+M27*$O$13/100</f>
        <v>82180222.602739722</v>
      </c>
      <c r="O27" s="79">
        <v>0.39937499999999998</v>
      </c>
      <c r="P27" s="1"/>
      <c r="Q27" s="16">
        <f t="shared" si="3"/>
        <v>0.24383561643835616</v>
      </c>
      <c r="R27" s="16">
        <f t="shared" si="4"/>
        <v>0.90136043223250228</v>
      </c>
      <c r="S27" s="17">
        <f t="shared" si="5"/>
        <v>10.957363013698629</v>
      </c>
      <c r="T27" s="81">
        <f t="shared" si="6"/>
        <v>9.8765334621558303</v>
      </c>
      <c r="U27" s="17">
        <f t="shared" si="7"/>
        <v>2.4082506250188187</v>
      </c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</row>
    <row r="28" spans="2:142" s="12" customFormat="1" ht="12.75" customHeight="1" x14ac:dyDescent="0.2">
      <c r="B28" s="30">
        <v>44797</v>
      </c>
      <c r="C28" s="32">
        <f t="shared" si="8"/>
        <v>92</v>
      </c>
      <c r="D28" s="30">
        <f t="shared" si="9"/>
        <v>44797</v>
      </c>
      <c r="E28" s="39">
        <f t="shared" si="10"/>
        <v>44797</v>
      </c>
      <c r="F28" s="42">
        <f t="shared" si="11"/>
        <v>44797</v>
      </c>
      <c r="G28" s="43">
        <f t="shared" si="12"/>
        <v>92</v>
      </c>
      <c r="H28" s="43">
        <f t="shared" si="13"/>
        <v>181</v>
      </c>
      <c r="I28" s="41">
        <f t="shared" ref="I28:I30" si="18">+$O$14+O28</f>
        <v>0.44937499999999997</v>
      </c>
      <c r="J28" s="44">
        <f t="shared" si="14"/>
        <v>11.326712328767123</v>
      </c>
      <c r="K28" s="45">
        <v>0</v>
      </c>
      <c r="L28" s="45">
        <f t="shared" si="15"/>
        <v>100</v>
      </c>
      <c r="M28" s="45">
        <f t="shared" si="16"/>
        <v>11.326712328767123</v>
      </c>
      <c r="N28" s="47">
        <f t="shared" si="17"/>
        <v>84950342.465753421</v>
      </c>
      <c r="O28" s="79">
        <f>+$O$27</f>
        <v>0.39937499999999998</v>
      </c>
      <c r="P28" s="1"/>
      <c r="Q28" s="16">
        <f t="shared" si="3"/>
        <v>0.49589041095890413</v>
      </c>
      <c r="R28" s="16">
        <f t="shared" si="4"/>
        <v>0.80961156542499602</v>
      </c>
      <c r="S28" s="17">
        <f t="shared" si="5"/>
        <v>11.326712328767123</v>
      </c>
      <c r="T28" s="81">
        <f t="shared" si="6"/>
        <v>9.1702372996117525</v>
      </c>
      <c r="U28" s="17">
        <f t="shared" si="7"/>
        <v>4.5474327430951433</v>
      </c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</row>
    <row r="29" spans="2:142" s="12" customFormat="1" ht="12.75" customHeight="1" x14ac:dyDescent="0.2">
      <c r="B29" s="30">
        <v>44889</v>
      </c>
      <c r="C29" s="32">
        <f t="shared" si="8"/>
        <v>92</v>
      </c>
      <c r="D29" s="30">
        <f t="shared" si="9"/>
        <v>44889</v>
      </c>
      <c r="E29" s="39">
        <f t="shared" si="10"/>
        <v>44889</v>
      </c>
      <c r="F29" s="42">
        <f t="shared" si="11"/>
        <v>44889</v>
      </c>
      <c r="G29" s="43">
        <f t="shared" si="12"/>
        <v>92</v>
      </c>
      <c r="H29" s="43">
        <f t="shared" si="13"/>
        <v>273</v>
      </c>
      <c r="I29" s="41">
        <f t="shared" si="18"/>
        <v>0.44937499999999997</v>
      </c>
      <c r="J29" s="44">
        <f t="shared" si="14"/>
        <v>11.326712328767123</v>
      </c>
      <c r="K29" s="45">
        <v>0</v>
      </c>
      <c r="L29" s="45">
        <f t="shared" si="15"/>
        <v>100</v>
      </c>
      <c r="M29" s="45">
        <f t="shared" si="16"/>
        <v>11.326712328767123</v>
      </c>
      <c r="N29" s="47">
        <f t="shared" si="17"/>
        <v>84950342.465753421</v>
      </c>
      <c r="O29" s="79">
        <f>+$O$27</f>
        <v>0.39937499999999998</v>
      </c>
      <c r="P29" s="1"/>
      <c r="Q29" s="16">
        <f t="shared" si="3"/>
        <v>0.74794520547945209</v>
      </c>
      <c r="R29" s="16">
        <f t="shared" si="4"/>
        <v>0.7272017535165517</v>
      </c>
      <c r="S29" s="17">
        <f t="shared" si="5"/>
        <v>11.326712328767123</v>
      </c>
      <c r="T29" s="81">
        <f t="shared" si="6"/>
        <v>8.2368050670569968</v>
      </c>
      <c r="U29" s="17">
        <f t="shared" si="7"/>
        <v>6.1606788583741379</v>
      </c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</row>
    <row r="30" spans="2:142" s="12" customFormat="1" ht="12.75" customHeight="1" x14ac:dyDescent="0.2">
      <c r="B30" s="30">
        <v>44981</v>
      </c>
      <c r="C30" s="32">
        <f t="shared" si="8"/>
        <v>92</v>
      </c>
      <c r="D30" s="30">
        <f t="shared" si="9"/>
        <v>44981</v>
      </c>
      <c r="E30" s="39">
        <f t="shared" si="10"/>
        <v>44981</v>
      </c>
      <c r="F30" s="54">
        <f t="shared" si="11"/>
        <v>44981</v>
      </c>
      <c r="G30" s="48">
        <f t="shared" si="12"/>
        <v>92</v>
      </c>
      <c r="H30" s="48">
        <f t="shared" si="13"/>
        <v>365</v>
      </c>
      <c r="I30" s="49">
        <f t="shared" si="18"/>
        <v>0.44937499999999997</v>
      </c>
      <c r="J30" s="55">
        <f t="shared" si="14"/>
        <v>11.326712328767123</v>
      </c>
      <c r="K30" s="56">
        <v>100</v>
      </c>
      <c r="L30" s="56">
        <f t="shared" si="15"/>
        <v>0</v>
      </c>
      <c r="M30" s="56">
        <f t="shared" si="16"/>
        <v>111.32671232876712</v>
      </c>
      <c r="N30" s="57">
        <f t="shared" si="17"/>
        <v>834950342.46575332</v>
      </c>
      <c r="O30" s="80">
        <f>+$O$27</f>
        <v>0.39937499999999998</v>
      </c>
      <c r="P30" s="1"/>
      <c r="Q30" s="16">
        <f t="shared" si="3"/>
        <v>1</v>
      </c>
      <c r="R30" s="16">
        <f t="shared" si="4"/>
        <v>0.65318038044571225</v>
      </c>
      <c r="S30" s="17">
        <f t="shared" si="5"/>
        <v>111.32671232876712</v>
      </c>
      <c r="T30" s="81">
        <f t="shared" si="6"/>
        <v>72.716424312674462</v>
      </c>
      <c r="U30" s="17">
        <f t="shared" si="7"/>
        <v>72.716424312674462</v>
      </c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2:142" ht="12.75" customHeight="1" x14ac:dyDescent="0.2">
      <c r="F31" s="40"/>
      <c r="G31" s="13"/>
      <c r="H31" s="15"/>
      <c r="I31" s="41"/>
      <c r="J31" s="14"/>
      <c r="K31" s="38"/>
      <c r="L31" s="15"/>
      <c r="M31" s="15"/>
      <c r="N31" s="37"/>
      <c r="Q31" s="1">
        <f t="shared" si="3"/>
        <v>0</v>
      </c>
      <c r="R31" s="1">
        <f t="shared" si="4"/>
        <v>1</v>
      </c>
      <c r="S31" s="1"/>
      <c r="T31" s="1"/>
      <c r="U31" s="1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</row>
    <row r="32" spans="2:142" x14ac:dyDescent="0.2">
      <c r="F32" s="18"/>
      <c r="G32" s="13"/>
      <c r="H32" s="13"/>
      <c r="I32" s="13"/>
      <c r="J32" s="13"/>
      <c r="K32" s="22">
        <f>SUM(K27:K30)</f>
        <v>100</v>
      </c>
      <c r="L32" s="15"/>
      <c r="M32" s="15"/>
      <c r="N32" s="23">
        <f>SUM(N26:N30)</f>
        <v>337031249.99999988</v>
      </c>
      <c r="Q32" s="19"/>
      <c r="R32" s="19"/>
      <c r="S32" s="17"/>
      <c r="T32" s="17">
        <f>SUM(T27:T30)</f>
        <v>100.00000014149904</v>
      </c>
      <c r="U32" s="17">
        <f>SUM(U27:U30)</f>
        <v>85.832786539162555</v>
      </c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</row>
    <row r="33" spans="7:142" x14ac:dyDescent="0.2"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</row>
    <row r="34" spans="7:142" x14ac:dyDescent="0.2">
      <c r="Q34" s="1"/>
      <c r="R34" s="1"/>
      <c r="S34" s="1"/>
      <c r="T34" s="1"/>
      <c r="U34" s="1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</row>
    <row r="35" spans="7:142" x14ac:dyDescent="0.2">
      <c r="Q35" s="1"/>
      <c r="R35" s="1"/>
      <c r="S35" s="1"/>
      <c r="T35" s="1"/>
      <c r="U35" s="1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</row>
    <row r="36" spans="7:142" x14ac:dyDescent="0.2">
      <c r="Q36" s="1"/>
      <c r="R36" s="1"/>
      <c r="S36" s="1"/>
      <c r="T36" s="1"/>
      <c r="U36" s="1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</row>
    <row r="37" spans="7:142" x14ac:dyDescent="0.2">
      <c r="Q37" s="1"/>
      <c r="R37" s="1"/>
      <c r="S37" s="1"/>
      <c r="T37" s="1"/>
      <c r="U37" s="1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</row>
    <row r="38" spans="7:142" ht="9.75" customHeight="1" x14ac:dyDescent="0.2">
      <c r="Q38" s="1"/>
      <c r="R38" s="1"/>
      <c r="S38" s="1"/>
      <c r="T38" s="1"/>
      <c r="U38" s="1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</row>
    <row r="39" spans="7:142" x14ac:dyDescent="0.2">
      <c r="Q39" s="1"/>
      <c r="R39" s="1"/>
      <c r="S39" s="1"/>
      <c r="T39" s="1"/>
      <c r="U39" s="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7:142" x14ac:dyDescent="0.2">
      <c r="Q40" s="1"/>
      <c r="R40" s="1"/>
      <c r="S40" s="1"/>
      <c r="T40" s="1"/>
      <c r="U40" s="1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7:142" x14ac:dyDescent="0.2">
      <c r="Q41" s="1"/>
      <c r="R41" s="1"/>
      <c r="S41" s="1"/>
      <c r="T41" s="1"/>
      <c r="U41" s="1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7:142" hidden="1" x14ac:dyDescent="0.2">
      <c r="Q42" s="1"/>
      <c r="R42" s="1"/>
      <c r="S42" s="1"/>
      <c r="T42" s="1"/>
      <c r="U42" s="1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7:142" hidden="1" x14ac:dyDescent="0.2">
      <c r="G43" s="58"/>
      <c r="H43" s="58" t="s">
        <v>24</v>
      </c>
      <c r="I43" s="58"/>
      <c r="J43" s="58" t="s">
        <v>25</v>
      </c>
      <c r="Q43" s="1"/>
      <c r="R43" s="1"/>
      <c r="S43" s="1"/>
      <c r="T43" s="1"/>
      <c r="U43" s="1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7:142" hidden="1" x14ac:dyDescent="0.2">
      <c r="G44" s="58">
        <v>1</v>
      </c>
      <c r="H44" s="58"/>
      <c r="I44" s="58"/>
      <c r="J44" s="58"/>
      <c r="Q44" s="1"/>
      <c r="R44" s="1"/>
      <c r="S44" s="1"/>
      <c r="T44" s="1"/>
      <c r="U44" s="1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7:142" hidden="1" x14ac:dyDescent="0.2">
      <c r="G45" s="58">
        <v>2</v>
      </c>
      <c r="H45" s="58"/>
      <c r="I45" s="58"/>
      <c r="J45" s="58"/>
      <c r="Q45" s="1"/>
      <c r="R45" s="1"/>
      <c r="S45" s="1"/>
      <c r="T45" s="1"/>
      <c r="U45" s="1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7:142" hidden="1" x14ac:dyDescent="0.2">
      <c r="G46" s="58">
        <v>3</v>
      </c>
      <c r="H46" s="58">
        <v>1</v>
      </c>
      <c r="I46" s="58"/>
      <c r="J46" s="58"/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7:142" hidden="1" x14ac:dyDescent="0.2">
      <c r="G47" s="58">
        <v>4</v>
      </c>
      <c r="H47" s="58"/>
      <c r="I47" s="58"/>
      <c r="J47" s="58"/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7:142" hidden="1" x14ac:dyDescent="0.2">
      <c r="G48" s="58">
        <v>5</v>
      </c>
      <c r="H48" s="58"/>
      <c r="I48" s="58"/>
      <c r="J48" s="58"/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hidden="1" x14ac:dyDescent="0.2">
      <c r="G49" s="58">
        <v>6</v>
      </c>
      <c r="H49" s="58">
        <v>2</v>
      </c>
      <c r="I49" s="58">
        <v>1</v>
      </c>
      <c r="J49" s="58"/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G50" s="58">
        <v>7</v>
      </c>
      <c r="H50" s="58"/>
      <c r="I50" s="58"/>
      <c r="J50" s="58"/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58">
        <v>8</v>
      </c>
      <c r="H51" s="58"/>
      <c r="I51" s="58"/>
      <c r="J51" s="58"/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58">
        <v>9</v>
      </c>
      <c r="H52" s="58">
        <v>3</v>
      </c>
      <c r="I52" s="58"/>
      <c r="J52" s="58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58">
        <v>10</v>
      </c>
      <c r="H53" s="58"/>
      <c r="I53" s="58"/>
      <c r="J53" s="58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58">
        <v>11</v>
      </c>
      <c r="H54" s="58"/>
      <c r="I54" s="58"/>
      <c r="J54" s="58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58">
        <v>12</v>
      </c>
      <c r="H55" s="58">
        <v>4</v>
      </c>
      <c r="I55" s="58">
        <v>2</v>
      </c>
      <c r="J55" s="58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58">
        <v>13</v>
      </c>
      <c r="H56" s="58"/>
      <c r="I56" s="58"/>
      <c r="J56" s="58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58">
        <v>14</v>
      </c>
      <c r="H57" s="58"/>
      <c r="I57" s="58"/>
      <c r="J57" s="58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58">
        <v>15</v>
      </c>
      <c r="H58" s="58">
        <v>5</v>
      </c>
      <c r="I58" s="58"/>
      <c r="J58" s="58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58">
        <v>16</v>
      </c>
      <c r="H59" s="58"/>
      <c r="I59" s="58"/>
      <c r="J59" s="58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58">
        <v>17</v>
      </c>
      <c r="H60" s="58"/>
      <c r="I60" s="58"/>
      <c r="J60" s="58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58">
        <v>18</v>
      </c>
      <c r="H61" s="58">
        <v>6</v>
      </c>
      <c r="I61" s="58">
        <v>3</v>
      </c>
      <c r="J61" s="58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58">
        <v>19</v>
      </c>
      <c r="H62" s="58"/>
      <c r="I62" s="58"/>
      <c r="J62" s="58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58">
        <v>20</v>
      </c>
      <c r="H63" s="58"/>
      <c r="I63" s="58"/>
      <c r="J63" s="58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58">
        <v>21</v>
      </c>
      <c r="H64" s="58">
        <v>7</v>
      </c>
      <c r="I64" s="58"/>
      <c r="J64" s="58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58">
        <v>22</v>
      </c>
      <c r="H65" s="58"/>
      <c r="I65" s="58"/>
      <c r="J65" s="58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58">
        <v>23</v>
      </c>
      <c r="H66" s="58"/>
      <c r="I66" s="58"/>
      <c r="J66" s="58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58">
        <v>24</v>
      </c>
      <c r="H67" s="58">
        <v>8</v>
      </c>
      <c r="I67" s="58">
        <v>4</v>
      </c>
      <c r="J67" s="58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58">
        <v>25</v>
      </c>
      <c r="H68" s="58"/>
      <c r="I68" s="58"/>
      <c r="J68" s="58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58">
        <v>26</v>
      </c>
      <c r="H69" s="58"/>
      <c r="I69" s="58"/>
      <c r="J69" s="58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58">
        <v>27</v>
      </c>
      <c r="H70" s="58">
        <v>9</v>
      </c>
      <c r="I70" s="58"/>
      <c r="J70" s="58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58">
        <v>28</v>
      </c>
      <c r="H71" s="58"/>
      <c r="I71" s="58"/>
      <c r="J71" s="58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58">
        <v>29</v>
      </c>
      <c r="H72" s="58"/>
      <c r="I72" s="58"/>
      <c r="J72" s="58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58">
        <v>30</v>
      </c>
      <c r="H73" s="58">
        <v>10</v>
      </c>
      <c r="I73" s="58">
        <v>5</v>
      </c>
      <c r="J73" s="58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58">
        <v>31</v>
      </c>
      <c r="H74" s="58"/>
      <c r="I74" s="58"/>
      <c r="J74" s="58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58">
        <v>32</v>
      </c>
      <c r="H75" s="58"/>
      <c r="I75" s="58"/>
      <c r="J75" s="58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58">
        <v>33</v>
      </c>
      <c r="H76" s="58">
        <v>11</v>
      </c>
      <c r="I76" s="58"/>
      <c r="J76" s="58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58">
        <v>34</v>
      </c>
      <c r="H77" s="58"/>
      <c r="I77" s="58"/>
      <c r="J77" s="58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58">
        <v>35</v>
      </c>
      <c r="H78" s="58"/>
      <c r="I78" s="58"/>
      <c r="J78" s="58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58">
        <v>36</v>
      </c>
      <c r="H79" s="58">
        <v>12</v>
      </c>
      <c r="I79" s="58">
        <v>6</v>
      </c>
      <c r="J79" s="58">
        <v>1</v>
      </c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58">
        <v>37</v>
      </c>
      <c r="H80" s="58"/>
      <c r="I80" s="58"/>
      <c r="J80" s="58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58">
        <v>38</v>
      </c>
      <c r="H81" s="58"/>
      <c r="I81" s="58"/>
      <c r="J81" s="58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58">
        <v>39</v>
      </c>
      <c r="H82" s="58">
        <v>13</v>
      </c>
      <c r="I82" s="58"/>
      <c r="J82" s="58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58">
        <v>40</v>
      </c>
      <c r="H83" s="58"/>
      <c r="I83" s="58"/>
      <c r="J83" s="58"/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58">
        <v>41</v>
      </c>
      <c r="H84" s="58"/>
      <c r="I84" s="58"/>
      <c r="J84" s="58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58">
        <v>42</v>
      </c>
      <c r="H85" s="58">
        <v>14</v>
      </c>
      <c r="I85" s="58">
        <v>7</v>
      </c>
      <c r="J85" s="58">
        <v>2</v>
      </c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58">
        <v>43</v>
      </c>
      <c r="H86" s="58"/>
      <c r="I86" s="58"/>
      <c r="J86" s="58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58">
        <v>44</v>
      </c>
      <c r="H87" s="58"/>
      <c r="I87" s="58"/>
      <c r="J87" s="58"/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58">
        <v>45</v>
      </c>
      <c r="H88" s="58">
        <v>15</v>
      </c>
      <c r="I88" s="58"/>
      <c r="J88" s="58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58">
        <v>46</v>
      </c>
      <c r="H89" s="58"/>
      <c r="I89" s="58"/>
      <c r="J89" s="58"/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58">
        <v>47</v>
      </c>
      <c r="H90" s="58"/>
      <c r="I90" s="58"/>
      <c r="J90" s="58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58">
        <v>48</v>
      </c>
      <c r="H91" s="58">
        <v>16</v>
      </c>
      <c r="I91" s="58">
        <v>8</v>
      </c>
      <c r="J91" s="58">
        <v>3</v>
      </c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58">
        <v>49</v>
      </c>
      <c r="H92" s="58"/>
      <c r="I92" s="58"/>
      <c r="J92" s="58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58">
        <v>50</v>
      </c>
      <c r="H93" s="58"/>
      <c r="I93" s="58"/>
      <c r="J93" s="58"/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58">
        <v>51</v>
      </c>
      <c r="H94" s="58">
        <v>17</v>
      </c>
      <c r="I94" s="58"/>
      <c r="J94" s="58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58">
        <v>52</v>
      </c>
      <c r="H95" s="58"/>
      <c r="I95" s="58"/>
      <c r="J95" s="58"/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58">
        <v>53</v>
      </c>
      <c r="H96" s="58"/>
      <c r="I96" s="58"/>
      <c r="J96" s="58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58">
        <v>54</v>
      </c>
      <c r="H97" s="58">
        <v>18</v>
      </c>
      <c r="I97" s="58">
        <v>9</v>
      </c>
      <c r="J97" s="58">
        <v>4</v>
      </c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58">
        <v>55</v>
      </c>
      <c r="H98" s="58"/>
      <c r="I98" s="58"/>
      <c r="J98" s="58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58">
        <v>56</v>
      </c>
      <c r="H99" s="58"/>
      <c r="I99" s="58"/>
      <c r="J99" s="58"/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58">
        <v>57</v>
      </c>
      <c r="H100" s="58">
        <v>19</v>
      </c>
      <c r="I100" s="58"/>
      <c r="J100" s="58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58">
        <v>58</v>
      </c>
      <c r="H101" s="58"/>
      <c r="I101" s="58"/>
      <c r="J101" s="58"/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58">
        <v>59</v>
      </c>
      <c r="H102" s="58"/>
      <c r="I102" s="58"/>
      <c r="J102" s="58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58">
        <v>60</v>
      </c>
      <c r="H103" s="58">
        <v>20</v>
      </c>
      <c r="I103" s="58">
        <v>10</v>
      </c>
      <c r="J103" s="58">
        <v>5</v>
      </c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x14ac:dyDescent="0.2"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x14ac:dyDescent="0.2"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x14ac:dyDescent="0.2"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x14ac:dyDescent="0.2"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x14ac:dyDescent="0.2"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x14ac:dyDescent="0.2"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x14ac:dyDescent="0.2"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</sheetData>
  <sheetProtection selectLockedCells="1"/>
  <mergeCells count="36">
    <mergeCell ref="L23:L24"/>
    <mergeCell ref="M23:M24"/>
    <mergeCell ref="N23:N24"/>
    <mergeCell ref="O23:O24"/>
    <mergeCell ref="F23:F24"/>
    <mergeCell ref="G23:G24"/>
    <mergeCell ref="H23:H24"/>
    <mergeCell ref="I23:I24"/>
    <mergeCell ref="J23:J24"/>
    <mergeCell ref="K23:K24"/>
    <mergeCell ref="G13:H13"/>
    <mergeCell ref="I13:J13"/>
    <mergeCell ref="K13:L13"/>
    <mergeCell ref="M13:N13"/>
    <mergeCell ref="O13:P13"/>
    <mergeCell ref="G14:H14"/>
    <mergeCell ref="I14:J14"/>
    <mergeCell ref="K14:L14"/>
    <mergeCell ref="M14:N14"/>
    <mergeCell ref="O14:P14"/>
    <mergeCell ref="G11:H11"/>
    <mergeCell ref="I11:J11"/>
    <mergeCell ref="K11:L11"/>
    <mergeCell ref="M11:N11"/>
    <mergeCell ref="O11:P11"/>
    <mergeCell ref="G12:H12"/>
    <mergeCell ref="I12:J12"/>
    <mergeCell ref="K12:L12"/>
    <mergeCell ref="M12:N12"/>
    <mergeCell ref="O12:P12"/>
    <mergeCell ref="F8:P8"/>
    <mergeCell ref="G10:H10"/>
    <mergeCell ref="I10:J10"/>
    <mergeCell ref="K10:L10"/>
    <mergeCell ref="M10:N10"/>
    <mergeCell ref="O10:P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2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6">
        <v>43101</v>
      </c>
    </row>
    <row r="2" spans="2:2" x14ac:dyDescent="0.2">
      <c r="B2" s="36">
        <v>43143</v>
      </c>
    </row>
    <row r="3" spans="2:2" x14ac:dyDescent="0.2">
      <c r="B3" s="36">
        <v>43144</v>
      </c>
    </row>
    <row r="4" spans="2:2" x14ac:dyDescent="0.2">
      <c r="B4" s="36">
        <v>43188</v>
      </c>
    </row>
    <row r="5" spans="2:2" x14ac:dyDescent="0.2">
      <c r="B5" s="36">
        <v>43189</v>
      </c>
    </row>
    <row r="6" spans="2:2" x14ac:dyDescent="0.2">
      <c r="B6" s="36">
        <v>43192</v>
      </c>
    </row>
    <row r="7" spans="2:2" x14ac:dyDescent="0.2">
      <c r="B7" s="36">
        <v>43220</v>
      </c>
    </row>
    <row r="8" spans="2:2" x14ac:dyDescent="0.2">
      <c r="B8" s="36">
        <v>43221</v>
      </c>
    </row>
    <row r="9" spans="2:2" x14ac:dyDescent="0.2">
      <c r="B9" s="36">
        <v>43245</v>
      </c>
    </row>
    <row r="10" spans="2:2" x14ac:dyDescent="0.2">
      <c r="B10" s="36">
        <v>43271</v>
      </c>
    </row>
    <row r="11" spans="2:2" x14ac:dyDescent="0.2">
      <c r="B11" s="36">
        <v>43290</v>
      </c>
    </row>
    <row r="12" spans="2:2" x14ac:dyDescent="0.2">
      <c r="B12" s="36">
        <v>43332</v>
      </c>
    </row>
    <row r="13" spans="2:2" x14ac:dyDescent="0.2">
      <c r="B13" s="36">
        <v>43388</v>
      </c>
    </row>
    <row r="14" spans="2:2" x14ac:dyDescent="0.2">
      <c r="B14" s="36">
        <v>43410</v>
      </c>
    </row>
    <row r="15" spans="2:2" x14ac:dyDescent="0.2">
      <c r="B15" s="36">
        <v>43423</v>
      </c>
    </row>
    <row r="16" spans="2:2" x14ac:dyDescent="0.2">
      <c r="B16" s="36">
        <v>43434</v>
      </c>
    </row>
    <row r="17" spans="2:2" x14ac:dyDescent="0.2">
      <c r="B17" s="36">
        <v>43442</v>
      </c>
    </row>
    <row r="18" spans="2:2" x14ac:dyDescent="0.2">
      <c r="B18" s="36">
        <v>43458</v>
      </c>
    </row>
    <row r="19" spans="2:2" x14ac:dyDescent="0.2">
      <c r="B19" s="36">
        <v>43459</v>
      </c>
    </row>
    <row r="20" spans="2:2" x14ac:dyDescent="0.2">
      <c r="B20" s="36">
        <v>43465</v>
      </c>
    </row>
    <row r="21" spans="2:2" x14ac:dyDescent="0.2">
      <c r="B21" s="36">
        <v>43466</v>
      </c>
    </row>
    <row r="22" spans="2:2" x14ac:dyDescent="0.2">
      <c r="B22" s="36">
        <v>43528</v>
      </c>
    </row>
    <row r="23" spans="2:2" x14ac:dyDescent="0.2">
      <c r="B23" s="36">
        <v>43529</v>
      </c>
    </row>
    <row r="24" spans="2:2" x14ac:dyDescent="0.2">
      <c r="B24" s="36">
        <v>43548</v>
      </c>
    </row>
    <row r="25" spans="2:2" x14ac:dyDescent="0.2">
      <c r="B25" s="36">
        <v>43557</v>
      </c>
    </row>
    <row r="26" spans="2:2" x14ac:dyDescent="0.2">
      <c r="B26" s="36">
        <v>43573</v>
      </c>
    </row>
    <row r="27" spans="2:2" x14ac:dyDescent="0.2">
      <c r="B27" s="36">
        <v>43574</v>
      </c>
    </row>
    <row r="28" spans="2:2" x14ac:dyDescent="0.2">
      <c r="B28" s="36">
        <v>43586</v>
      </c>
    </row>
    <row r="29" spans="2:2" x14ac:dyDescent="0.2">
      <c r="B29" s="36">
        <v>43610</v>
      </c>
    </row>
    <row r="30" spans="2:2" x14ac:dyDescent="0.2">
      <c r="B30" s="36">
        <v>43633</v>
      </c>
    </row>
    <row r="31" spans="2:2" x14ac:dyDescent="0.2">
      <c r="B31" s="36">
        <v>43636</v>
      </c>
    </row>
    <row r="32" spans="2:2" x14ac:dyDescent="0.2">
      <c r="B32" s="36">
        <v>43654</v>
      </c>
    </row>
    <row r="33" spans="2:2" x14ac:dyDescent="0.2">
      <c r="B33" s="36">
        <v>43655</v>
      </c>
    </row>
    <row r="34" spans="2:2" x14ac:dyDescent="0.2">
      <c r="B34" s="36">
        <v>43696</v>
      </c>
    </row>
    <row r="35" spans="2:2" x14ac:dyDescent="0.2">
      <c r="B35" s="36">
        <v>43752</v>
      </c>
    </row>
    <row r="36" spans="2:2" x14ac:dyDescent="0.2">
      <c r="B36" s="36">
        <v>43775</v>
      </c>
    </row>
    <row r="37" spans="2:2" x14ac:dyDescent="0.2">
      <c r="B37" s="36">
        <v>43787</v>
      </c>
    </row>
    <row r="38" spans="2:2" x14ac:dyDescent="0.2">
      <c r="B38" s="36">
        <v>43823</v>
      </c>
    </row>
    <row r="39" spans="2:2" x14ac:dyDescent="0.2">
      <c r="B39" s="36">
        <v>43824</v>
      </c>
    </row>
    <row r="40" spans="2:2" x14ac:dyDescent="0.2">
      <c r="B40" s="36">
        <v>43830</v>
      </c>
    </row>
    <row r="41" spans="2:2" x14ac:dyDescent="0.2">
      <c r="B41" s="36">
        <v>43831</v>
      </c>
    </row>
    <row r="42" spans="2:2" x14ac:dyDescent="0.2">
      <c r="B42" s="36">
        <v>43885</v>
      </c>
    </row>
    <row r="43" spans="2:2" x14ac:dyDescent="0.2">
      <c r="B43" s="36">
        <v>43886</v>
      </c>
    </row>
    <row r="44" spans="2:2" x14ac:dyDescent="0.2">
      <c r="B44" s="36">
        <v>43913</v>
      </c>
    </row>
    <row r="45" spans="2:2" x14ac:dyDescent="0.2">
      <c r="B45" s="36">
        <v>43914</v>
      </c>
    </row>
    <row r="46" spans="2:2" x14ac:dyDescent="0.2">
      <c r="B46" s="36">
        <v>43923</v>
      </c>
    </row>
    <row r="47" spans="2:2" x14ac:dyDescent="0.2">
      <c r="B47" s="36">
        <v>43930</v>
      </c>
    </row>
    <row r="48" spans="2:2" x14ac:dyDescent="0.2">
      <c r="B48" s="36">
        <v>43931</v>
      </c>
    </row>
    <row r="49" spans="2:2" x14ac:dyDescent="0.2">
      <c r="B49" s="36">
        <v>43952</v>
      </c>
    </row>
    <row r="50" spans="2:2" x14ac:dyDescent="0.2">
      <c r="B50" s="36">
        <v>43976</v>
      </c>
    </row>
    <row r="51" spans="2:2" x14ac:dyDescent="0.2">
      <c r="B51" s="36">
        <v>43997</v>
      </c>
    </row>
    <row r="52" spans="2:2" x14ac:dyDescent="0.2">
      <c r="B52" s="36">
        <v>44002</v>
      </c>
    </row>
    <row r="53" spans="2:2" x14ac:dyDescent="0.2">
      <c r="B53" s="36">
        <v>44021</v>
      </c>
    </row>
    <row r="54" spans="2:2" x14ac:dyDescent="0.2">
      <c r="B54" s="36">
        <v>44022</v>
      </c>
    </row>
    <row r="55" spans="2:2" x14ac:dyDescent="0.2">
      <c r="B55" s="36">
        <v>44060</v>
      </c>
    </row>
    <row r="56" spans="2:2" x14ac:dyDescent="0.2">
      <c r="B56" s="36">
        <v>44116</v>
      </c>
    </row>
    <row r="57" spans="2:2" x14ac:dyDescent="0.2">
      <c r="B57" s="36">
        <v>44141</v>
      </c>
    </row>
    <row r="58" spans="2:2" x14ac:dyDescent="0.2">
      <c r="B58" s="36">
        <v>44158</v>
      </c>
    </row>
    <row r="59" spans="2:2" x14ac:dyDescent="0.2">
      <c r="B59" s="36">
        <v>44172</v>
      </c>
    </row>
    <row r="60" spans="2:2" x14ac:dyDescent="0.2">
      <c r="B60" s="36">
        <v>44173</v>
      </c>
    </row>
    <row r="61" spans="2:2" x14ac:dyDescent="0.2">
      <c r="B61" s="36">
        <v>44190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3">
        <v>43202</v>
      </c>
    </row>
    <row r="2" spans="1:4" x14ac:dyDescent="0.2">
      <c r="A2" s="33">
        <v>43200</v>
      </c>
      <c r="B2">
        <v>1</v>
      </c>
      <c r="D2">
        <f>+IF(A1&lt;A2,B2,(IF(A1&lt;A3,B3,0)))</f>
        <v>2</v>
      </c>
    </row>
    <row r="3" spans="1:4" x14ac:dyDescent="0.2">
      <c r="A3" s="33">
        <v>43230</v>
      </c>
      <c r="B3">
        <v>2</v>
      </c>
    </row>
    <row r="4" spans="1:4" x14ac:dyDescent="0.2">
      <c r="A4" s="33">
        <v>43261</v>
      </c>
      <c r="B4">
        <v>3</v>
      </c>
    </row>
    <row r="5" spans="1:4" x14ac:dyDescent="0.2">
      <c r="A5" s="33">
        <v>43291</v>
      </c>
      <c r="B5">
        <v>4</v>
      </c>
    </row>
    <row r="6" spans="1:4" x14ac:dyDescent="0.2">
      <c r="A6" s="33">
        <v>43322</v>
      </c>
      <c r="B6">
        <v>5</v>
      </c>
    </row>
    <row r="7" spans="1:4" x14ac:dyDescent="0.2">
      <c r="A7" s="33">
        <v>43353</v>
      </c>
      <c r="B7">
        <v>6</v>
      </c>
    </row>
    <row r="8" spans="1:4" x14ac:dyDescent="0.2">
      <c r="A8" s="33">
        <v>43383</v>
      </c>
      <c r="B8">
        <v>7</v>
      </c>
    </row>
    <row r="9" spans="1:4" x14ac:dyDescent="0.2">
      <c r="A9" s="33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CLASE 11</vt:lpstr>
      <vt:lpstr>Feriados</vt:lpstr>
      <vt:lpstr>Hoja2</vt:lpstr>
      <vt:lpstr>'CLASE 11'!Área_de_impresión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2022-02-22T14:47:25Z</dcterms:modified>
</cp:coreProperties>
</file>