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AURBAN\"/>
    </mc:Choice>
  </mc:AlternateContent>
  <bookViews>
    <workbookView xWindow="240" yWindow="225" windowWidth="11280" windowHeight="7920"/>
  </bookViews>
  <sheets>
    <sheet name="Serie I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'Serie I'!$C$1:$M$38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C27" i="1"/>
  <c r="C26" i="1"/>
  <c r="B25" i="1"/>
  <c r="B26" i="1" s="1"/>
  <c r="B27" i="1" s="1"/>
  <c r="B24" i="1"/>
  <c r="G18" i="1"/>
  <c r="D10" i="1"/>
  <c r="D13" i="1" l="1"/>
  <c r="F25" i="1"/>
  <c r="C24" i="1"/>
  <c r="C25" i="1" s="1"/>
  <c r="M26" i="1" l="1"/>
  <c r="G17" i="1"/>
  <c r="L27" i="1" l="1"/>
  <c r="E27" i="1"/>
  <c r="F26" i="1"/>
  <c r="M27" i="1"/>
  <c r="F27" i="1" s="1"/>
  <c r="D2" i="7" l="1"/>
  <c r="F2" i="4" l="1"/>
  <c r="D12" i="1" l="1"/>
  <c r="I23" i="1" l="1"/>
  <c r="I25" i="1"/>
  <c r="I26" i="1" s="1"/>
  <c r="G16" i="1"/>
  <c r="H28" i="1"/>
  <c r="I27" i="1" l="1"/>
  <c r="G27" i="1"/>
  <c r="J27" i="1" s="1"/>
  <c r="K27" i="1" s="1"/>
  <c r="G19" i="1"/>
  <c r="F23" i="1"/>
  <c r="G25" i="1" l="1"/>
  <c r="F17" i="1" l="1"/>
  <c r="G26" i="1"/>
  <c r="H17" i="1" s="1"/>
  <c r="I17" i="1" s="1"/>
  <c r="E26" i="1"/>
  <c r="N26" i="1" s="1"/>
  <c r="L26" i="1"/>
  <c r="L25" i="1"/>
  <c r="E25" i="1"/>
  <c r="N25" i="1" s="1"/>
  <c r="J25" i="1"/>
  <c r="H16" i="1"/>
  <c r="L10" i="1"/>
  <c r="L11" i="1" s="1"/>
  <c r="F16" i="1"/>
  <c r="J26" i="1" l="1"/>
  <c r="K26" i="1" s="1"/>
  <c r="H18" i="1"/>
  <c r="I18" i="1" s="1"/>
  <c r="J24" i="1"/>
  <c r="L12" i="1"/>
  <c r="K24" i="1" s="1"/>
  <c r="K25" i="1"/>
  <c r="P25" i="1"/>
  <c r="I16" i="1"/>
  <c r="F18" i="1"/>
  <c r="N27" i="1"/>
  <c r="P26" i="1" l="1"/>
  <c r="P27" i="1"/>
  <c r="H19" i="1"/>
  <c r="I19" i="1" s="1"/>
  <c r="K28" i="1" l="1"/>
  <c r="H9" i="1"/>
  <c r="H10" i="1" s="1"/>
  <c r="O26" i="1" l="1"/>
  <c r="Q26" i="1" s="1"/>
  <c r="R26" i="1" s="1"/>
  <c r="O27" i="1"/>
  <c r="Q27" i="1" s="1"/>
  <c r="R27" i="1" s="1"/>
  <c r="O25" i="1"/>
  <c r="Q25" i="1" s="1"/>
  <c r="R25" i="1" s="1"/>
  <c r="O24" i="1"/>
  <c r="R28" i="1" l="1"/>
  <c r="Q28" i="1"/>
  <c r="H11" i="1" l="1"/>
</calcChain>
</file>

<file path=xl/comments1.xml><?xml version="1.0" encoding="utf-8"?>
<comments xmlns="http://schemas.openxmlformats.org/spreadsheetml/2006/main">
  <authors>
    <author>Juan Novoa</author>
  </authors>
  <commentList>
    <comment ref="L13" authorId="0" shapeId="0">
      <text>
        <r>
          <rPr>
            <b/>
            <sz val="9"/>
            <color indexed="81"/>
            <rFont val="Tahoma"/>
            <family val="2"/>
          </rPr>
          <t>Ingresar VN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Ingresar Margen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Ingresar Badlar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<sst xmlns="http://schemas.openxmlformats.org/spreadsheetml/2006/main" count="44" uniqueCount="42">
  <si>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</si>
  <si>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</si>
  <si>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</si>
  <si>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</si>
  <si>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</si>
  <si>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</si>
  <si>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</si>
  <si>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</si>
  <si>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</si>
  <si>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</si>
  <si>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</si>
  <si>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</si>
  <si>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</si>
  <si>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</si>
  <si>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</si>
  <si>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</si>
  <si>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</si>
  <si>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</si>
  <si>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</si>
  <si>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</si>
  <si>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</si>
  <si>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</si>
  <si>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</si>
  <si>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</si>
  <si>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</si>
  <si>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</si>
  <si>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</si>
  <si>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</si>
  <si>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</si>
  <si>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</si>
  <si>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</si>
  <si>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</si>
  <si>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</si>
  <si>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</si>
  <si>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TM20</t>
  </si>
  <si>
    <t>Promedio 5d:</t>
  </si>
  <si>
    <t>Badlar + Margen</t>
  </si>
  <si>
    <t>Badlar Privada</t>
  </si>
  <si>
    <t>A2</t>
  </si>
  <si>
    <t>Calificación (Fix Scr):</t>
  </si>
  <si>
    <t>Devengamiento:</t>
  </si>
  <si>
    <t>ON CREAURBAN SA CLASE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</si>
</sst>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1" fillId="0" borderId="11" xfId="0" applyFont="1" applyBorder="1"/>
    <xf numFmtId="14" fontId="3" fillId="7" borderId="11" xfId="0" applyNumberFormat="1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right" vertical="center" wrapText="1"/>
    </xf>
    <xf numFmtId="14" fontId="3" fillId="6" borderId="11" xfId="0" applyNumberFormat="1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" fontId="0" fillId="0" borderId="0" xfId="0" applyNumberFormat="1"/>
    <xf numFmtId="14" fontId="1" fillId="0" borderId="0" xfId="4" applyNumberFormat="1"/>
    <xf numFmtId="0" fontId="4" fillId="0" borderId="0" xfId="0" applyFont="1" applyProtection="1"/>
    <xf numFmtId="0" fontId="4" fillId="3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Fill="1" applyProtection="1"/>
    <xf numFmtId="9" fontId="4" fillId="0" borderId="0" xfId="3" applyFont="1" applyProtection="1"/>
    <xf numFmtId="0" fontId="4" fillId="0" borderId="0" xfId="0" applyFont="1" applyBorder="1" applyProtection="1"/>
    <xf numFmtId="0" fontId="7" fillId="4" borderId="1" xfId="0" applyFont="1" applyFill="1" applyBorder="1" applyAlignment="1" applyProtection="1">
      <alignment horizontal="right"/>
    </xf>
    <xf numFmtId="166" fontId="4" fillId="2" borderId="0" xfId="0" applyNumberFormat="1" applyFont="1" applyFill="1" applyBorder="1" applyProtection="1"/>
    <xf numFmtId="0" fontId="7" fillId="0" borderId="4" xfId="0" applyFont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2" fontId="4" fillId="0" borderId="0" xfId="0" applyNumberFormat="1" applyFont="1" applyFill="1" applyProtection="1"/>
    <xf numFmtId="0" fontId="7" fillId="4" borderId="6" xfId="0" applyFont="1" applyFill="1" applyBorder="1" applyAlignment="1" applyProtection="1">
      <alignment horizontal="right"/>
    </xf>
    <xf numFmtId="170" fontId="4" fillId="2" borderId="3" xfId="2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169" fontId="7" fillId="0" borderId="0" xfId="0" applyNumberFormat="1" applyFont="1" applyFill="1" applyBorder="1" applyProtection="1"/>
    <xf numFmtId="0" fontId="5" fillId="5" borderId="11" xfId="0" applyFont="1" applyFill="1" applyBorder="1" applyAlignment="1" applyProtection="1">
      <alignment horizontal="center"/>
    </xf>
    <xf numFmtId="165" fontId="5" fillId="5" borderId="12" xfId="2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15" fontId="6" fillId="5" borderId="5" xfId="0" applyNumberFormat="1" applyFont="1" applyFill="1" applyBorder="1" applyAlignment="1" applyProtection="1">
      <alignment horizontal="center"/>
    </xf>
    <xf numFmtId="4" fontId="4" fillId="0" borderId="13" xfId="2" applyNumberFormat="1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center"/>
    </xf>
    <xf numFmtId="166" fontId="4" fillId="0" borderId="0" xfId="3" applyNumberFormat="1" applyFont="1" applyProtection="1"/>
    <xf numFmtId="15" fontId="5" fillId="5" borderId="11" xfId="0" applyNumberFormat="1" applyFont="1" applyFill="1" applyBorder="1" applyAlignment="1" applyProtection="1">
      <alignment horizontal="center"/>
    </xf>
    <xf numFmtId="4" fontId="5" fillId="5" borderId="12" xfId="2" applyNumberFormat="1" applyFont="1" applyFill="1" applyBorder="1" applyAlignment="1" applyProtection="1">
      <alignment horizontal="center"/>
    </xf>
    <xf numFmtId="4" fontId="5" fillId="5" borderId="1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5" fillId="5" borderId="14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 vertical="center" wrapText="1"/>
    </xf>
    <xf numFmtId="166" fontId="7" fillId="2" borderId="0" xfId="3" applyNumberFormat="1" applyFont="1" applyFill="1" applyBorder="1" applyAlignment="1" applyProtection="1">
      <alignment horizontal="center"/>
    </xf>
    <xf numFmtId="165" fontId="7" fillId="2" borderId="4" xfId="2" applyNumberFormat="1" applyFont="1" applyFill="1" applyBorder="1" applyAlignment="1" applyProtection="1">
      <alignment horizontal="center" vertical="center"/>
    </xf>
    <xf numFmtId="165" fontId="7" fillId="2" borderId="0" xfId="2" applyNumberFormat="1" applyFont="1" applyFill="1" applyBorder="1" applyAlignment="1" applyProtection="1">
      <alignment horizontal="center" vertical="center"/>
    </xf>
    <xf numFmtId="10" fontId="8" fillId="0" borderId="10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4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Continuous"/>
    </xf>
    <xf numFmtId="0" fontId="6" fillId="5" borderId="15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 vertical="center"/>
    </xf>
    <xf numFmtId="15" fontId="4" fillId="4" borderId="1" xfId="0" applyNumberFormat="1" applyFont="1" applyFill="1" applyBorder="1" applyAlignment="1" applyProtection="1">
      <alignment horizontal="center"/>
    </xf>
    <xf numFmtId="38" fontId="4" fillId="4" borderId="3" xfId="0" applyNumberFormat="1" applyFont="1" applyFill="1" applyBorder="1" applyAlignment="1" applyProtection="1">
      <alignment horizontal="center" vertical="center"/>
    </xf>
    <xf numFmtId="10" fontId="8" fillId="4" borderId="3" xfId="3" applyNumberFormat="1" applyFont="1" applyFill="1" applyBorder="1" applyAlignment="1" applyProtection="1">
      <alignment horizontal="center"/>
    </xf>
    <xf numFmtId="40" fontId="4" fillId="4" borderId="3" xfId="0" applyNumberFormat="1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5" fontId="4" fillId="0" borderId="4" xfId="0" applyNumberFormat="1" applyFont="1" applyFill="1" applyBorder="1" applyAlignment="1" applyProtection="1">
      <alignment horizontal="center"/>
    </xf>
    <xf numFmtId="38" fontId="4" fillId="0" borderId="0" xfId="0" applyNumberFormat="1" applyFont="1" applyBorder="1" applyAlignment="1" applyProtection="1">
      <alignment horizontal="center"/>
    </xf>
    <xf numFmtId="10" fontId="4" fillId="0" borderId="0" xfId="3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40" fontId="4" fillId="0" borderId="0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</xf>
    <xf numFmtId="15" fontId="4" fillId="4" borderId="4" xfId="0" applyNumberFormat="1" applyFont="1" applyFill="1" applyBorder="1" applyAlignment="1" applyProtection="1">
      <alignment horizontal="center"/>
    </xf>
    <xf numFmtId="38" fontId="4" fillId="4" borderId="0" xfId="0" applyNumberFormat="1" applyFont="1" applyFill="1" applyBorder="1" applyAlignment="1" applyProtection="1">
      <alignment horizontal="center"/>
    </xf>
    <xf numFmtId="10" fontId="4" fillId="4" borderId="0" xfId="3" applyNumberFormat="1" applyFont="1" applyFill="1" applyBorder="1" applyAlignment="1" applyProtection="1">
      <alignment horizontal="center"/>
    </xf>
    <xf numFmtId="167" fontId="4" fillId="4" borderId="0" xfId="1" applyNumberFormat="1" applyFont="1" applyFill="1" applyBorder="1" applyAlignment="1" applyProtection="1">
      <alignment horizontal="center"/>
    </xf>
    <xf numFmtId="40" fontId="4" fillId="4" borderId="0" xfId="0" applyNumberFormat="1" applyFont="1" applyFill="1" applyBorder="1" applyAlignment="1" applyProtection="1">
      <alignment horizontal="center"/>
    </xf>
    <xf numFmtId="165" fontId="4" fillId="4" borderId="4" xfId="0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40" fontId="7" fillId="0" borderId="8" xfId="0" applyNumberFormat="1" applyFont="1" applyBorder="1" applyAlignment="1" applyProtection="1">
      <alignment horizontal="center"/>
    </xf>
    <xf numFmtId="38" fontId="7" fillId="0" borderId="8" xfId="0" applyNumberFormat="1" applyFont="1" applyBorder="1" applyAlignment="1" applyProtection="1">
      <alignment horizontal="center"/>
    </xf>
    <xf numFmtId="10" fontId="4" fillId="4" borderId="5" xfId="3" applyNumberFormat="1" applyFont="1" applyFill="1" applyBorder="1" applyAlignment="1" applyProtection="1">
      <alignment horizontal="center"/>
    </xf>
    <xf numFmtId="10" fontId="7" fillId="8" borderId="12" xfId="3" applyNumberFormat="1" applyFont="1" applyFill="1" applyBorder="1" applyAlignment="1" applyProtection="1">
      <alignment horizontal="centerContinuous"/>
      <protection locked="0"/>
    </xf>
    <xf numFmtId="10" fontId="7" fillId="8" borderId="11" xfId="3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170" fontId="4" fillId="0" borderId="0" xfId="0" applyNumberFormat="1" applyFont="1" applyAlignment="1" applyProtection="1">
      <alignment horizontal="left" vertical="center"/>
    </xf>
    <xf numFmtId="15" fontId="4" fillId="0" borderId="6" xfId="0" applyNumberFormat="1" applyFont="1" applyFill="1" applyBorder="1" applyAlignment="1" applyProtection="1">
      <alignment horizontal="center"/>
    </xf>
    <xf numFmtId="38" fontId="4" fillId="0" borderId="9" xfId="0" applyNumberFormat="1" applyFont="1" applyBorder="1" applyAlignment="1" applyProtection="1">
      <alignment horizontal="center"/>
    </xf>
    <xf numFmtId="10" fontId="4" fillId="0" borderId="9" xfId="3" applyNumberFormat="1" applyFont="1" applyBorder="1" applyAlignment="1" applyProtection="1">
      <alignment horizontal="center"/>
    </xf>
    <xf numFmtId="167" fontId="4" fillId="0" borderId="9" xfId="1" applyNumberFormat="1" applyFont="1" applyBorder="1" applyAlignment="1" applyProtection="1">
      <alignment horizontal="center"/>
    </xf>
    <xf numFmtId="40" fontId="4" fillId="0" borderId="9" xfId="0" applyNumberFormat="1" applyFont="1" applyBorder="1" applyAlignment="1" applyProtection="1">
      <alignment horizontal="center"/>
    </xf>
    <xf numFmtId="38" fontId="4" fillId="0" borderId="7" xfId="0" applyNumberFormat="1" applyFont="1" applyBorder="1" applyAlignment="1" applyProtection="1">
      <alignment horizontal="center"/>
    </xf>
    <xf numFmtId="165" fontId="4" fillId="0" borderId="8" xfId="0" applyNumberFormat="1" applyFont="1" applyBorder="1" applyAlignment="1" applyProtection="1">
      <alignment horizontal="center"/>
    </xf>
    <xf numFmtId="10" fontId="4" fillId="0" borderId="8" xfId="3" applyNumberFormat="1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right"/>
    </xf>
    <xf numFmtId="0" fontId="7" fillId="4" borderId="9" xfId="0" applyFont="1" applyFill="1" applyBorder="1" applyAlignment="1" applyProtection="1">
      <alignment horizontal="right"/>
    </xf>
    <xf numFmtId="166" fontId="7" fillId="4" borderId="0" xfId="0" applyNumberFormat="1" applyFont="1" applyFill="1" applyBorder="1" applyAlignment="1" applyProtection="1">
      <alignment horizontal="center"/>
    </xf>
    <xf numFmtId="166" fontId="7" fillId="4" borderId="13" xfId="0" applyNumberFormat="1" applyFont="1" applyFill="1" applyBorder="1" applyAlignment="1" applyProtection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6" fontId="7" fillId="0" borderId="13" xfId="0" applyNumberFormat="1" applyFont="1" applyBorder="1" applyAlignment="1" applyProtection="1">
      <alignment horizontal="center"/>
    </xf>
    <xf numFmtId="10" fontId="7" fillId="4" borderId="3" xfId="0" applyNumberFormat="1" applyFont="1" applyFill="1" applyBorder="1" applyAlignment="1" applyProtection="1">
      <alignment horizontal="center"/>
    </xf>
    <xf numFmtId="10" fontId="7" fillId="4" borderId="15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right"/>
    </xf>
    <xf numFmtId="2" fontId="7" fillId="3" borderId="0" xfId="0" applyNumberFormat="1" applyFont="1" applyFill="1" applyBorder="1" applyAlignment="1" applyProtection="1">
      <alignment horizontal="center"/>
    </xf>
    <xf numFmtId="2" fontId="7" fillId="3" borderId="13" xfId="0" applyNumberFormat="1" applyFont="1" applyFill="1" applyBorder="1" applyAlignment="1" applyProtection="1">
      <alignment horizontal="center"/>
    </xf>
    <xf numFmtId="2" fontId="7" fillId="4" borderId="0" xfId="0" applyNumberFormat="1" applyFont="1" applyFill="1" applyBorder="1" applyAlignment="1" applyProtection="1">
      <alignment horizontal="center"/>
    </xf>
    <xf numFmtId="2" fontId="7" fillId="4" borderId="13" xfId="0" applyNumberFormat="1" applyFont="1" applyFill="1" applyBorder="1" applyAlignment="1" applyProtection="1">
      <alignment horizontal="center"/>
    </xf>
    <xf numFmtId="10" fontId="7" fillId="0" borderId="0" xfId="0" applyNumberFormat="1" applyFont="1" applyBorder="1" applyAlignment="1" applyProtection="1">
      <alignment horizontal="center"/>
    </xf>
    <xf numFmtId="10" fontId="7" fillId="0" borderId="13" xfId="0" applyNumberFormat="1" applyFont="1" applyBorder="1" applyAlignment="1" applyProtection="1">
      <alignment horizontal="center"/>
    </xf>
    <xf numFmtId="165" fontId="5" fillId="5" borderId="1" xfId="2" applyNumberFormat="1" applyFont="1" applyFill="1" applyBorder="1" applyAlignment="1" applyProtection="1">
      <alignment horizontal="center" vertical="center" wrapText="1"/>
    </xf>
    <xf numFmtId="165" fontId="5" fillId="5" borderId="6" xfId="2" applyNumberFormat="1" applyFont="1" applyFill="1" applyBorder="1" applyAlignment="1" applyProtection="1">
      <alignment horizontal="center" vertical="center" wrapText="1"/>
    </xf>
    <xf numFmtId="165" fontId="5" fillId="5" borderId="3" xfId="2" applyNumberFormat="1" applyFont="1" applyFill="1" applyBorder="1" applyAlignment="1" applyProtection="1">
      <alignment horizontal="center" vertical="center" wrapText="1"/>
    </xf>
    <xf numFmtId="165" fontId="5" fillId="5" borderId="9" xfId="2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65" fontId="7" fillId="4" borderId="9" xfId="2" applyNumberFormat="1" applyFont="1" applyFill="1" applyBorder="1" applyAlignment="1" applyProtection="1">
      <alignment horizontal="center"/>
    </xf>
    <xf numFmtId="165" fontId="7" fillId="4" borderId="7" xfId="2" applyNumberFormat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/>
    <xf numFmtId="0" fontId="6" fillId="5" borderId="12" xfId="0" applyFont="1" applyFill="1" applyBorder="1" applyAlignment="1" applyProtection="1"/>
    <xf numFmtId="0" fontId="7" fillId="0" borderId="4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/>
    </xf>
    <xf numFmtId="165" fontId="7" fillId="3" borderId="0" xfId="2" applyNumberFormat="1" applyFont="1" applyFill="1" applyBorder="1" applyAlignment="1" applyProtection="1">
      <alignment horizontal="center"/>
    </xf>
    <xf numFmtId="165" fontId="7" fillId="3" borderId="13" xfId="2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10" fontId="7" fillId="4" borderId="13" xfId="0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center"/>
    </xf>
    <xf numFmtId="165" fontId="7" fillId="0" borderId="13" xfId="2" applyNumberFormat="1" applyFont="1" applyFill="1" applyBorder="1" applyAlignment="1" applyProtection="1">
      <alignment horizontal="center"/>
    </xf>
    <xf numFmtId="165" fontId="7" fillId="4" borderId="3" xfId="2" applyNumberFormat="1" applyFont="1" applyFill="1" applyBorder="1" applyAlignment="1" applyProtection="1">
      <alignment horizontal="center"/>
    </xf>
    <xf numFmtId="165" fontId="7" fillId="4" borderId="15" xfId="2" applyNumberFormat="1" applyFont="1" applyFill="1" applyBorder="1" applyAlignment="1" applyProtection="1">
      <alignment horizontal="center"/>
    </xf>
    <xf numFmtId="169" fontId="7" fillId="8" borderId="14" xfId="0" applyNumberFormat="1" applyFont="1" applyFill="1" applyBorder="1" applyAlignment="1" applyProtection="1">
      <alignment horizontal="center"/>
      <protection locked="0"/>
    </xf>
    <xf numFmtId="169" fontId="7" fillId="8" borderId="12" xfId="0" applyNumberFormat="1" applyFont="1" applyFill="1" applyBorder="1" applyAlignment="1" applyProtection="1">
      <alignment horizontal="center"/>
      <protection locked="0"/>
    </xf>
    <xf numFmtId="169" fontId="7" fillId="0" borderId="0" xfId="0" applyNumberFormat="1" applyFont="1" applyFill="1" applyBorder="1" applyAlignment="1" applyProtection="1">
      <alignment horizontal="center"/>
    </xf>
    <xf numFmtId="169" fontId="7" fillId="0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29</xdr:row>
      <xdr:rowOff>38100</xdr:rowOff>
    </xdr:from>
    <xdr:to>
      <xdr:col>13</xdr:col>
      <xdr:colOff>0</xdr:colOff>
      <xdr:row>34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Creaurban SA Clase 3, basarse en sus propios cálculos y evaluación de los Términos y Condiciones de la Obligación Negociable Creaurban SA Clase 3 en el Prospeco que ha tenido a su disposición, a fin de determinar el rendimiento de la Obligación Negociable Creaurban SA Clase 3.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141073</xdr:colOff>
      <xdr:row>1</xdr:row>
      <xdr:rowOff>76200</xdr:rowOff>
    </xdr:from>
    <xdr:to>
      <xdr:col>6</xdr:col>
      <xdr:colOff>380999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113498" y="2190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1</xdr:row>
      <xdr:rowOff>9525</xdr:rowOff>
    </xdr:from>
    <xdr:to>
      <xdr:col>10</xdr:col>
      <xdr:colOff>323531</xdr:colOff>
      <xdr:row>5</xdr:row>
      <xdr:rowOff>66587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171450"/>
          <a:ext cx="2552381" cy="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I265"/>
  <sheetViews>
    <sheetView showGridLines="0" tabSelected="1" zoomScaleNormal="100" zoomScaleSheetLayoutView="130" workbookViewId="0">
      <selection activeCell="L13" sqref="L13:M13"/>
    </sheetView>
  </sheetViews>
  <sheetFormatPr baseColWidth="10" defaultColWidth="11.42578125" defaultRowHeight="12.75" x14ac:dyDescent="0.2"/>
  <cols>
    <col min="1" max="1" width="11.42578125" style="10"/>
    <col min="2" max="2" width="25.28515625" style="10" hidden="1" customWidth="1"/>
    <col min="3" max="3" width="18.85546875" style="10" bestFit="1" customWidth="1"/>
    <col min="4" max="4" width="17.140625" style="10" bestFit="1" customWidth="1"/>
    <col min="5" max="5" width="10.5703125" style="10" bestFit="1" customWidth="1"/>
    <col min="6" max="6" width="11.5703125" style="10" customWidth="1"/>
    <col min="7" max="7" width="14.7109375" style="10" bestFit="1" customWidth="1"/>
    <col min="8" max="8" width="13.28515625" style="10" bestFit="1" customWidth="1"/>
    <col min="9" max="9" width="14.7109375" style="10" bestFit="1" customWidth="1"/>
    <col min="10" max="10" width="11.5703125" style="10" customWidth="1"/>
    <col min="11" max="11" width="16.42578125" style="10" bestFit="1" customWidth="1"/>
    <col min="12" max="12" width="11.140625" style="10" customWidth="1"/>
    <col min="13" max="13" width="11.28515625" style="10" customWidth="1"/>
    <col min="14" max="14" width="15.28515625" style="12" hidden="1" customWidth="1"/>
    <col min="15" max="15" width="13.28515625" style="12" hidden="1" customWidth="1"/>
    <col min="16" max="16" width="9.5703125" style="13" hidden="1" customWidth="1"/>
    <col min="17" max="17" width="10.85546875" style="13" hidden="1" customWidth="1"/>
    <col min="18" max="18" width="15.85546875" style="13" hidden="1" customWidth="1"/>
    <col min="19" max="19" width="8.28515625" style="10" customWidth="1"/>
    <col min="20" max="20" width="11.42578125" style="10" customWidth="1"/>
    <col min="21" max="16384" width="11.42578125" style="10"/>
  </cols>
  <sheetData>
    <row r="1" spans="3:139" x14ac:dyDescent="0.2">
      <c r="M1" s="11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</row>
    <row r="2" spans="3:139" x14ac:dyDescent="0.2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</row>
    <row r="3" spans="3:139" x14ac:dyDescent="0.2"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</row>
    <row r="4" spans="3:139" x14ac:dyDescent="0.2"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</row>
    <row r="5" spans="3:139" x14ac:dyDescent="0.2">
      <c r="F5" s="15"/>
      <c r="G5" s="15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</row>
    <row r="6" spans="3:139" x14ac:dyDescent="0.2"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</row>
    <row r="7" spans="3:139" x14ac:dyDescent="0.2">
      <c r="C7" s="116" t="s">
        <v>41</v>
      </c>
      <c r="D7" s="117"/>
      <c r="E7" s="117"/>
      <c r="F7" s="117"/>
      <c r="G7" s="117"/>
      <c r="H7" s="117"/>
      <c r="I7" s="117"/>
      <c r="J7" s="117"/>
      <c r="K7" s="117"/>
      <c r="L7" s="118"/>
      <c r="M7" s="119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</row>
    <row r="8" spans="3:139" x14ac:dyDescent="0.2">
      <c r="I8" s="1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</row>
    <row r="9" spans="3:139" ht="12.75" customHeight="1" x14ac:dyDescent="0.2">
      <c r="C9" s="17" t="s">
        <v>0</v>
      </c>
      <c r="D9" s="132">
        <v>44035</v>
      </c>
      <c r="E9" s="133"/>
      <c r="F9" s="122" t="s">
        <v>1</v>
      </c>
      <c r="G9" s="123"/>
      <c r="H9" s="97">
        <f ca="1">XIRR(K24:K27,C24:C27)</f>
        <v>0.39195852875709536</v>
      </c>
      <c r="I9" s="98"/>
      <c r="J9" s="122" t="s">
        <v>2</v>
      </c>
      <c r="K9" s="123"/>
      <c r="L9" s="97">
        <v>1</v>
      </c>
      <c r="M9" s="98"/>
      <c r="N9" s="18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</row>
    <row r="10" spans="3:139" ht="12.75" customHeight="1" x14ac:dyDescent="0.2">
      <c r="C10" s="19" t="s">
        <v>3</v>
      </c>
      <c r="D10" s="130">
        <f>+EDATE(D9,9)</f>
        <v>44309</v>
      </c>
      <c r="E10" s="131"/>
      <c r="F10" s="120" t="s">
        <v>29</v>
      </c>
      <c r="G10" s="121"/>
      <c r="H10" s="104">
        <f ca="1">+NOMINAL(H9,4)</f>
        <v>0.34476774262402543</v>
      </c>
      <c r="I10" s="105"/>
      <c r="J10" s="120" t="s">
        <v>4</v>
      </c>
      <c r="K10" s="121"/>
      <c r="L10" s="95">
        <f ca="1">IF(D13&lt;C25,+(D13-C24)*VLOOKUP(C25,C23:F27,4,FALSE)*(VLOOKUP(C24,C23:I27,7,FALSE)/100)/365,IF(D13&lt;#REF!,+(D13-C25)*VLOOKUP(#REF!,C23:F27,4,FALSE)*(VLOOKUP(C25,C23:I27,7,FALSE)/100)/365,IF(D13&lt;C27,+(D13-#REF!)*VLOOKUP(C27,C23:F27,4,FALSE)*(VLOOKUP(#REF!,C23:I27,7,FALSE)/100)/365,IF(D13&lt;#REF!,+(D13-C27)*VLOOKUP(#REF!,C23:F27,4,FALSE)*(VLOOKUP(C27,C23:I27,7,FALSE)/100)/365,IF(D13&lt;#REF!,+(D13-#REF!)*VLOOKUP(#REF!,C23:F27,4,FALSE)*(VLOOKUP(#REF!,C23:I27,7,FALSE)/100)/365,+(D13-#REF!)*VLOOKUP(#REF!,C23:F27,4,FALSE)*(VLOOKUP(#REF!,C23:I27,7,FALSE)/100)/365)))))</f>
        <v>0</v>
      </c>
      <c r="M10" s="9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</row>
    <row r="11" spans="3:139" ht="12.75" customHeight="1" x14ac:dyDescent="0.2">
      <c r="C11" s="20" t="s">
        <v>5</v>
      </c>
      <c r="D11" s="128" t="s">
        <v>36</v>
      </c>
      <c r="E11" s="129"/>
      <c r="F11" s="124" t="s">
        <v>30</v>
      </c>
      <c r="G11" s="125"/>
      <c r="H11" s="102">
        <f ca="1">+(R28/Q28)*12</f>
        <v>8.3169431329802244</v>
      </c>
      <c r="I11" s="103"/>
      <c r="J11" s="124" t="s">
        <v>6</v>
      </c>
      <c r="K11" s="125"/>
      <c r="L11" s="93">
        <f ca="1">+L9+L10</f>
        <v>1</v>
      </c>
      <c r="M11" s="94"/>
      <c r="O11" s="21"/>
      <c r="Q11" s="22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</row>
    <row r="12" spans="3:139" ht="12.75" customHeight="1" x14ac:dyDescent="0.2">
      <c r="C12" s="19" t="s">
        <v>7</v>
      </c>
      <c r="D12" s="126">
        <f>D10</f>
        <v>44309</v>
      </c>
      <c r="E12" s="127"/>
      <c r="F12" s="120" t="s">
        <v>39</v>
      </c>
      <c r="G12" s="121"/>
      <c r="H12" s="100" t="s">
        <v>38</v>
      </c>
      <c r="I12" s="101"/>
      <c r="J12" s="120" t="s">
        <v>8</v>
      </c>
      <c r="K12" s="121"/>
      <c r="L12" s="136">
        <f ca="1">+L13*L11</f>
        <v>1000000000</v>
      </c>
      <c r="M12" s="137"/>
      <c r="O12" s="21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</row>
    <row r="13" spans="3:139" ht="12.75" customHeight="1" x14ac:dyDescent="0.2">
      <c r="C13" s="23" t="s">
        <v>9</v>
      </c>
      <c r="D13" s="114">
        <f ca="1">IF(TODAY()&lt;D9,D9,TODAY())</f>
        <v>44035</v>
      </c>
      <c r="E13" s="115"/>
      <c r="F13" s="91"/>
      <c r="G13" s="92"/>
      <c r="H13" s="92"/>
      <c r="I13" s="99"/>
      <c r="J13" s="91" t="s">
        <v>10</v>
      </c>
      <c r="K13" s="92"/>
      <c r="L13" s="134">
        <v>1000000000</v>
      </c>
      <c r="M13" s="135"/>
      <c r="O13" s="21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</row>
    <row r="14" spans="3:139" x14ac:dyDescent="0.2">
      <c r="D14" s="24"/>
      <c r="E14" s="25"/>
      <c r="F14" s="25"/>
      <c r="I14" s="26"/>
      <c r="J14" s="27"/>
      <c r="O14" s="2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</row>
    <row r="15" spans="3:139" x14ac:dyDescent="0.2">
      <c r="F15" s="28" t="s">
        <v>18</v>
      </c>
      <c r="G15" s="29" t="s">
        <v>27</v>
      </c>
      <c r="H15" s="29" t="s">
        <v>19</v>
      </c>
      <c r="I15" s="30" t="s">
        <v>20</v>
      </c>
      <c r="J15" s="27"/>
      <c r="O15" s="21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</row>
    <row r="16" spans="3:139" ht="12.75" customHeight="1" x14ac:dyDescent="0.2">
      <c r="F16" s="31">
        <f>+C25</f>
        <v>44127</v>
      </c>
      <c r="G16" s="32">
        <f>+$L$13*H25/100</f>
        <v>0</v>
      </c>
      <c r="H16" s="32">
        <f>+$L$13*G25/100</f>
        <v>86958904.109589025</v>
      </c>
      <c r="I16" s="33">
        <f>SUM(G16:H16)</f>
        <v>86958904.109589025</v>
      </c>
      <c r="J16" s="27"/>
      <c r="L16" s="34"/>
      <c r="T16" s="14"/>
      <c r="U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</row>
    <row r="17" spans="2:139" ht="12.75" customHeight="1" x14ac:dyDescent="0.2">
      <c r="F17" s="31">
        <f t="shared" ref="F17" si="0">+C26</f>
        <v>44221</v>
      </c>
      <c r="G17" s="32">
        <f>+$L$13*H26/100</f>
        <v>0</v>
      </c>
      <c r="H17" s="32">
        <f>+$L$13*G26/100</f>
        <v>86958904.109589025</v>
      </c>
      <c r="I17" s="33">
        <f>SUM(G17:H17)</f>
        <v>86958904.109589025</v>
      </c>
      <c r="J17" s="27"/>
      <c r="L17" s="3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</row>
    <row r="18" spans="2:139" ht="12.75" customHeight="1" x14ac:dyDescent="0.2">
      <c r="F18" s="31">
        <f>+C27</f>
        <v>44309</v>
      </c>
      <c r="G18" s="32">
        <f>+$L$13*H27/100</f>
        <v>1000000000</v>
      </c>
      <c r="H18" s="32">
        <f>+$L$13*G27/100</f>
        <v>85068493.150684923</v>
      </c>
      <c r="I18" s="33">
        <f>SUM(G18:H18)</f>
        <v>1085068493.1506848</v>
      </c>
      <c r="J18" s="27"/>
      <c r="L18" s="3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</row>
    <row r="19" spans="2:139" ht="12.75" customHeight="1" x14ac:dyDescent="0.2">
      <c r="F19" s="35" t="s">
        <v>20</v>
      </c>
      <c r="G19" s="36">
        <f>SUM(G16:G18)</f>
        <v>1000000000</v>
      </c>
      <c r="H19" s="36">
        <f>SUM(H16:H18)</f>
        <v>258986301.36986297</v>
      </c>
      <c r="I19" s="37">
        <f>SUM(G19:H19)</f>
        <v>1258986301.369863</v>
      </c>
      <c r="J19" s="27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</row>
    <row r="20" spans="2:139" x14ac:dyDescent="0.2">
      <c r="D20" s="38"/>
      <c r="E20" s="25"/>
      <c r="F20" s="25"/>
      <c r="I20" s="26"/>
      <c r="J20" s="27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</row>
    <row r="21" spans="2:139" ht="14.25" customHeight="1" x14ac:dyDescent="0.2">
      <c r="C21" s="106" t="s">
        <v>28</v>
      </c>
      <c r="D21" s="108" t="s">
        <v>23</v>
      </c>
      <c r="E21" s="108" t="s">
        <v>24</v>
      </c>
      <c r="F21" s="108" t="s">
        <v>33</v>
      </c>
      <c r="G21" s="110" t="s">
        <v>32</v>
      </c>
      <c r="H21" s="110" t="s">
        <v>11</v>
      </c>
      <c r="I21" s="110" t="s">
        <v>25</v>
      </c>
      <c r="J21" s="112" t="s">
        <v>12</v>
      </c>
      <c r="K21" s="110" t="s">
        <v>26</v>
      </c>
      <c r="L21" s="39" t="s">
        <v>13</v>
      </c>
      <c r="M21" s="79">
        <v>0.05</v>
      </c>
      <c r="S21" s="4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</row>
    <row r="22" spans="2:139" x14ac:dyDescent="0.2">
      <c r="C22" s="107"/>
      <c r="D22" s="109"/>
      <c r="E22" s="109"/>
      <c r="F22" s="109"/>
      <c r="G22" s="111"/>
      <c r="H22" s="111"/>
      <c r="I22" s="111"/>
      <c r="J22" s="113"/>
      <c r="K22" s="111"/>
      <c r="L22" s="41"/>
      <c r="M22" s="42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</row>
    <row r="23" spans="2:139" x14ac:dyDescent="0.2">
      <c r="B23" s="81" t="s">
        <v>40</v>
      </c>
      <c r="C23" s="45"/>
      <c r="D23" s="46"/>
      <c r="E23" s="46"/>
      <c r="F23" s="47">
        <f>+F24</f>
        <v>0</v>
      </c>
      <c r="G23" s="48"/>
      <c r="H23" s="48"/>
      <c r="I23" s="49">
        <f>+I24</f>
        <v>100</v>
      </c>
      <c r="J23" s="50"/>
      <c r="K23" s="50"/>
      <c r="L23" s="51" t="s">
        <v>37</v>
      </c>
      <c r="M23" s="52"/>
      <c r="N23" s="40" t="s">
        <v>31</v>
      </c>
      <c r="O23" s="40" t="s">
        <v>14</v>
      </c>
      <c r="P23" s="40" t="s">
        <v>15</v>
      </c>
      <c r="Q23" s="40" t="s">
        <v>16</v>
      </c>
      <c r="R23" s="40" t="s">
        <v>17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</row>
    <row r="24" spans="2:139" s="53" customFormat="1" ht="12.75" customHeight="1" x14ac:dyDescent="0.2">
      <c r="B24" s="82">
        <f>+D9</f>
        <v>44035</v>
      </c>
      <c r="C24" s="54">
        <f>+D9</f>
        <v>44035</v>
      </c>
      <c r="D24" s="55"/>
      <c r="E24" s="55"/>
      <c r="F24" s="56"/>
      <c r="G24" s="55"/>
      <c r="H24" s="55"/>
      <c r="I24" s="57">
        <v>100</v>
      </c>
      <c r="J24" s="57">
        <f ca="1">-L11*100</f>
        <v>-100</v>
      </c>
      <c r="K24" s="55">
        <f ca="1">+L12*-1</f>
        <v>-1000000000</v>
      </c>
      <c r="L24" s="58" t="s">
        <v>21</v>
      </c>
      <c r="M24" s="59" t="s">
        <v>22</v>
      </c>
      <c r="N24" s="43"/>
      <c r="O24" s="44">
        <f ca="1">+H9</f>
        <v>0.39195852875709536</v>
      </c>
      <c r="P24" s="13"/>
      <c r="Q24" s="13"/>
      <c r="R24" s="13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</row>
    <row r="25" spans="2:139" s="53" customFormat="1" ht="12.75" customHeight="1" x14ac:dyDescent="0.2">
      <c r="B25" s="82">
        <f>EDATE(B24,3)</f>
        <v>44127</v>
      </c>
      <c r="C25" s="61">
        <f>EDATE(C24,3)</f>
        <v>44127</v>
      </c>
      <c r="D25" s="62">
        <f>+B25-B24</f>
        <v>92</v>
      </c>
      <c r="E25" s="62">
        <f ca="1">+IF(C25-$D$13&lt;0,0,C25-$D$13)</f>
        <v>92</v>
      </c>
      <c r="F25" s="63">
        <f>+M25+$M$21</f>
        <v>0.34499999999999997</v>
      </c>
      <c r="G25" s="64">
        <f>+F25/365*D25*I24</f>
        <v>8.6958904109589028</v>
      </c>
      <c r="H25" s="65">
        <v>0</v>
      </c>
      <c r="I25" s="65">
        <f>+I24-H25</f>
        <v>100</v>
      </c>
      <c r="J25" s="65">
        <f ca="1">+IF(C25&gt;$D$13,G25+H25,0)</f>
        <v>8.6958904109589028</v>
      </c>
      <c r="K25" s="62">
        <f ca="1">+J25*$L$13/100</f>
        <v>86958904.109589025</v>
      </c>
      <c r="L25" s="66">
        <f>+C25</f>
        <v>44127</v>
      </c>
      <c r="M25" s="80">
        <v>0.29499999999999998</v>
      </c>
      <c r="N25" s="67">
        <f ca="1">E25/365</f>
        <v>0.25205479452054796</v>
      </c>
      <c r="O25" s="67">
        <f ca="1">1/(1+$H$9)^(E25/365)</f>
        <v>0.9200221924903671</v>
      </c>
      <c r="P25" s="68">
        <f ca="1">+J25</f>
        <v>8.6958904109589028</v>
      </c>
      <c r="Q25" s="68">
        <f ca="1">+P25*O25</f>
        <v>8.0004121615463699</v>
      </c>
      <c r="R25" s="68">
        <f ca="1">+Q25*N25</f>
        <v>2.0165422434582632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</row>
    <row r="26" spans="2:139" s="53" customFormat="1" ht="12.75" customHeight="1" x14ac:dyDescent="0.2">
      <c r="B26" s="82">
        <f t="shared" ref="B26:B27" si="1">EDATE(B25,3)</f>
        <v>44219</v>
      </c>
      <c r="C26" s="69">
        <f>EDATE(C25,3)+2</f>
        <v>44221</v>
      </c>
      <c r="D26" s="70">
        <f t="shared" ref="D26:D27" si="2">+B26-B25</f>
        <v>92</v>
      </c>
      <c r="E26" s="70">
        <f ca="1">+IF(C26-$D$13&lt;0,0,C26-$D$13)</f>
        <v>186</v>
      </c>
      <c r="F26" s="71">
        <f>+M26+$M$21</f>
        <v>0.34499999999999997</v>
      </c>
      <c r="G26" s="72">
        <f>+F26/365*D26*I25</f>
        <v>8.6958904109589028</v>
      </c>
      <c r="H26" s="73">
        <v>0</v>
      </c>
      <c r="I26" s="73">
        <f t="shared" ref="I26" si="3">+I25-H26</f>
        <v>100</v>
      </c>
      <c r="J26" s="73">
        <f ca="1">+IF(C26&gt;$D$13,G26+H26,0)</f>
        <v>8.6958904109589028</v>
      </c>
      <c r="K26" s="70">
        <f ca="1">+J26*$L$13/100</f>
        <v>86958904.109589025</v>
      </c>
      <c r="L26" s="74">
        <f>+C26</f>
        <v>44221</v>
      </c>
      <c r="M26" s="78">
        <f>+M25</f>
        <v>0.29499999999999998</v>
      </c>
      <c r="N26" s="67">
        <f t="shared" ref="N26" ca="1" si="4">E26/365</f>
        <v>0.50958904109589043</v>
      </c>
      <c r="O26" s="67">
        <f t="shared" ref="O26" ca="1" si="5">1/(1+$H$9)^(E26/365)</f>
        <v>0.84490837183953738</v>
      </c>
      <c r="P26" s="68">
        <f t="shared" ref="P26" ca="1" si="6">+J26</f>
        <v>8.6958904109589028</v>
      </c>
      <c r="Q26" s="68">
        <f t="shared" ref="Q26" ca="1" si="7">+P26*O26</f>
        <v>7.3472306088183323</v>
      </c>
      <c r="R26" s="68">
        <f t="shared" ref="R26" ca="1" si="8">+Q26*N26</f>
        <v>3.7440682006581092</v>
      </c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</row>
    <row r="27" spans="2:139" ht="12.75" customHeight="1" x14ac:dyDescent="0.2">
      <c r="B27" s="82">
        <f t="shared" si="1"/>
        <v>44309</v>
      </c>
      <c r="C27" s="83">
        <f>EDATE(C26,3)-2</f>
        <v>44309</v>
      </c>
      <c r="D27" s="84">
        <f t="shared" si="2"/>
        <v>90</v>
      </c>
      <c r="E27" s="84">
        <f ca="1">+IF(C27-$D$13&lt;0,0,C27-$D$13)</f>
        <v>274</v>
      </c>
      <c r="F27" s="85">
        <f t="shared" ref="F27" si="9">+M27+$M$21</f>
        <v>0.34499999999999997</v>
      </c>
      <c r="G27" s="86">
        <f>+F27/365*D27*I26</f>
        <v>8.506849315068493</v>
      </c>
      <c r="H27" s="87">
        <v>100</v>
      </c>
      <c r="I27" s="87">
        <f t="shared" ref="I27" si="10">+I26-H27</f>
        <v>0</v>
      </c>
      <c r="J27" s="87">
        <f ca="1">+IF(C27&gt;$D$13,G27+H27,0)</f>
        <v>108.50684931506849</v>
      </c>
      <c r="K27" s="88">
        <f ca="1">+J27*$L$13/100</f>
        <v>1085068493.1506851</v>
      </c>
      <c r="L27" s="89">
        <f>+C27</f>
        <v>44309</v>
      </c>
      <c r="M27" s="90">
        <f>+M26</f>
        <v>0.29499999999999998</v>
      </c>
      <c r="N27" s="67">
        <f ca="1">E27/365</f>
        <v>0.75068493150684934</v>
      </c>
      <c r="O27" s="67">
        <f ca="1">1/(1+$H$9)^(E27/365)</f>
        <v>0.78015680957140221</v>
      </c>
      <c r="P27" s="68">
        <f ca="1">+J27</f>
        <v>108.50684931506849</v>
      </c>
      <c r="Q27" s="68">
        <f ca="1">+P27*O27</f>
        <v>84.652357378288727</v>
      </c>
      <c r="R27" s="68">
        <f ca="1">+Q27*N27</f>
        <v>63.547249100414007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</row>
    <row r="28" spans="2:139" x14ac:dyDescent="0.2">
      <c r="C28" s="75"/>
      <c r="D28" s="62"/>
      <c r="E28" s="62"/>
      <c r="F28" s="62"/>
      <c r="G28" s="62"/>
      <c r="H28" s="76">
        <f>SUM(H25:H27)</f>
        <v>100</v>
      </c>
      <c r="I28" s="65"/>
      <c r="J28" s="65"/>
      <c r="K28" s="77">
        <f ca="1">SUM(K25:K27)</f>
        <v>1258986301.369863</v>
      </c>
      <c r="N28" s="67"/>
      <c r="O28" s="67"/>
      <c r="P28" s="68"/>
      <c r="Q28" s="68">
        <f ca="1">SUM(Q25:Q27)</f>
        <v>100.00000014865343</v>
      </c>
      <c r="R28" s="68">
        <f ca="1">SUM(R25:R27)</f>
        <v>69.307859544530373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</row>
    <row r="29" spans="2:139" x14ac:dyDescent="0.2"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</row>
    <row r="30" spans="2:139" x14ac:dyDescent="0.2">
      <c r="N30" s="10"/>
      <c r="O30" s="10"/>
      <c r="P30" s="10"/>
      <c r="Q30" s="10"/>
      <c r="R30" s="1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</row>
    <row r="31" spans="2:139" x14ac:dyDescent="0.2">
      <c r="N31" s="10"/>
      <c r="O31" s="10"/>
      <c r="P31" s="10"/>
      <c r="Q31" s="10"/>
      <c r="R31" s="1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</row>
    <row r="32" spans="2:139" x14ac:dyDescent="0.2">
      <c r="N32" s="10"/>
      <c r="O32" s="10"/>
      <c r="P32" s="10"/>
      <c r="Q32" s="10"/>
      <c r="R32" s="10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</row>
    <row r="33" spans="14:139" x14ac:dyDescent="0.2">
      <c r="N33" s="10"/>
      <c r="O33" s="10"/>
      <c r="P33" s="10"/>
      <c r="Q33" s="10"/>
      <c r="R33" s="1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</row>
    <row r="34" spans="14:139" ht="9.75" customHeight="1" x14ac:dyDescent="0.2">
      <c r="N34" s="10"/>
      <c r="O34" s="10"/>
      <c r="P34" s="10"/>
      <c r="Q34" s="10"/>
      <c r="R34" s="10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</row>
    <row r="35" spans="14:139" x14ac:dyDescent="0.2">
      <c r="N35" s="10"/>
      <c r="O35" s="10"/>
      <c r="P35" s="10"/>
      <c r="Q35" s="10"/>
      <c r="R35" s="1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</row>
    <row r="36" spans="14:139" x14ac:dyDescent="0.2">
      <c r="N36" s="10"/>
      <c r="O36" s="10"/>
      <c r="P36" s="10"/>
      <c r="Q36" s="10"/>
      <c r="R36" s="1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</row>
    <row r="37" spans="14:139" x14ac:dyDescent="0.2">
      <c r="N37" s="10"/>
      <c r="O37" s="10"/>
      <c r="P37" s="10"/>
      <c r="Q37" s="10"/>
      <c r="R37" s="1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</row>
    <row r="38" spans="14:139" x14ac:dyDescent="0.2">
      <c r="N38" s="10"/>
      <c r="O38" s="10"/>
      <c r="P38" s="10"/>
      <c r="Q38" s="10"/>
      <c r="R38" s="10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</row>
    <row r="39" spans="14:139" x14ac:dyDescent="0.2">
      <c r="N39" s="10"/>
      <c r="O39" s="10"/>
      <c r="P39" s="10"/>
      <c r="Q39" s="10"/>
      <c r="R39" s="1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</row>
    <row r="40" spans="14:139" x14ac:dyDescent="0.2">
      <c r="N40" s="10"/>
      <c r="O40" s="10"/>
      <c r="P40" s="10"/>
      <c r="Q40" s="10"/>
      <c r="R40" s="1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</row>
    <row r="41" spans="14:139" x14ac:dyDescent="0.2">
      <c r="N41" s="10"/>
      <c r="O41" s="10"/>
      <c r="P41" s="10"/>
      <c r="Q41" s="10"/>
      <c r="R41" s="1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</row>
    <row r="42" spans="14:139" x14ac:dyDescent="0.2">
      <c r="N42" s="10"/>
      <c r="O42" s="10"/>
      <c r="P42" s="10"/>
      <c r="Q42" s="10"/>
      <c r="R42" s="1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</row>
    <row r="43" spans="14:139" x14ac:dyDescent="0.2">
      <c r="N43" s="10"/>
      <c r="O43" s="10"/>
      <c r="P43" s="10"/>
      <c r="Q43" s="10"/>
      <c r="R43" s="1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</row>
    <row r="44" spans="14:139" x14ac:dyDescent="0.2">
      <c r="N44" s="10"/>
      <c r="O44" s="10"/>
      <c r="P44" s="10"/>
      <c r="Q44" s="10"/>
      <c r="R44" s="1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</row>
    <row r="45" spans="14:139" x14ac:dyDescent="0.2">
      <c r="N45" s="10"/>
      <c r="O45" s="10"/>
      <c r="P45" s="10"/>
      <c r="Q45" s="10"/>
      <c r="R45" s="1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</row>
    <row r="46" spans="14:139" x14ac:dyDescent="0.2">
      <c r="N46" s="10"/>
      <c r="O46" s="10"/>
      <c r="P46" s="10"/>
      <c r="Q46" s="10"/>
      <c r="R46" s="1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</row>
    <row r="47" spans="14:139" x14ac:dyDescent="0.2">
      <c r="N47" s="10"/>
      <c r="O47" s="10"/>
      <c r="P47" s="10"/>
      <c r="Q47" s="10"/>
      <c r="R47" s="1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</row>
    <row r="48" spans="14:139" x14ac:dyDescent="0.2">
      <c r="N48" s="10"/>
      <c r="O48" s="10"/>
      <c r="P48" s="10"/>
      <c r="Q48" s="10"/>
      <c r="R48" s="10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</row>
    <row r="49" spans="14:139" x14ac:dyDescent="0.2">
      <c r="N49" s="10"/>
      <c r="O49" s="10"/>
      <c r="P49" s="10"/>
      <c r="Q49" s="10"/>
      <c r="R49" s="1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</row>
    <row r="50" spans="14:139" x14ac:dyDescent="0.2">
      <c r="N50" s="10"/>
      <c r="O50" s="10"/>
      <c r="P50" s="10"/>
      <c r="Q50" s="10"/>
      <c r="R50" s="10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</row>
    <row r="51" spans="14:139" x14ac:dyDescent="0.2">
      <c r="N51" s="10"/>
      <c r="O51" s="10"/>
      <c r="P51" s="10"/>
      <c r="Q51" s="10"/>
      <c r="R51" s="1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</row>
    <row r="52" spans="14:139" x14ac:dyDescent="0.2">
      <c r="N52" s="10"/>
      <c r="O52" s="10"/>
      <c r="P52" s="10"/>
      <c r="Q52" s="10"/>
      <c r="R52" s="1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</row>
    <row r="53" spans="14:139" x14ac:dyDescent="0.2">
      <c r="N53" s="10"/>
      <c r="O53" s="10"/>
      <c r="P53" s="10"/>
      <c r="Q53" s="10"/>
      <c r="R53" s="10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</row>
    <row r="54" spans="14:139" x14ac:dyDescent="0.2">
      <c r="N54" s="10"/>
      <c r="O54" s="10"/>
      <c r="P54" s="10"/>
      <c r="Q54" s="10"/>
      <c r="R54" s="10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</row>
    <row r="55" spans="14:139" x14ac:dyDescent="0.2">
      <c r="N55" s="10"/>
      <c r="O55" s="10"/>
      <c r="P55" s="10"/>
      <c r="Q55" s="10"/>
      <c r="R55" s="10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</row>
    <row r="56" spans="14:139" x14ac:dyDescent="0.2">
      <c r="N56" s="10"/>
      <c r="O56" s="10"/>
      <c r="P56" s="10"/>
      <c r="Q56" s="10"/>
      <c r="R56" s="1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</row>
    <row r="57" spans="14:139" x14ac:dyDescent="0.2">
      <c r="N57" s="10"/>
      <c r="O57" s="10"/>
      <c r="P57" s="10"/>
      <c r="Q57" s="10"/>
      <c r="R57" s="10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</row>
    <row r="58" spans="14:139" x14ac:dyDescent="0.2">
      <c r="N58" s="10"/>
      <c r="O58" s="10"/>
      <c r="P58" s="10"/>
      <c r="Q58" s="10"/>
      <c r="R58" s="10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</row>
    <row r="59" spans="14:139" x14ac:dyDescent="0.2">
      <c r="N59" s="10"/>
      <c r="O59" s="10"/>
      <c r="P59" s="10"/>
      <c r="Q59" s="10"/>
      <c r="R59" s="1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</row>
    <row r="60" spans="14:139" x14ac:dyDescent="0.2">
      <c r="N60" s="10"/>
      <c r="O60" s="10"/>
      <c r="P60" s="10"/>
      <c r="Q60" s="10"/>
      <c r="R60" s="10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</row>
    <row r="61" spans="14:139" x14ac:dyDescent="0.2">
      <c r="N61" s="10"/>
      <c r="O61" s="10"/>
      <c r="P61" s="10"/>
      <c r="Q61" s="10"/>
      <c r="R61" s="10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</row>
    <row r="62" spans="14:139" x14ac:dyDescent="0.2">
      <c r="N62" s="10"/>
      <c r="O62" s="10"/>
      <c r="P62" s="10"/>
      <c r="Q62" s="10"/>
      <c r="R62" s="10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</row>
    <row r="63" spans="14:139" x14ac:dyDescent="0.2">
      <c r="N63" s="10"/>
      <c r="O63" s="10"/>
      <c r="P63" s="10"/>
      <c r="Q63" s="10"/>
      <c r="R63" s="10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</row>
    <row r="64" spans="14:139" x14ac:dyDescent="0.2">
      <c r="N64" s="10"/>
      <c r="O64" s="10"/>
      <c r="P64" s="10"/>
      <c r="Q64" s="10"/>
      <c r="R64" s="1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</row>
    <row r="65" spans="14:139" x14ac:dyDescent="0.2">
      <c r="N65" s="10"/>
      <c r="O65" s="10"/>
      <c r="P65" s="10"/>
      <c r="Q65" s="10"/>
      <c r="R65" s="10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</row>
    <row r="66" spans="14:139" x14ac:dyDescent="0.2">
      <c r="N66" s="10"/>
      <c r="O66" s="10"/>
      <c r="P66" s="10"/>
      <c r="Q66" s="10"/>
      <c r="R66" s="1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</row>
    <row r="67" spans="14:139" x14ac:dyDescent="0.2">
      <c r="N67" s="10"/>
      <c r="O67" s="10"/>
      <c r="P67" s="10"/>
      <c r="Q67" s="10"/>
      <c r="R67" s="10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</row>
    <row r="68" spans="14:139" x14ac:dyDescent="0.2">
      <c r="N68" s="10"/>
      <c r="O68" s="10"/>
      <c r="P68" s="10"/>
      <c r="Q68" s="10"/>
      <c r="R68" s="10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</row>
    <row r="69" spans="14:139" x14ac:dyDescent="0.2">
      <c r="N69" s="10"/>
      <c r="O69" s="10"/>
      <c r="P69" s="10"/>
      <c r="Q69" s="10"/>
      <c r="R69" s="1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</row>
    <row r="70" spans="14:139" x14ac:dyDescent="0.2">
      <c r="N70" s="10"/>
      <c r="O70" s="10"/>
      <c r="P70" s="10"/>
      <c r="Q70" s="10"/>
      <c r="R70" s="1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</row>
    <row r="71" spans="14:139" x14ac:dyDescent="0.2">
      <c r="N71" s="10"/>
      <c r="O71" s="10"/>
      <c r="P71" s="10"/>
      <c r="Q71" s="10"/>
      <c r="R71" s="10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</row>
    <row r="72" spans="14:139" x14ac:dyDescent="0.2">
      <c r="N72" s="10"/>
      <c r="O72" s="10"/>
      <c r="P72" s="10"/>
      <c r="Q72" s="10"/>
      <c r="R72" s="10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</row>
    <row r="73" spans="14:139" x14ac:dyDescent="0.2">
      <c r="N73" s="10"/>
      <c r="O73" s="10"/>
      <c r="P73" s="10"/>
      <c r="Q73" s="10"/>
      <c r="R73" s="10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</row>
    <row r="74" spans="14:139" x14ac:dyDescent="0.2">
      <c r="N74" s="10"/>
      <c r="O74" s="10"/>
      <c r="P74" s="10"/>
      <c r="Q74" s="10"/>
      <c r="R74" s="10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</row>
    <row r="75" spans="14:139" x14ac:dyDescent="0.2">
      <c r="N75" s="10"/>
      <c r="O75" s="10"/>
      <c r="P75" s="10"/>
      <c r="Q75" s="10"/>
      <c r="R75" s="10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</row>
    <row r="76" spans="14:139" x14ac:dyDescent="0.2">
      <c r="N76" s="10"/>
      <c r="O76" s="10"/>
      <c r="P76" s="10"/>
      <c r="Q76" s="10"/>
      <c r="R76" s="1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</row>
    <row r="77" spans="14:139" x14ac:dyDescent="0.2">
      <c r="N77" s="10"/>
      <c r="O77" s="10"/>
      <c r="P77" s="10"/>
      <c r="Q77" s="10"/>
      <c r="R77" s="10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</row>
    <row r="78" spans="14:139" x14ac:dyDescent="0.2">
      <c r="N78" s="10"/>
      <c r="O78" s="10"/>
      <c r="P78" s="10"/>
      <c r="Q78" s="10"/>
      <c r="R78" s="10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</row>
    <row r="79" spans="14:139" x14ac:dyDescent="0.2">
      <c r="N79" s="10"/>
      <c r="O79" s="10"/>
      <c r="P79" s="10"/>
      <c r="Q79" s="10"/>
      <c r="R79" s="10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</row>
    <row r="80" spans="14:139" x14ac:dyDescent="0.2">
      <c r="N80" s="10"/>
      <c r="O80" s="10"/>
      <c r="P80" s="10"/>
      <c r="Q80" s="10"/>
      <c r="R80" s="10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</row>
    <row r="81" spans="14:139" x14ac:dyDescent="0.2">
      <c r="N81" s="10"/>
      <c r="O81" s="10"/>
      <c r="P81" s="10"/>
      <c r="Q81" s="10"/>
      <c r="R81" s="10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</row>
    <row r="82" spans="14:139" x14ac:dyDescent="0.2">
      <c r="N82" s="10"/>
      <c r="O82" s="10"/>
      <c r="P82" s="10"/>
      <c r="Q82" s="10"/>
      <c r="R82" s="10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</row>
    <row r="83" spans="14:139" x14ac:dyDescent="0.2">
      <c r="N83" s="10"/>
      <c r="O83" s="10"/>
      <c r="P83" s="10"/>
      <c r="Q83" s="10"/>
      <c r="R83" s="10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</row>
    <row r="84" spans="14:139" x14ac:dyDescent="0.2">
      <c r="N84" s="10"/>
      <c r="O84" s="10"/>
      <c r="P84" s="10"/>
      <c r="Q84" s="10"/>
      <c r="R84" s="10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</row>
    <row r="85" spans="14:139" x14ac:dyDescent="0.2">
      <c r="N85" s="10"/>
      <c r="O85" s="10"/>
      <c r="P85" s="10"/>
      <c r="Q85" s="10"/>
      <c r="R85" s="10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</row>
    <row r="86" spans="14:139" x14ac:dyDescent="0.2">
      <c r="N86" s="10"/>
      <c r="O86" s="10"/>
      <c r="P86" s="10"/>
      <c r="Q86" s="10"/>
      <c r="R86" s="1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</row>
    <row r="87" spans="14:139" x14ac:dyDescent="0.2">
      <c r="N87" s="10"/>
      <c r="O87" s="10"/>
      <c r="P87" s="10"/>
      <c r="Q87" s="10"/>
      <c r="R87" s="10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</row>
    <row r="88" spans="14:139" x14ac:dyDescent="0.2">
      <c r="N88" s="10"/>
      <c r="O88" s="10"/>
      <c r="P88" s="10"/>
      <c r="Q88" s="10"/>
      <c r="R88" s="1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</row>
    <row r="89" spans="14:139" x14ac:dyDescent="0.2">
      <c r="N89" s="10"/>
      <c r="O89" s="10"/>
      <c r="P89" s="10"/>
      <c r="Q89" s="10"/>
      <c r="R89" s="10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</row>
    <row r="90" spans="14:139" x14ac:dyDescent="0.2">
      <c r="N90" s="10"/>
      <c r="O90" s="10"/>
      <c r="P90" s="10"/>
      <c r="Q90" s="10"/>
      <c r="R90" s="1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</row>
    <row r="91" spans="14:139" x14ac:dyDescent="0.2">
      <c r="N91" s="10"/>
      <c r="O91" s="10"/>
      <c r="P91" s="10"/>
      <c r="Q91" s="10"/>
      <c r="R91" s="10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</row>
    <row r="92" spans="14:139" x14ac:dyDescent="0.2">
      <c r="N92" s="10"/>
      <c r="O92" s="10"/>
      <c r="P92" s="10"/>
      <c r="Q92" s="10"/>
      <c r="R92" s="10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</row>
    <row r="93" spans="14:139" x14ac:dyDescent="0.2">
      <c r="N93" s="10"/>
      <c r="O93" s="10"/>
      <c r="P93" s="10"/>
      <c r="Q93" s="10"/>
      <c r="R93" s="10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</row>
    <row r="94" spans="14:139" x14ac:dyDescent="0.2">
      <c r="N94" s="10"/>
      <c r="O94" s="10"/>
      <c r="P94" s="10"/>
      <c r="Q94" s="10"/>
      <c r="R94" s="10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</row>
    <row r="95" spans="14:139" x14ac:dyDescent="0.2">
      <c r="N95" s="10"/>
      <c r="O95" s="10"/>
      <c r="P95" s="10"/>
      <c r="Q95" s="10"/>
      <c r="R95" s="10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</row>
    <row r="96" spans="14:139" x14ac:dyDescent="0.2">
      <c r="N96" s="10"/>
      <c r="O96" s="10"/>
      <c r="P96" s="10"/>
      <c r="Q96" s="10"/>
      <c r="R96" s="10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</row>
    <row r="97" spans="14:139" x14ac:dyDescent="0.2">
      <c r="N97" s="10"/>
      <c r="O97" s="10"/>
      <c r="P97" s="10"/>
      <c r="Q97" s="10"/>
      <c r="R97" s="10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</row>
    <row r="98" spans="14:139" x14ac:dyDescent="0.2">
      <c r="N98" s="10"/>
      <c r="O98" s="10"/>
      <c r="P98" s="10"/>
      <c r="Q98" s="10"/>
      <c r="R98" s="10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</row>
    <row r="99" spans="14:139" x14ac:dyDescent="0.2">
      <c r="N99" s="10"/>
      <c r="O99" s="10"/>
      <c r="P99" s="10"/>
      <c r="Q99" s="10"/>
      <c r="R99" s="10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</row>
    <row r="100" spans="14:139" x14ac:dyDescent="0.2">
      <c r="N100" s="10"/>
      <c r="O100" s="10"/>
      <c r="P100" s="10"/>
      <c r="Q100" s="10"/>
      <c r="R100" s="10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</row>
    <row r="101" spans="14:139" x14ac:dyDescent="0.2">
      <c r="N101" s="10"/>
      <c r="O101" s="10"/>
      <c r="P101" s="10"/>
      <c r="Q101" s="10"/>
      <c r="R101" s="1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</row>
    <row r="102" spans="14:139" x14ac:dyDescent="0.2">
      <c r="N102" s="10"/>
      <c r="O102" s="10"/>
      <c r="P102" s="10"/>
      <c r="Q102" s="10"/>
      <c r="R102" s="10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</row>
    <row r="103" spans="14:139" x14ac:dyDescent="0.2">
      <c r="N103" s="10"/>
      <c r="O103" s="10"/>
      <c r="P103" s="10"/>
      <c r="Q103" s="10"/>
      <c r="R103" s="1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</row>
    <row r="104" spans="14:139" x14ac:dyDescent="0.2">
      <c r="N104" s="10"/>
      <c r="O104" s="10"/>
      <c r="P104" s="10"/>
      <c r="Q104" s="10"/>
      <c r="R104" s="10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</row>
    <row r="105" spans="14:139" x14ac:dyDescent="0.2">
      <c r="N105" s="10"/>
      <c r="O105" s="10"/>
      <c r="P105" s="10"/>
      <c r="Q105" s="10"/>
      <c r="R105" s="10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</row>
    <row r="106" spans="14:139" x14ac:dyDescent="0.2">
      <c r="N106" s="10"/>
      <c r="O106" s="10"/>
      <c r="P106" s="10"/>
      <c r="Q106" s="10"/>
      <c r="R106" s="10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</row>
    <row r="107" spans="14:139" x14ac:dyDescent="0.2">
      <c r="N107" s="10"/>
      <c r="O107" s="10"/>
      <c r="P107" s="10"/>
      <c r="Q107" s="10"/>
      <c r="R107" s="10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</row>
    <row r="108" spans="14:139" x14ac:dyDescent="0.2">
      <c r="N108" s="10"/>
      <c r="O108" s="10"/>
      <c r="P108" s="10"/>
      <c r="Q108" s="10"/>
      <c r="R108" s="1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</row>
    <row r="109" spans="14:139" x14ac:dyDescent="0.2">
      <c r="N109" s="10"/>
      <c r="O109" s="10"/>
      <c r="P109" s="10"/>
      <c r="Q109" s="10"/>
      <c r="R109" s="10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</row>
    <row r="110" spans="14:139" x14ac:dyDescent="0.2">
      <c r="N110" s="10"/>
      <c r="O110" s="10"/>
      <c r="P110" s="10"/>
      <c r="Q110" s="10"/>
      <c r="R110" s="10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</row>
    <row r="111" spans="14:139" x14ac:dyDescent="0.2">
      <c r="N111" s="10"/>
      <c r="O111" s="10"/>
      <c r="P111" s="10"/>
      <c r="Q111" s="10"/>
      <c r="R111" s="10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</row>
    <row r="112" spans="14:139" x14ac:dyDescent="0.2">
      <c r="N112" s="10"/>
      <c r="O112" s="10"/>
      <c r="P112" s="10"/>
      <c r="Q112" s="10"/>
      <c r="R112" s="1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</row>
    <row r="113" spans="14:139" x14ac:dyDescent="0.2">
      <c r="N113" s="10"/>
      <c r="O113" s="10"/>
      <c r="P113" s="10"/>
      <c r="Q113" s="10"/>
      <c r="R113" s="10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</row>
    <row r="114" spans="14:139" x14ac:dyDescent="0.2">
      <c r="N114" s="10"/>
      <c r="O114" s="10"/>
      <c r="P114" s="10"/>
      <c r="Q114" s="10"/>
      <c r="R114" s="10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</row>
    <row r="115" spans="14:139" x14ac:dyDescent="0.2">
      <c r="N115" s="10"/>
      <c r="O115" s="10"/>
      <c r="P115" s="10"/>
      <c r="Q115" s="10"/>
      <c r="R115" s="10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</row>
    <row r="116" spans="14:139" x14ac:dyDescent="0.2">
      <c r="N116" s="10"/>
      <c r="O116" s="10"/>
      <c r="P116" s="10"/>
      <c r="Q116" s="10"/>
      <c r="R116" s="10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</row>
    <row r="117" spans="14:139" x14ac:dyDescent="0.2">
      <c r="N117" s="10"/>
      <c r="O117" s="10"/>
      <c r="P117" s="10"/>
      <c r="Q117" s="10"/>
      <c r="R117" s="1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</row>
    <row r="118" spans="14:139" x14ac:dyDescent="0.2">
      <c r="N118" s="10"/>
      <c r="O118" s="10"/>
      <c r="P118" s="10"/>
      <c r="Q118" s="10"/>
      <c r="R118" s="10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</row>
    <row r="119" spans="14:139" x14ac:dyDescent="0.2">
      <c r="N119" s="10"/>
      <c r="O119" s="10"/>
      <c r="P119" s="10"/>
      <c r="Q119" s="10"/>
      <c r="R119" s="10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</row>
    <row r="120" spans="14:139" x14ac:dyDescent="0.2">
      <c r="N120" s="10"/>
      <c r="O120" s="10"/>
      <c r="P120" s="10"/>
      <c r="Q120" s="10"/>
      <c r="R120" s="10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</row>
    <row r="121" spans="14:139" x14ac:dyDescent="0.2">
      <c r="N121" s="10"/>
      <c r="O121" s="10"/>
      <c r="P121" s="10"/>
      <c r="Q121" s="10"/>
      <c r="R121" s="10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</row>
    <row r="122" spans="14:139" x14ac:dyDescent="0.2">
      <c r="N122" s="10"/>
      <c r="O122" s="10"/>
      <c r="P122" s="10"/>
      <c r="Q122" s="10"/>
      <c r="R122" s="10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</row>
    <row r="123" spans="14:139" x14ac:dyDescent="0.2">
      <c r="N123" s="10"/>
      <c r="O123" s="10"/>
      <c r="P123" s="10"/>
      <c r="Q123" s="10"/>
      <c r="R123" s="10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</row>
    <row r="124" spans="14:139" x14ac:dyDescent="0.2">
      <c r="N124" s="10"/>
      <c r="O124" s="10"/>
      <c r="P124" s="10"/>
      <c r="Q124" s="10"/>
      <c r="R124" s="10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</row>
    <row r="125" spans="14:139" x14ac:dyDescent="0.2">
      <c r="N125" s="10"/>
      <c r="O125" s="10"/>
      <c r="P125" s="10"/>
      <c r="Q125" s="10"/>
      <c r="R125" s="10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</row>
    <row r="126" spans="14:139" x14ac:dyDescent="0.2">
      <c r="N126" s="10"/>
      <c r="O126" s="10"/>
      <c r="P126" s="10"/>
      <c r="Q126" s="10"/>
      <c r="R126" s="10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</row>
    <row r="127" spans="14:139" x14ac:dyDescent="0.2">
      <c r="N127" s="10"/>
      <c r="O127" s="10"/>
      <c r="P127" s="10"/>
      <c r="Q127" s="10"/>
      <c r="R127" s="10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</row>
    <row r="128" spans="14:139" x14ac:dyDescent="0.2">
      <c r="N128" s="10"/>
      <c r="O128" s="10"/>
      <c r="P128" s="10"/>
      <c r="Q128" s="10"/>
      <c r="R128" s="10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</row>
    <row r="129" spans="14:139" x14ac:dyDescent="0.2">
      <c r="N129" s="10"/>
      <c r="O129" s="10"/>
      <c r="P129" s="10"/>
      <c r="Q129" s="10"/>
      <c r="R129" s="10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</row>
    <row r="130" spans="14:139" x14ac:dyDescent="0.2">
      <c r="N130" s="10"/>
      <c r="O130" s="10"/>
      <c r="P130" s="10"/>
      <c r="Q130" s="10"/>
      <c r="R130" s="10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</row>
    <row r="131" spans="14:139" x14ac:dyDescent="0.2">
      <c r="N131" s="10"/>
      <c r="O131" s="10"/>
      <c r="P131" s="10"/>
      <c r="Q131" s="10"/>
      <c r="R131" s="10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</row>
    <row r="132" spans="14:139" x14ac:dyDescent="0.2">
      <c r="N132" s="10"/>
      <c r="O132" s="10"/>
      <c r="P132" s="10"/>
      <c r="Q132" s="10"/>
      <c r="R132" s="10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</row>
    <row r="133" spans="14:139" x14ac:dyDescent="0.2">
      <c r="N133" s="10"/>
      <c r="O133" s="10"/>
      <c r="P133" s="10"/>
      <c r="Q133" s="10"/>
      <c r="R133" s="10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</row>
    <row r="134" spans="14:139" x14ac:dyDescent="0.2">
      <c r="N134" s="10"/>
      <c r="O134" s="10"/>
      <c r="P134" s="10"/>
      <c r="Q134" s="10"/>
      <c r="R134" s="10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</row>
    <row r="135" spans="14:139" x14ac:dyDescent="0.2">
      <c r="N135" s="10"/>
      <c r="O135" s="10"/>
      <c r="P135" s="10"/>
      <c r="Q135" s="10"/>
      <c r="R135" s="10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</row>
    <row r="136" spans="14:139" x14ac:dyDescent="0.2">
      <c r="N136" s="10"/>
      <c r="O136" s="10"/>
      <c r="P136" s="10"/>
      <c r="Q136" s="10"/>
      <c r="R136" s="10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</row>
    <row r="137" spans="14:139" x14ac:dyDescent="0.2">
      <c r="N137" s="10"/>
      <c r="O137" s="10"/>
      <c r="P137" s="10"/>
      <c r="Q137" s="10"/>
      <c r="R137" s="10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</row>
    <row r="138" spans="14:139" x14ac:dyDescent="0.2">
      <c r="N138" s="10"/>
      <c r="O138" s="10"/>
      <c r="P138" s="10"/>
      <c r="Q138" s="10"/>
      <c r="R138" s="10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</row>
    <row r="139" spans="14:139" x14ac:dyDescent="0.2">
      <c r="N139" s="10"/>
      <c r="O139" s="10"/>
      <c r="P139" s="10"/>
      <c r="Q139" s="10"/>
      <c r="R139" s="10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</row>
    <row r="140" spans="14:139" x14ac:dyDescent="0.2">
      <c r="N140" s="10"/>
      <c r="O140" s="10"/>
      <c r="P140" s="10"/>
      <c r="Q140" s="10"/>
      <c r="R140" s="10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</row>
    <row r="141" spans="14:139" x14ac:dyDescent="0.2">
      <c r="N141" s="10"/>
      <c r="O141" s="10"/>
      <c r="P141" s="10"/>
      <c r="Q141" s="10"/>
      <c r="R141" s="10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</row>
    <row r="142" spans="14:139" x14ac:dyDescent="0.2">
      <c r="N142" s="10"/>
      <c r="O142" s="10"/>
      <c r="P142" s="10"/>
      <c r="Q142" s="10"/>
      <c r="R142" s="10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</row>
    <row r="143" spans="14:139" x14ac:dyDescent="0.2">
      <c r="N143" s="10"/>
      <c r="O143" s="10"/>
      <c r="P143" s="10"/>
      <c r="Q143" s="10"/>
      <c r="R143" s="10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</row>
    <row r="144" spans="14:139" x14ac:dyDescent="0.2">
      <c r="N144" s="10"/>
      <c r="O144" s="10"/>
      <c r="P144" s="10"/>
      <c r="Q144" s="10"/>
      <c r="R144" s="10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</row>
    <row r="145" spans="14:139" x14ac:dyDescent="0.2">
      <c r="N145" s="10"/>
      <c r="O145" s="10"/>
      <c r="P145" s="10"/>
      <c r="Q145" s="10"/>
      <c r="R145" s="10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</row>
    <row r="146" spans="14:139" x14ac:dyDescent="0.2">
      <c r="N146" s="10"/>
      <c r="O146" s="10"/>
      <c r="P146" s="10"/>
      <c r="Q146" s="10"/>
      <c r="R146" s="10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</row>
    <row r="147" spans="14:139" x14ac:dyDescent="0.2">
      <c r="N147" s="10"/>
      <c r="O147" s="10"/>
      <c r="P147" s="10"/>
      <c r="Q147" s="10"/>
      <c r="R147" s="10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</row>
    <row r="148" spans="14:139" x14ac:dyDescent="0.2">
      <c r="N148" s="10"/>
      <c r="O148" s="10"/>
      <c r="P148" s="10"/>
      <c r="Q148" s="10"/>
      <c r="R148" s="10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</row>
    <row r="149" spans="14:139" x14ac:dyDescent="0.2">
      <c r="N149" s="10"/>
      <c r="O149" s="10"/>
      <c r="P149" s="10"/>
      <c r="Q149" s="10"/>
      <c r="R149" s="10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</row>
    <row r="150" spans="14:139" x14ac:dyDescent="0.2">
      <c r="N150" s="10"/>
      <c r="O150" s="10"/>
      <c r="P150" s="10"/>
      <c r="Q150" s="10"/>
      <c r="R150" s="10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</row>
    <row r="151" spans="14:139" x14ac:dyDescent="0.2">
      <c r="N151" s="10"/>
      <c r="O151" s="10"/>
      <c r="P151" s="10"/>
      <c r="Q151" s="10"/>
      <c r="R151" s="10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</row>
    <row r="152" spans="14:139" x14ac:dyDescent="0.2">
      <c r="N152" s="10"/>
      <c r="O152" s="10"/>
      <c r="P152" s="10"/>
      <c r="Q152" s="10"/>
      <c r="R152" s="10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</row>
    <row r="153" spans="14:139" x14ac:dyDescent="0.2">
      <c r="N153" s="10"/>
      <c r="O153" s="10"/>
      <c r="P153" s="10"/>
      <c r="Q153" s="10"/>
      <c r="R153" s="10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</row>
    <row r="154" spans="14:139" x14ac:dyDescent="0.2">
      <c r="N154" s="10"/>
      <c r="O154" s="10"/>
      <c r="P154" s="10"/>
      <c r="Q154" s="10"/>
      <c r="R154" s="10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</row>
    <row r="155" spans="14:139" x14ac:dyDescent="0.2">
      <c r="N155" s="10"/>
      <c r="O155" s="10"/>
      <c r="P155" s="10"/>
      <c r="Q155" s="10"/>
      <c r="R155" s="10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</row>
    <row r="156" spans="14:139" x14ac:dyDescent="0.2">
      <c r="N156" s="10"/>
      <c r="O156" s="10"/>
      <c r="P156" s="10"/>
      <c r="Q156" s="10"/>
      <c r="R156" s="10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</row>
    <row r="157" spans="14:139" x14ac:dyDescent="0.2">
      <c r="N157" s="10"/>
      <c r="O157" s="10"/>
      <c r="P157" s="10"/>
      <c r="Q157" s="10"/>
      <c r="R157" s="10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</row>
    <row r="158" spans="14:139" x14ac:dyDescent="0.2">
      <c r="N158" s="10"/>
      <c r="O158" s="10"/>
      <c r="P158" s="10"/>
      <c r="Q158" s="10"/>
      <c r="R158" s="10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</row>
    <row r="159" spans="14:139" x14ac:dyDescent="0.2">
      <c r="N159" s="10"/>
      <c r="O159" s="10"/>
      <c r="P159" s="10"/>
      <c r="Q159" s="10"/>
      <c r="R159" s="10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</row>
    <row r="160" spans="14:139" x14ac:dyDescent="0.2">
      <c r="N160" s="10"/>
      <c r="O160" s="10"/>
      <c r="P160" s="10"/>
      <c r="Q160" s="10"/>
      <c r="R160" s="10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</row>
    <row r="161" spans="14:139" x14ac:dyDescent="0.2">
      <c r="N161" s="10"/>
      <c r="O161" s="10"/>
      <c r="P161" s="10"/>
      <c r="Q161" s="10"/>
      <c r="R161" s="10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</row>
    <row r="162" spans="14:139" x14ac:dyDescent="0.2">
      <c r="N162" s="10"/>
      <c r="O162" s="10"/>
      <c r="P162" s="10"/>
      <c r="Q162" s="10"/>
      <c r="R162" s="10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</row>
    <row r="163" spans="14:139" x14ac:dyDescent="0.2">
      <c r="N163" s="10"/>
      <c r="O163" s="10"/>
      <c r="P163" s="10"/>
      <c r="Q163" s="10"/>
      <c r="R163" s="10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</row>
    <row r="164" spans="14:139" x14ac:dyDescent="0.2">
      <c r="N164" s="10"/>
      <c r="O164" s="10"/>
      <c r="P164" s="10"/>
      <c r="Q164" s="10"/>
      <c r="R164" s="10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</row>
    <row r="165" spans="14:139" x14ac:dyDescent="0.2">
      <c r="N165" s="10"/>
      <c r="O165" s="10"/>
      <c r="P165" s="10"/>
      <c r="Q165" s="10"/>
      <c r="R165" s="10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</row>
    <row r="166" spans="14:139" x14ac:dyDescent="0.2">
      <c r="N166" s="10"/>
      <c r="O166" s="10"/>
      <c r="P166" s="10"/>
      <c r="Q166" s="10"/>
      <c r="R166" s="10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</row>
    <row r="167" spans="14:139" x14ac:dyDescent="0.2">
      <c r="N167" s="10"/>
      <c r="O167" s="10"/>
      <c r="P167" s="10"/>
      <c r="Q167" s="10"/>
      <c r="R167" s="10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</row>
    <row r="168" spans="14:139" x14ac:dyDescent="0.2">
      <c r="N168" s="10"/>
      <c r="O168" s="10"/>
      <c r="P168" s="10"/>
      <c r="Q168" s="10"/>
      <c r="R168" s="10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</row>
    <row r="169" spans="14:139" x14ac:dyDescent="0.2">
      <c r="N169" s="10"/>
      <c r="O169" s="10"/>
      <c r="P169" s="10"/>
      <c r="Q169" s="10"/>
      <c r="R169" s="10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</row>
    <row r="170" spans="14:139" x14ac:dyDescent="0.2">
      <c r="N170" s="10"/>
      <c r="O170" s="10"/>
      <c r="P170" s="10"/>
      <c r="Q170" s="10"/>
      <c r="R170" s="10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</row>
    <row r="171" spans="14:139" x14ac:dyDescent="0.2">
      <c r="N171" s="10"/>
      <c r="O171" s="10"/>
      <c r="P171" s="10"/>
      <c r="Q171" s="10"/>
      <c r="R171" s="10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</row>
    <row r="172" spans="14:139" x14ac:dyDescent="0.2">
      <c r="N172" s="10"/>
      <c r="O172" s="10"/>
      <c r="P172" s="10"/>
      <c r="Q172" s="10"/>
      <c r="R172" s="10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</row>
    <row r="173" spans="14:139" x14ac:dyDescent="0.2">
      <c r="N173" s="10"/>
      <c r="O173" s="10"/>
      <c r="P173" s="10"/>
      <c r="Q173" s="10"/>
      <c r="R173" s="10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</row>
    <row r="174" spans="14:139" x14ac:dyDescent="0.2">
      <c r="N174" s="10"/>
      <c r="O174" s="10"/>
      <c r="P174" s="10"/>
      <c r="Q174" s="10"/>
      <c r="R174" s="10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</row>
    <row r="175" spans="14:139" x14ac:dyDescent="0.2">
      <c r="N175" s="10"/>
      <c r="O175" s="10"/>
      <c r="P175" s="10"/>
      <c r="Q175" s="10"/>
      <c r="R175" s="10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</row>
    <row r="176" spans="14:139" x14ac:dyDescent="0.2">
      <c r="N176" s="10"/>
      <c r="O176" s="10"/>
      <c r="P176" s="10"/>
      <c r="Q176" s="10"/>
      <c r="R176" s="10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</row>
    <row r="177" spans="14:139" x14ac:dyDescent="0.2">
      <c r="N177" s="10"/>
      <c r="O177" s="10"/>
      <c r="P177" s="10"/>
      <c r="Q177" s="10"/>
      <c r="R177" s="10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</row>
    <row r="178" spans="14:139" x14ac:dyDescent="0.2">
      <c r="N178" s="10"/>
      <c r="O178" s="10"/>
      <c r="P178" s="10"/>
      <c r="Q178" s="10"/>
      <c r="R178" s="10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</row>
    <row r="179" spans="14:139" x14ac:dyDescent="0.2">
      <c r="N179" s="10"/>
      <c r="O179" s="10"/>
      <c r="P179" s="10"/>
      <c r="Q179" s="10"/>
      <c r="R179" s="10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</row>
    <row r="180" spans="14:139" x14ac:dyDescent="0.2">
      <c r="N180" s="10"/>
      <c r="O180" s="10"/>
      <c r="P180" s="10"/>
      <c r="Q180" s="10"/>
      <c r="R180" s="10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</row>
    <row r="181" spans="14:139" x14ac:dyDescent="0.2">
      <c r="N181" s="10"/>
      <c r="O181" s="10"/>
      <c r="P181" s="10"/>
      <c r="Q181" s="10"/>
      <c r="R181" s="10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</row>
    <row r="182" spans="14:139" x14ac:dyDescent="0.2">
      <c r="N182" s="10"/>
      <c r="O182" s="10"/>
      <c r="P182" s="10"/>
      <c r="Q182" s="10"/>
      <c r="R182" s="10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</row>
    <row r="183" spans="14:139" x14ac:dyDescent="0.2">
      <c r="N183" s="10"/>
      <c r="O183" s="10"/>
      <c r="P183" s="10"/>
      <c r="Q183" s="10"/>
      <c r="R183" s="10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</row>
    <row r="184" spans="14:139" x14ac:dyDescent="0.2">
      <c r="N184" s="10"/>
      <c r="O184" s="10"/>
      <c r="P184" s="10"/>
      <c r="Q184" s="10"/>
      <c r="R184" s="10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</row>
    <row r="185" spans="14:139" x14ac:dyDescent="0.2">
      <c r="N185" s="10"/>
      <c r="O185" s="10"/>
      <c r="P185" s="10"/>
      <c r="Q185" s="10"/>
      <c r="R185" s="10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</row>
    <row r="186" spans="14:139" x14ac:dyDescent="0.2">
      <c r="N186" s="10"/>
      <c r="O186" s="10"/>
      <c r="P186" s="10"/>
      <c r="Q186" s="10"/>
      <c r="R186" s="10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</row>
    <row r="187" spans="14:139" x14ac:dyDescent="0.2">
      <c r="N187" s="10"/>
      <c r="O187" s="10"/>
      <c r="P187" s="10"/>
      <c r="Q187" s="10"/>
      <c r="R187" s="10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</row>
    <row r="188" spans="14:139" x14ac:dyDescent="0.2">
      <c r="N188" s="10"/>
      <c r="O188" s="10"/>
      <c r="P188" s="10"/>
      <c r="Q188" s="10"/>
      <c r="R188" s="10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</row>
    <row r="189" spans="14:139" x14ac:dyDescent="0.2">
      <c r="N189" s="10"/>
      <c r="O189" s="10"/>
      <c r="P189" s="10"/>
      <c r="Q189" s="10"/>
      <c r="R189" s="10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</row>
    <row r="190" spans="14:139" x14ac:dyDescent="0.2">
      <c r="N190" s="10"/>
      <c r="O190" s="10"/>
      <c r="P190" s="10"/>
      <c r="Q190" s="10"/>
      <c r="R190" s="10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</row>
    <row r="191" spans="14:139" x14ac:dyDescent="0.2">
      <c r="N191" s="10"/>
      <c r="O191" s="10"/>
      <c r="P191" s="10"/>
      <c r="Q191" s="10"/>
      <c r="R191" s="10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</row>
    <row r="192" spans="14:139" x14ac:dyDescent="0.2">
      <c r="N192" s="10"/>
      <c r="O192" s="10"/>
      <c r="P192" s="10"/>
      <c r="Q192" s="10"/>
      <c r="R192" s="10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</row>
    <row r="193" spans="14:139" x14ac:dyDescent="0.2">
      <c r="N193" s="10"/>
      <c r="O193" s="10"/>
      <c r="P193" s="10"/>
      <c r="Q193" s="10"/>
      <c r="R193" s="10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</row>
    <row r="194" spans="14:139" x14ac:dyDescent="0.2">
      <c r="N194" s="10"/>
      <c r="O194" s="10"/>
      <c r="P194" s="10"/>
      <c r="Q194" s="10"/>
      <c r="R194" s="10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</row>
    <row r="195" spans="14:139" x14ac:dyDescent="0.2">
      <c r="N195" s="10"/>
      <c r="O195" s="10"/>
      <c r="P195" s="10"/>
      <c r="Q195" s="10"/>
      <c r="R195" s="10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</row>
    <row r="196" spans="14:139" x14ac:dyDescent="0.2">
      <c r="N196" s="10"/>
      <c r="O196" s="10"/>
      <c r="P196" s="10"/>
      <c r="Q196" s="10"/>
      <c r="R196" s="10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</row>
    <row r="197" spans="14:139" x14ac:dyDescent="0.2">
      <c r="N197" s="10"/>
      <c r="O197" s="10"/>
      <c r="P197" s="10"/>
      <c r="Q197" s="10"/>
      <c r="R197" s="10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</row>
    <row r="198" spans="14:139" x14ac:dyDescent="0.2">
      <c r="N198" s="10"/>
      <c r="O198" s="10"/>
      <c r="P198" s="10"/>
      <c r="Q198" s="10"/>
      <c r="R198" s="10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</row>
    <row r="199" spans="14:139" x14ac:dyDescent="0.2">
      <c r="N199" s="10"/>
      <c r="O199" s="10"/>
      <c r="P199" s="10"/>
      <c r="Q199" s="10"/>
      <c r="R199" s="10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</row>
    <row r="200" spans="14:139" x14ac:dyDescent="0.2">
      <c r="N200" s="10"/>
      <c r="O200" s="10"/>
      <c r="P200" s="10"/>
      <c r="Q200" s="10"/>
      <c r="R200" s="10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</row>
    <row r="201" spans="14:139" x14ac:dyDescent="0.2">
      <c r="N201" s="10"/>
      <c r="O201" s="10"/>
      <c r="P201" s="10"/>
      <c r="Q201" s="10"/>
      <c r="R201" s="10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</row>
    <row r="202" spans="14:139" x14ac:dyDescent="0.2">
      <c r="N202" s="10"/>
      <c r="O202" s="10"/>
      <c r="P202" s="10"/>
      <c r="Q202" s="10"/>
      <c r="R202" s="10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</row>
    <row r="203" spans="14:139" x14ac:dyDescent="0.2">
      <c r="N203" s="10"/>
      <c r="O203" s="10"/>
      <c r="P203" s="10"/>
      <c r="Q203" s="10"/>
      <c r="R203" s="10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</row>
    <row r="204" spans="14:139" x14ac:dyDescent="0.2">
      <c r="N204" s="10"/>
      <c r="O204" s="10"/>
      <c r="P204" s="10"/>
      <c r="Q204" s="10"/>
      <c r="R204" s="10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</row>
    <row r="205" spans="14:139" x14ac:dyDescent="0.2">
      <c r="N205" s="10"/>
      <c r="O205" s="10"/>
      <c r="P205" s="10"/>
      <c r="Q205" s="10"/>
      <c r="R205" s="10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</row>
    <row r="206" spans="14:139" x14ac:dyDescent="0.2">
      <c r="N206" s="10"/>
      <c r="O206" s="10"/>
      <c r="P206" s="10"/>
      <c r="Q206" s="10"/>
      <c r="R206" s="10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</row>
    <row r="207" spans="14:139" x14ac:dyDescent="0.2">
      <c r="N207" s="10"/>
      <c r="O207" s="10"/>
      <c r="P207" s="10"/>
      <c r="Q207" s="10"/>
      <c r="R207" s="10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</row>
    <row r="208" spans="14:139" x14ac:dyDescent="0.2">
      <c r="N208" s="10"/>
      <c r="O208" s="10"/>
      <c r="P208" s="10"/>
      <c r="Q208" s="10"/>
      <c r="R208" s="10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</row>
    <row r="209" spans="14:139" x14ac:dyDescent="0.2">
      <c r="N209" s="10"/>
      <c r="O209" s="10"/>
      <c r="P209" s="10"/>
      <c r="Q209" s="10"/>
      <c r="R209" s="10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</row>
    <row r="210" spans="14:139" x14ac:dyDescent="0.2">
      <c r="N210" s="10"/>
      <c r="O210" s="10"/>
      <c r="P210" s="10"/>
      <c r="Q210" s="10"/>
      <c r="R210" s="10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</row>
    <row r="211" spans="14:139" x14ac:dyDescent="0.2">
      <c r="N211" s="10"/>
      <c r="O211" s="10"/>
      <c r="P211" s="10"/>
      <c r="Q211" s="10"/>
      <c r="R211" s="10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</row>
    <row r="212" spans="14:139" x14ac:dyDescent="0.2">
      <c r="N212" s="10"/>
      <c r="O212" s="10"/>
      <c r="P212" s="10"/>
      <c r="Q212" s="10"/>
      <c r="R212" s="10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</row>
    <row r="213" spans="14:139" x14ac:dyDescent="0.2">
      <c r="N213" s="10"/>
      <c r="O213" s="10"/>
      <c r="P213" s="10"/>
      <c r="Q213" s="10"/>
      <c r="R213" s="10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</row>
    <row r="214" spans="14:139" x14ac:dyDescent="0.2">
      <c r="N214" s="10"/>
      <c r="O214" s="10"/>
      <c r="P214" s="10"/>
      <c r="Q214" s="10"/>
      <c r="R214" s="10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</row>
    <row r="215" spans="14:139" x14ac:dyDescent="0.2">
      <c r="N215" s="10"/>
      <c r="O215" s="10"/>
      <c r="P215" s="10"/>
      <c r="Q215" s="10"/>
      <c r="R215" s="10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</row>
    <row r="216" spans="14:139" x14ac:dyDescent="0.2">
      <c r="N216" s="10"/>
      <c r="O216" s="10"/>
      <c r="P216" s="10"/>
      <c r="Q216" s="10"/>
      <c r="R216" s="10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</row>
    <row r="217" spans="14:139" x14ac:dyDescent="0.2">
      <c r="N217" s="10"/>
      <c r="O217" s="10"/>
      <c r="P217" s="10"/>
      <c r="Q217" s="10"/>
      <c r="R217" s="10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</row>
    <row r="218" spans="14:139" x14ac:dyDescent="0.2">
      <c r="N218" s="10"/>
      <c r="O218" s="10"/>
      <c r="P218" s="10"/>
      <c r="Q218" s="10"/>
      <c r="R218" s="10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</row>
    <row r="219" spans="14:139" x14ac:dyDescent="0.2">
      <c r="N219" s="10"/>
      <c r="O219" s="10"/>
      <c r="P219" s="10"/>
      <c r="Q219" s="10"/>
      <c r="R219" s="10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</row>
    <row r="220" spans="14:139" x14ac:dyDescent="0.2">
      <c r="N220" s="10"/>
      <c r="O220" s="10"/>
      <c r="P220" s="10"/>
      <c r="Q220" s="10"/>
      <c r="R220" s="10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</row>
    <row r="221" spans="14:139" x14ac:dyDescent="0.2">
      <c r="N221" s="10"/>
      <c r="O221" s="10"/>
      <c r="P221" s="10"/>
      <c r="Q221" s="10"/>
      <c r="R221" s="10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</row>
    <row r="222" spans="14:139" x14ac:dyDescent="0.2">
      <c r="N222" s="10"/>
      <c r="O222" s="10"/>
      <c r="P222" s="10"/>
      <c r="Q222" s="10"/>
      <c r="R222" s="10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</row>
    <row r="223" spans="14:139" x14ac:dyDescent="0.2">
      <c r="N223" s="10"/>
      <c r="O223" s="10"/>
      <c r="P223" s="10"/>
      <c r="Q223" s="10"/>
      <c r="R223" s="10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</row>
    <row r="224" spans="14:139" x14ac:dyDescent="0.2">
      <c r="N224" s="10"/>
      <c r="O224" s="10"/>
      <c r="P224" s="10"/>
      <c r="Q224" s="10"/>
      <c r="R224" s="10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</row>
    <row r="225" spans="14:139" x14ac:dyDescent="0.2">
      <c r="N225" s="10"/>
      <c r="O225" s="10"/>
      <c r="P225" s="10"/>
      <c r="Q225" s="10"/>
      <c r="R225" s="10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</row>
    <row r="226" spans="14:139" x14ac:dyDescent="0.2">
      <c r="N226" s="10"/>
      <c r="O226" s="10"/>
      <c r="P226" s="10"/>
      <c r="Q226" s="10"/>
      <c r="R226" s="10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</row>
    <row r="227" spans="14:139" x14ac:dyDescent="0.2">
      <c r="N227" s="10"/>
      <c r="O227" s="10"/>
      <c r="P227" s="10"/>
      <c r="Q227" s="10"/>
      <c r="R227" s="10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</row>
    <row r="228" spans="14:139" x14ac:dyDescent="0.2">
      <c r="N228" s="10"/>
      <c r="O228" s="10"/>
      <c r="P228" s="10"/>
      <c r="Q228" s="10"/>
      <c r="R228" s="10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</row>
    <row r="229" spans="14:139" x14ac:dyDescent="0.2">
      <c r="N229" s="10"/>
      <c r="O229" s="10"/>
      <c r="P229" s="10"/>
      <c r="Q229" s="10"/>
      <c r="R229" s="10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</row>
    <row r="230" spans="14:139" x14ac:dyDescent="0.2">
      <c r="N230" s="10"/>
      <c r="O230" s="10"/>
      <c r="P230" s="10"/>
      <c r="Q230" s="10"/>
      <c r="R230" s="10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</row>
    <row r="231" spans="14:139" x14ac:dyDescent="0.2">
      <c r="N231" s="10"/>
      <c r="O231" s="10"/>
      <c r="P231" s="10"/>
      <c r="Q231" s="10"/>
      <c r="R231" s="10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</row>
    <row r="232" spans="14:139" x14ac:dyDescent="0.2">
      <c r="N232" s="10"/>
      <c r="O232" s="10"/>
      <c r="P232" s="10"/>
      <c r="Q232" s="10"/>
      <c r="R232" s="10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</row>
    <row r="233" spans="14:139" x14ac:dyDescent="0.2">
      <c r="N233" s="10"/>
      <c r="O233" s="10"/>
      <c r="P233" s="10"/>
      <c r="Q233" s="10"/>
      <c r="R233" s="10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</row>
    <row r="234" spans="14:139" x14ac:dyDescent="0.2">
      <c r="N234" s="10"/>
      <c r="O234" s="10"/>
      <c r="P234" s="10"/>
      <c r="Q234" s="10"/>
      <c r="R234" s="10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</row>
    <row r="235" spans="14:139" x14ac:dyDescent="0.2">
      <c r="N235" s="10"/>
      <c r="O235" s="10"/>
      <c r="P235" s="10"/>
      <c r="Q235" s="10"/>
      <c r="R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</row>
    <row r="236" spans="14:139" x14ac:dyDescent="0.2">
      <c r="N236" s="10"/>
      <c r="O236" s="10"/>
      <c r="P236" s="10"/>
      <c r="Q236" s="10"/>
      <c r="R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</row>
    <row r="237" spans="14:139" x14ac:dyDescent="0.2">
      <c r="N237" s="10"/>
      <c r="O237" s="10"/>
      <c r="P237" s="10"/>
      <c r="Q237" s="10"/>
      <c r="R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</row>
    <row r="238" spans="14:139" x14ac:dyDescent="0.2">
      <c r="N238" s="10"/>
      <c r="O238" s="10"/>
      <c r="P238" s="10"/>
      <c r="Q238" s="10"/>
      <c r="R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</row>
    <row r="239" spans="14:139" x14ac:dyDescent="0.2">
      <c r="N239" s="10"/>
      <c r="O239" s="10"/>
      <c r="P239" s="10"/>
      <c r="Q239" s="10"/>
      <c r="R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</row>
    <row r="240" spans="14:139" x14ac:dyDescent="0.2">
      <c r="N240" s="10"/>
      <c r="O240" s="10"/>
      <c r="P240" s="10"/>
      <c r="Q240" s="10"/>
      <c r="R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</row>
    <row r="241" spans="14:139" x14ac:dyDescent="0.2">
      <c r="N241" s="10"/>
      <c r="O241" s="10"/>
      <c r="P241" s="10"/>
      <c r="Q241" s="10"/>
      <c r="R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</row>
    <row r="242" spans="14:139" x14ac:dyDescent="0.2">
      <c r="N242" s="10"/>
      <c r="O242" s="10"/>
      <c r="P242" s="10"/>
      <c r="Q242" s="10"/>
      <c r="R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</row>
    <row r="243" spans="14:139" x14ac:dyDescent="0.2">
      <c r="N243" s="10"/>
      <c r="O243" s="10"/>
      <c r="P243" s="10"/>
      <c r="Q243" s="10"/>
      <c r="R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</row>
    <row r="244" spans="14:139" x14ac:dyDescent="0.2">
      <c r="N244" s="10"/>
      <c r="O244" s="10"/>
      <c r="P244" s="10"/>
      <c r="Q244" s="10"/>
      <c r="R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</row>
    <row r="245" spans="14:139" x14ac:dyDescent="0.2">
      <c r="N245" s="10"/>
      <c r="O245" s="10"/>
      <c r="P245" s="10"/>
      <c r="Q245" s="10"/>
      <c r="R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</row>
    <row r="246" spans="14:139" x14ac:dyDescent="0.2">
      <c r="N246" s="10"/>
      <c r="O246" s="10"/>
      <c r="P246" s="10"/>
      <c r="Q246" s="10"/>
      <c r="R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</row>
    <row r="247" spans="14:139" x14ac:dyDescent="0.2">
      <c r="N247" s="10"/>
      <c r="O247" s="10"/>
      <c r="P247" s="10"/>
      <c r="Q247" s="10"/>
      <c r="R247" s="10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</row>
    <row r="248" spans="14:139" x14ac:dyDescent="0.2">
      <c r="N248" s="10"/>
      <c r="O248" s="10"/>
      <c r="P248" s="10"/>
      <c r="Q248" s="10"/>
      <c r="R248" s="10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</row>
    <row r="249" spans="14:139" x14ac:dyDescent="0.2">
      <c r="N249" s="10"/>
      <c r="O249" s="10"/>
      <c r="P249" s="10"/>
      <c r="Q249" s="10"/>
      <c r="R249" s="10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</row>
    <row r="250" spans="14:139" x14ac:dyDescent="0.2">
      <c r="N250" s="10"/>
      <c r="O250" s="10"/>
      <c r="P250" s="10"/>
      <c r="Q250" s="10"/>
      <c r="R250" s="10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</row>
    <row r="251" spans="14:139" x14ac:dyDescent="0.2">
      <c r="N251" s="10"/>
      <c r="O251" s="10"/>
      <c r="P251" s="10"/>
      <c r="Q251" s="10"/>
      <c r="R251" s="10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</row>
    <row r="252" spans="14:139" x14ac:dyDescent="0.2">
      <c r="N252" s="10"/>
      <c r="O252" s="10"/>
      <c r="P252" s="10"/>
      <c r="Q252" s="10"/>
      <c r="R252" s="10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</row>
    <row r="253" spans="14:139" x14ac:dyDescent="0.2">
      <c r="N253" s="10"/>
      <c r="O253" s="10"/>
      <c r="P253" s="10"/>
      <c r="Q253" s="10"/>
      <c r="R253" s="1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</row>
    <row r="254" spans="14:139" x14ac:dyDescent="0.2">
      <c r="N254" s="10"/>
      <c r="O254" s="10"/>
      <c r="P254" s="10"/>
      <c r="Q254" s="10"/>
      <c r="R254" s="10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</row>
    <row r="255" spans="14:139" x14ac:dyDescent="0.2">
      <c r="N255" s="10"/>
      <c r="O255" s="10"/>
      <c r="P255" s="10"/>
      <c r="Q255" s="10"/>
      <c r="R255" s="10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</row>
    <row r="256" spans="14:139" x14ac:dyDescent="0.2">
      <c r="N256" s="10"/>
      <c r="O256" s="10"/>
      <c r="P256" s="10"/>
      <c r="Q256" s="10"/>
      <c r="R256" s="10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</row>
    <row r="257" spans="14:139" x14ac:dyDescent="0.2">
      <c r="N257" s="10"/>
      <c r="O257" s="10"/>
      <c r="P257" s="10"/>
      <c r="Q257" s="10"/>
      <c r="R257" s="10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</row>
    <row r="258" spans="14:139" x14ac:dyDescent="0.2">
      <c r="N258" s="10"/>
      <c r="O258" s="10"/>
      <c r="P258" s="10"/>
      <c r="Q258" s="10"/>
      <c r="R258" s="1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</row>
    <row r="259" spans="14:139" x14ac:dyDescent="0.2">
      <c r="N259" s="10"/>
      <c r="O259" s="10"/>
      <c r="P259" s="10"/>
      <c r="Q259" s="10"/>
      <c r="R259" s="1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</row>
    <row r="260" spans="14:139" x14ac:dyDescent="0.2">
      <c r="N260" s="10"/>
      <c r="O260" s="10"/>
      <c r="P260" s="10"/>
      <c r="Q260" s="10"/>
      <c r="R260" s="1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</row>
    <row r="261" spans="14:139" x14ac:dyDescent="0.2">
      <c r="N261" s="10"/>
      <c r="O261" s="10"/>
      <c r="P261" s="10"/>
      <c r="Q261" s="10"/>
      <c r="R261" s="1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</row>
    <row r="262" spans="14:139" x14ac:dyDescent="0.2">
      <c r="N262" s="10"/>
      <c r="O262" s="10"/>
      <c r="P262" s="10"/>
      <c r="Q262" s="10"/>
      <c r="R262" s="1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</row>
    <row r="263" spans="14:139" x14ac:dyDescent="0.2"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</row>
    <row r="264" spans="14:139" x14ac:dyDescent="0.2"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</row>
    <row r="265" spans="14:139" x14ac:dyDescent="0.2"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</row>
  </sheetData>
  <sheetProtection algorithmName="SHA-512" hashValue="2XLu5u2f6EpzjkwtDqQ/ev0aJdB8Dy+FsDTnvWMUTttI8Mzgjuv8CgPpkWmIaekYQvkmx5ud4k+N62b9UERjtw==" saltValue="iw15HCCx5PhrIyIwAdM+Ew==" spinCount="100000" sheet="1" selectLockedCells="1"/>
  <mergeCells count="35">
    <mergeCell ref="D13:E13"/>
    <mergeCell ref="C7:M7"/>
    <mergeCell ref="F12:G12"/>
    <mergeCell ref="F9:G9"/>
    <mergeCell ref="F11:G11"/>
    <mergeCell ref="J9:K9"/>
    <mergeCell ref="J10:K10"/>
    <mergeCell ref="J11:K11"/>
    <mergeCell ref="J12:K12"/>
    <mergeCell ref="F10:G10"/>
    <mergeCell ref="D12:E12"/>
    <mergeCell ref="D11:E11"/>
    <mergeCell ref="D10:E10"/>
    <mergeCell ref="D9:E9"/>
    <mergeCell ref="L13:M13"/>
    <mergeCell ref="L12:M12"/>
    <mergeCell ref="C21:C22"/>
    <mergeCell ref="D21:D22"/>
    <mergeCell ref="E21:E22"/>
    <mergeCell ref="F21:F22"/>
    <mergeCell ref="K21:K22"/>
    <mergeCell ref="G21:G22"/>
    <mergeCell ref="H21:H22"/>
    <mergeCell ref="I21:I22"/>
    <mergeCell ref="J21:J22"/>
    <mergeCell ref="F13:G13"/>
    <mergeCell ref="J13:K13"/>
    <mergeCell ref="L11:M11"/>
    <mergeCell ref="L10:M10"/>
    <mergeCell ref="L9:M9"/>
    <mergeCell ref="H13:I13"/>
    <mergeCell ref="H12:I12"/>
    <mergeCell ref="H11:I11"/>
    <mergeCell ref="H10:I10"/>
    <mergeCell ref="H9:I9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ignoredErrors>
    <ignoredError sqref="D12:D13 M2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1" t="s">
        <v>18</v>
      </c>
      <c r="C1" s="1" t="s">
        <v>34</v>
      </c>
    </row>
    <row r="2" spans="2:6" ht="14.25" x14ac:dyDescent="0.2">
      <c r="B2" s="2">
        <v>43167</v>
      </c>
      <c r="C2" s="3">
        <v>23.4375</v>
      </c>
      <c r="E2" s="7" t="s">
        <v>35</v>
      </c>
      <c r="F2">
        <f ca="1">+AVERAGE(OFFSET(C1,COUNT(C:C),0,-5))</f>
        <v>38.4375</v>
      </c>
    </row>
    <row r="3" spans="2:6" ht="14.25" x14ac:dyDescent="0.2">
      <c r="B3" s="4">
        <v>43168</v>
      </c>
      <c r="C3" s="3">
        <v>23.125</v>
      </c>
    </row>
    <row r="4" spans="2:6" ht="14.25" x14ac:dyDescent="0.2">
      <c r="B4" s="2">
        <v>43171</v>
      </c>
      <c r="C4" s="5">
        <v>23.0625</v>
      </c>
    </row>
    <row r="5" spans="2:6" ht="14.25" x14ac:dyDescent="0.2">
      <c r="B5" s="4">
        <v>43172</v>
      </c>
      <c r="C5" s="3">
        <v>23.4375</v>
      </c>
    </row>
    <row r="6" spans="2:6" ht="14.25" x14ac:dyDescent="0.2">
      <c r="B6" s="2">
        <v>43173</v>
      </c>
      <c r="C6" s="5">
        <v>24.25</v>
      </c>
    </row>
    <row r="7" spans="2:6" ht="14.25" x14ac:dyDescent="0.2">
      <c r="B7" s="4">
        <v>43174</v>
      </c>
      <c r="C7" s="3">
        <v>21.9375</v>
      </c>
    </row>
    <row r="8" spans="2:6" ht="14.25" x14ac:dyDescent="0.2">
      <c r="B8" s="2">
        <v>43175</v>
      </c>
      <c r="C8" s="5">
        <v>23.3125</v>
      </c>
    </row>
    <row r="9" spans="2:6" ht="14.25" x14ac:dyDescent="0.2">
      <c r="B9" s="4">
        <v>43178</v>
      </c>
      <c r="C9" s="3">
        <v>23.6875</v>
      </c>
    </row>
    <row r="10" spans="2:6" ht="14.25" x14ac:dyDescent="0.2">
      <c r="B10" s="2">
        <v>43179</v>
      </c>
      <c r="C10" s="5">
        <v>23.75</v>
      </c>
    </row>
    <row r="11" spans="2:6" ht="14.25" x14ac:dyDescent="0.2">
      <c r="B11" s="4">
        <v>43180</v>
      </c>
      <c r="C11" s="3">
        <v>24</v>
      </c>
    </row>
    <row r="12" spans="2:6" ht="14.25" x14ac:dyDescent="0.2">
      <c r="B12" s="2">
        <v>43181</v>
      </c>
      <c r="C12" s="5">
        <v>23.6875</v>
      </c>
    </row>
    <row r="13" spans="2:6" ht="14.25" x14ac:dyDescent="0.2">
      <c r="B13" s="4">
        <v>43182</v>
      </c>
      <c r="C13" s="3">
        <v>23.125</v>
      </c>
    </row>
    <row r="14" spans="2:6" ht="14.25" x14ac:dyDescent="0.2">
      <c r="B14" s="2">
        <v>43185</v>
      </c>
      <c r="C14" s="5">
        <v>23.5</v>
      </c>
    </row>
    <row r="15" spans="2:6" ht="14.25" x14ac:dyDescent="0.2">
      <c r="B15" s="4">
        <v>43186</v>
      </c>
      <c r="C15" s="3">
        <v>23.25</v>
      </c>
    </row>
    <row r="16" spans="2:6" ht="14.25" x14ac:dyDescent="0.2">
      <c r="B16" s="2">
        <v>43187</v>
      </c>
      <c r="C16" s="5">
        <v>22.5625</v>
      </c>
    </row>
    <row r="17" spans="2:3" ht="14.25" x14ac:dyDescent="0.2">
      <c r="B17" s="4">
        <v>43193</v>
      </c>
      <c r="C17" s="3">
        <v>23.4375</v>
      </c>
    </row>
    <row r="18" spans="2:3" ht="14.25" x14ac:dyDescent="0.2">
      <c r="B18" s="2">
        <v>43194</v>
      </c>
      <c r="C18" s="5">
        <v>23.4375</v>
      </c>
    </row>
    <row r="19" spans="2:3" ht="14.25" x14ac:dyDescent="0.2">
      <c r="B19" s="4">
        <v>43195</v>
      </c>
      <c r="C19" s="3">
        <v>23.625</v>
      </c>
    </row>
    <row r="20" spans="2:3" ht="14.25" x14ac:dyDescent="0.2">
      <c r="B20" s="2">
        <v>43196</v>
      </c>
      <c r="C20" s="5">
        <v>22.375</v>
      </c>
    </row>
    <row r="21" spans="2:3" ht="14.25" x14ac:dyDescent="0.2">
      <c r="B21" s="4">
        <v>43199</v>
      </c>
      <c r="C21" s="3">
        <v>23.375</v>
      </c>
    </row>
    <row r="22" spans="2:3" ht="14.25" x14ac:dyDescent="0.2">
      <c r="B22" s="2">
        <v>43200</v>
      </c>
      <c r="C22" s="5">
        <v>23.875</v>
      </c>
    </row>
    <row r="23" spans="2:3" ht="14.25" x14ac:dyDescent="0.2">
      <c r="B23" s="4">
        <v>43201</v>
      </c>
      <c r="C23" s="3">
        <v>22.75</v>
      </c>
    </row>
    <row r="24" spans="2:3" ht="14.25" x14ac:dyDescent="0.2">
      <c r="B24" s="2">
        <v>43202</v>
      </c>
      <c r="C24" s="5">
        <v>23.3125</v>
      </c>
    </row>
    <row r="25" spans="2:3" ht="14.25" x14ac:dyDescent="0.2">
      <c r="B25" s="4">
        <v>43203</v>
      </c>
      <c r="C25" s="3">
        <v>23.75</v>
      </c>
    </row>
    <row r="26" spans="2:3" ht="14.25" x14ac:dyDescent="0.2">
      <c r="B26" s="2">
        <v>43206</v>
      </c>
      <c r="C26" s="5">
        <v>23.375</v>
      </c>
    </row>
    <row r="27" spans="2:3" ht="14.25" x14ac:dyDescent="0.2">
      <c r="B27" s="4">
        <v>43207</v>
      </c>
      <c r="C27" s="3">
        <v>23.9375</v>
      </c>
    </row>
    <row r="28" spans="2:3" ht="14.25" x14ac:dyDescent="0.2">
      <c r="B28" s="2">
        <v>43208</v>
      </c>
      <c r="C28" s="5">
        <v>23.4375</v>
      </c>
    </row>
    <row r="29" spans="2:3" ht="14.25" x14ac:dyDescent="0.2">
      <c r="B29" s="4">
        <v>43209</v>
      </c>
      <c r="C29" s="3">
        <v>23.375</v>
      </c>
    </row>
    <row r="30" spans="2:3" ht="14.25" x14ac:dyDescent="0.2">
      <c r="B30" s="2">
        <v>43210</v>
      </c>
      <c r="C30" s="5">
        <v>23.625</v>
      </c>
    </row>
    <row r="31" spans="2:3" ht="14.25" x14ac:dyDescent="0.2">
      <c r="B31" s="4">
        <v>43213</v>
      </c>
      <c r="C31" s="3">
        <v>23.4375</v>
      </c>
    </row>
    <row r="32" spans="2:3" ht="14.25" x14ac:dyDescent="0.2">
      <c r="B32" s="2">
        <v>43214</v>
      </c>
      <c r="C32" s="5">
        <v>23.8125</v>
      </c>
    </row>
    <row r="33" spans="2:3" ht="14.25" x14ac:dyDescent="0.2">
      <c r="B33" s="4">
        <v>43215</v>
      </c>
      <c r="C33" s="3">
        <v>23.6875</v>
      </c>
    </row>
    <row r="34" spans="2:3" ht="14.25" x14ac:dyDescent="0.2">
      <c r="B34" s="2">
        <v>43216</v>
      </c>
      <c r="C34" s="5">
        <v>22.875</v>
      </c>
    </row>
    <row r="35" spans="2:3" ht="14.25" x14ac:dyDescent="0.2">
      <c r="B35" s="4">
        <v>43217</v>
      </c>
      <c r="C35" s="3">
        <v>23.0625</v>
      </c>
    </row>
    <row r="36" spans="2:3" ht="14.25" x14ac:dyDescent="0.2">
      <c r="B36" s="2">
        <v>43222</v>
      </c>
      <c r="C36" s="5">
        <v>24.625</v>
      </c>
    </row>
    <row r="37" spans="2:3" ht="14.25" x14ac:dyDescent="0.2">
      <c r="B37" s="4">
        <v>43223</v>
      </c>
      <c r="C37" s="3">
        <v>24.9375</v>
      </c>
    </row>
    <row r="38" spans="2:3" ht="14.25" x14ac:dyDescent="0.2">
      <c r="B38" s="2">
        <v>43224</v>
      </c>
      <c r="C38" s="5">
        <v>27.6875</v>
      </c>
    </row>
    <row r="39" spans="2:3" ht="14.25" x14ac:dyDescent="0.2">
      <c r="B39" s="4">
        <v>43227</v>
      </c>
      <c r="C39" s="3">
        <v>26.75</v>
      </c>
    </row>
    <row r="40" spans="2:3" ht="14.25" x14ac:dyDescent="0.2">
      <c r="B40" s="2">
        <v>43228</v>
      </c>
      <c r="C40" s="5">
        <v>30.375</v>
      </c>
    </row>
    <row r="41" spans="2:3" ht="14.25" x14ac:dyDescent="0.2">
      <c r="B41" s="4">
        <v>43229</v>
      </c>
      <c r="C41" s="3">
        <v>30.5625</v>
      </c>
    </row>
    <row r="42" spans="2:3" ht="14.25" x14ac:dyDescent="0.2">
      <c r="B42" s="2">
        <v>43230</v>
      </c>
      <c r="C42" s="5">
        <v>31.75</v>
      </c>
    </row>
    <row r="43" spans="2:3" ht="14.25" x14ac:dyDescent="0.2">
      <c r="B43" s="4">
        <v>43231</v>
      </c>
      <c r="C43" s="3">
        <v>30.625</v>
      </c>
    </row>
    <row r="44" spans="2:3" ht="14.25" x14ac:dyDescent="0.2">
      <c r="B44" s="2">
        <v>43234</v>
      </c>
      <c r="C44" s="5">
        <v>29.25</v>
      </c>
    </row>
    <row r="45" spans="2:3" ht="14.25" x14ac:dyDescent="0.2">
      <c r="B45" s="4">
        <v>43235</v>
      </c>
      <c r="C45" s="3">
        <v>33.875</v>
      </c>
    </row>
    <row r="46" spans="2:3" ht="14.25" x14ac:dyDescent="0.2">
      <c r="B46" s="2">
        <v>43236</v>
      </c>
      <c r="C46" s="5">
        <v>31.0625</v>
      </c>
    </row>
    <row r="47" spans="2:3" ht="14.25" x14ac:dyDescent="0.2">
      <c r="B47" s="4">
        <v>43237</v>
      </c>
      <c r="C47" s="3">
        <v>31.6875</v>
      </c>
    </row>
    <row r="48" spans="2:3" ht="14.25" x14ac:dyDescent="0.2">
      <c r="B48" s="2">
        <v>43238</v>
      </c>
      <c r="C48" s="5">
        <v>31.0625</v>
      </c>
    </row>
    <row r="49" spans="2:3" ht="14.25" x14ac:dyDescent="0.2">
      <c r="B49" s="4">
        <v>43241</v>
      </c>
      <c r="C49" s="3">
        <v>30.625</v>
      </c>
    </row>
    <row r="50" spans="2:3" ht="14.25" x14ac:dyDescent="0.2">
      <c r="B50" s="2">
        <v>43242</v>
      </c>
      <c r="C50" s="5">
        <v>31.1875</v>
      </c>
    </row>
    <row r="51" spans="2:3" ht="14.25" x14ac:dyDescent="0.2">
      <c r="B51" s="4">
        <v>43243</v>
      </c>
      <c r="C51" s="3">
        <v>29.125</v>
      </c>
    </row>
    <row r="52" spans="2:3" ht="14.25" x14ac:dyDescent="0.2">
      <c r="B52" s="2">
        <v>43244</v>
      </c>
      <c r="C52" s="5">
        <v>29.3125</v>
      </c>
    </row>
    <row r="53" spans="2:3" ht="14.25" x14ac:dyDescent="0.2">
      <c r="B53" s="4">
        <v>43248</v>
      </c>
      <c r="C53" s="3">
        <v>29.125</v>
      </c>
    </row>
    <row r="54" spans="2:3" ht="14.25" x14ac:dyDescent="0.2">
      <c r="B54" s="2">
        <v>43249</v>
      </c>
      <c r="C54" s="5">
        <v>31.1875</v>
      </c>
    </row>
    <row r="55" spans="2:3" ht="14.25" x14ac:dyDescent="0.2">
      <c r="B55" s="4">
        <v>43250</v>
      </c>
      <c r="C55" s="3">
        <v>31</v>
      </c>
    </row>
    <row r="56" spans="2:3" ht="14.25" x14ac:dyDescent="0.2">
      <c r="B56" s="2">
        <v>43251</v>
      </c>
      <c r="C56" s="5">
        <v>31.125</v>
      </c>
    </row>
    <row r="57" spans="2:3" ht="14.25" x14ac:dyDescent="0.2">
      <c r="B57" s="4">
        <v>43252</v>
      </c>
      <c r="C57" s="3">
        <v>30.9375</v>
      </c>
    </row>
    <row r="58" spans="2:3" ht="14.25" x14ac:dyDescent="0.2">
      <c r="B58" s="2">
        <v>43255</v>
      </c>
      <c r="C58" s="5">
        <v>30.6875</v>
      </c>
    </row>
    <row r="59" spans="2:3" ht="14.25" x14ac:dyDescent="0.2">
      <c r="B59" s="4">
        <v>43256</v>
      </c>
      <c r="C59" s="3">
        <v>31.1875</v>
      </c>
    </row>
    <row r="60" spans="2:3" ht="14.25" x14ac:dyDescent="0.2">
      <c r="B60" s="2">
        <v>43257</v>
      </c>
      <c r="C60" s="5">
        <v>30.6875</v>
      </c>
    </row>
    <row r="61" spans="2:3" ht="14.25" x14ac:dyDescent="0.2">
      <c r="B61" s="4">
        <v>43258</v>
      </c>
      <c r="C61" s="3">
        <v>30</v>
      </c>
    </row>
    <row r="62" spans="2:3" ht="14.25" x14ac:dyDescent="0.2">
      <c r="B62" s="2">
        <v>43259</v>
      </c>
      <c r="C62" s="5">
        <v>31.0625</v>
      </c>
    </row>
    <row r="63" spans="2:3" ht="14.25" x14ac:dyDescent="0.2">
      <c r="B63" s="4">
        <v>43262</v>
      </c>
      <c r="C63" s="3">
        <v>30.5625</v>
      </c>
    </row>
    <row r="64" spans="2:3" ht="14.25" x14ac:dyDescent="0.2">
      <c r="B64" s="2">
        <v>43263</v>
      </c>
      <c r="C64" s="5">
        <v>32.3125</v>
      </c>
    </row>
    <row r="65" spans="2:3" ht="14.25" x14ac:dyDescent="0.2">
      <c r="B65" s="4">
        <v>43264</v>
      </c>
      <c r="C65" s="3">
        <v>31.1875</v>
      </c>
    </row>
    <row r="66" spans="2:3" ht="14.25" x14ac:dyDescent="0.2">
      <c r="B66" s="2">
        <v>43265</v>
      </c>
      <c r="C66" s="5">
        <v>31.6875</v>
      </c>
    </row>
    <row r="67" spans="2:3" ht="14.25" x14ac:dyDescent="0.2">
      <c r="B67" s="4">
        <v>43266</v>
      </c>
      <c r="C67" s="3">
        <v>31.0625</v>
      </c>
    </row>
    <row r="68" spans="2:3" ht="14.25" x14ac:dyDescent="0.2">
      <c r="B68" s="2">
        <v>43269</v>
      </c>
      <c r="C68" s="5">
        <v>32.5625</v>
      </c>
    </row>
    <row r="69" spans="2:3" ht="14.25" x14ac:dyDescent="0.2">
      <c r="B69" s="4">
        <v>43270</v>
      </c>
      <c r="C69" s="3">
        <v>34.0625</v>
      </c>
    </row>
    <row r="70" spans="2:3" ht="14.25" x14ac:dyDescent="0.2">
      <c r="B70" s="2">
        <v>43272</v>
      </c>
      <c r="C70" s="5">
        <v>33.5</v>
      </c>
    </row>
    <row r="71" spans="2:3" ht="14.25" x14ac:dyDescent="0.2">
      <c r="B71" s="4">
        <v>43273</v>
      </c>
      <c r="C71" s="3">
        <v>33.125</v>
      </c>
    </row>
    <row r="72" spans="2:3" ht="14.25" x14ac:dyDescent="0.2">
      <c r="B72" s="2">
        <v>43276</v>
      </c>
      <c r="C72" s="5">
        <v>34.5</v>
      </c>
    </row>
    <row r="73" spans="2:3" ht="14.25" x14ac:dyDescent="0.2">
      <c r="B73" s="4">
        <v>43277</v>
      </c>
      <c r="C73" s="3">
        <v>33.9375</v>
      </c>
    </row>
    <row r="74" spans="2:3" ht="14.25" x14ac:dyDescent="0.2">
      <c r="B74" s="2">
        <v>43278</v>
      </c>
      <c r="C74" s="5">
        <v>33.375</v>
      </c>
    </row>
    <row r="75" spans="2:3" ht="14.25" x14ac:dyDescent="0.2">
      <c r="B75" s="4">
        <v>43279</v>
      </c>
      <c r="C75" s="3">
        <v>34.3125</v>
      </c>
    </row>
    <row r="76" spans="2:3" ht="14.25" x14ac:dyDescent="0.2">
      <c r="B76" s="2">
        <v>43280</v>
      </c>
      <c r="C76" s="5">
        <v>33.875</v>
      </c>
    </row>
    <row r="77" spans="2:3" ht="14.25" x14ac:dyDescent="0.2">
      <c r="B77" s="4">
        <v>43283</v>
      </c>
      <c r="C77" s="3">
        <v>34.75</v>
      </c>
    </row>
    <row r="78" spans="2:3" ht="14.25" x14ac:dyDescent="0.2">
      <c r="B78" s="2">
        <v>43284</v>
      </c>
      <c r="C78" s="5">
        <v>35.625</v>
      </c>
    </row>
    <row r="79" spans="2:3" ht="14.25" x14ac:dyDescent="0.2">
      <c r="B79" s="4">
        <v>43285</v>
      </c>
      <c r="C79" s="3">
        <v>34.9375</v>
      </c>
    </row>
    <row r="80" spans="2:3" ht="14.25" x14ac:dyDescent="0.2">
      <c r="B80" s="2">
        <v>43286</v>
      </c>
      <c r="C80" s="5">
        <v>35.9375</v>
      </c>
    </row>
    <row r="81" spans="2:3" ht="14.25" x14ac:dyDescent="0.2">
      <c r="B81" s="4">
        <v>43287</v>
      </c>
      <c r="C81" s="3">
        <v>35.0625</v>
      </c>
    </row>
    <row r="82" spans="2:3" ht="14.25" x14ac:dyDescent="0.2">
      <c r="B82" s="2">
        <v>43291</v>
      </c>
      <c r="C82" s="5">
        <v>33.75</v>
      </c>
    </row>
    <row r="83" spans="2:3" ht="14.25" x14ac:dyDescent="0.2">
      <c r="B83" s="4">
        <v>43292</v>
      </c>
      <c r="C83" s="3">
        <v>34.1875</v>
      </c>
    </row>
    <row r="84" spans="2:3" ht="14.25" x14ac:dyDescent="0.2">
      <c r="B84" s="2">
        <v>43293</v>
      </c>
      <c r="C84" s="5">
        <v>35.375</v>
      </c>
    </row>
    <row r="85" spans="2:3" ht="14.25" x14ac:dyDescent="0.2">
      <c r="B85" s="4">
        <v>43294</v>
      </c>
      <c r="C85" s="3">
        <v>37.625</v>
      </c>
    </row>
    <row r="86" spans="2:3" ht="14.25" x14ac:dyDescent="0.2">
      <c r="B86" s="2">
        <v>43297</v>
      </c>
      <c r="C86" s="5">
        <v>36.6875</v>
      </c>
    </row>
    <row r="87" spans="2:3" ht="14.25" x14ac:dyDescent="0.2">
      <c r="B87" s="4">
        <v>43298</v>
      </c>
      <c r="C87" s="3">
        <v>37</v>
      </c>
    </row>
    <row r="88" spans="2:3" ht="14.25" x14ac:dyDescent="0.2">
      <c r="B88" s="2">
        <v>43299</v>
      </c>
      <c r="C88" s="5">
        <v>38</v>
      </c>
    </row>
    <row r="89" spans="2:3" ht="14.25" x14ac:dyDescent="0.2">
      <c r="B89" s="4">
        <v>43300</v>
      </c>
      <c r="C89" s="3">
        <v>38.125</v>
      </c>
    </row>
    <row r="90" spans="2:3" ht="14.25" x14ac:dyDescent="0.2">
      <c r="B90" s="2">
        <v>43301</v>
      </c>
      <c r="C90" s="5">
        <v>37.5625</v>
      </c>
    </row>
    <row r="91" spans="2:3" ht="14.25" x14ac:dyDescent="0.2">
      <c r="B91" s="4">
        <v>43304</v>
      </c>
      <c r="C91" s="3">
        <v>36.4375</v>
      </c>
    </row>
    <row r="92" spans="2:3" ht="14.25" x14ac:dyDescent="0.2">
      <c r="B92" s="2">
        <v>43305</v>
      </c>
      <c r="C92" s="5">
        <v>37</v>
      </c>
    </row>
    <row r="93" spans="2:3" ht="14.25" x14ac:dyDescent="0.2">
      <c r="B93" s="4">
        <v>43306</v>
      </c>
      <c r="C93" s="3">
        <v>35.875</v>
      </c>
    </row>
    <row r="94" spans="2:3" ht="14.25" x14ac:dyDescent="0.2">
      <c r="B94" s="2">
        <v>43307</v>
      </c>
      <c r="C94" s="5">
        <v>36.5625</v>
      </c>
    </row>
    <row r="95" spans="2:3" ht="14.25" x14ac:dyDescent="0.2">
      <c r="B95" s="4">
        <v>43308</v>
      </c>
      <c r="C95" s="3">
        <v>35.4375</v>
      </c>
    </row>
    <row r="96" spans="2:3" ht="14.25" x14ac:dyDescent="0.2">
      <c r="B96" s="2">
        <v>43311</v>
      </c>
      <c r="C96" s="5">
        <v>36.8125</v>
      </c>
    </row>
    <row r="97" spans="2:3" ht="14.25" x14ac:dyDescent="0.2">
      <c r="B97" s="4">
        <v>43312</v>
      </c>
      <c r="C97" s="3">
        <v>37.75</v>
      </c>
    </row>
    <row r="98" spans="2:3" ht="14.25" x14ac:dyDescent="0.2">
      <c r="B98" s="2">
        <v>43313</v>
      </c>
      <c r="C98" s="5">
        <v>37.0625</v>
      </c>
    </row>
    <row r="99" spans="2:3" ht="14.25" x14ac:dyDescent="0.2">
      <c r="B99" s="4">
        <v>43314</v>
      </c>
      <c r="C99" s="3">
        <v>36.4375</v>
      </c>
    </row>
    <row r="100" spans="2:3" ht="14.25" x14ac:dyDescent="0.2">
      <c r="B100" s="2">
        <v>43315</v>
      </c>
      <c r="C100" s="5">
        <v>35.625</v>
      </c>
    </row>
    <row r="101" spans="2:3" ht="14.25" x14ac:dyDescent="0.2">
      <c r="B101" s="4">
        <v>43318</v>
      </c>
      <c r="C101" s="3">
        <v>36.0625</v>
      </c>
    </row>
    <row r="102" spans="2:3" ht="14.25" x14ac:dyDescent="0.2">
      <c r="B102" s="2">
        <v>43319</v>
      </c>
      <c r="C102" s="5">
        <v>36.6875</v>
      </c>
    </row>
    <row r="103" spans="2:3" ht="14.25" x14ac:dyDescent="0.2">
      <c r="B103" s="4">
        <v>43320</v>
      </c>
      <c r="C103" s="3">
        <v>33.75</v>
      </c>
    </row>
    <row r="104" spans="2:3" ht="14.25" x14ac:dyDescent="0.2">
      <c r="B104" s="2">
        <v>43321</v>
      </c>
      <c r="C104" s="5">
        <v>34.875</v>
      </c>
    </row>
    <row r="105" spans="2:3" ht="14.25" x14ac:dyDescent="0.2">
      <c r="B105" s="4">
        <v>43322</v>
      </c>
      <c r="C105" s="3">
        <v>33.8125</v>
      </c>
    </row>
    <row r="106" spans="2:3" ht="14.25" x14ac:dyDescent="0.2">
      <c r="B106" s="2">
        <v>43325</v>
      </c>
      <c r="C106" s="5">
        <v>36.375</v>
      </c>
    </row>
    <row r="107" spans="2:3" ht="14.25" x14ac:dyDescent="0.2">
      <c r="B107" s="4">
        <v>43326</v>
      </c>
      <c r="C107" s="3">
        <v>37.1875</v>
      </c>
    </row>
    <row r="108" spans="2:3" ht="14.25" x14ac:dyDescent="0.2">
      <c r="B108" s="2">
        <v>43327</v>
      </c>
      <c r="C108" s="5">
        <v>37.625</v>
      </c>
    </row>
    <row r="109" spans="2:3" ht="14.25" x14ac:dyDescent="0.2">
      <c r="B109" s="4">
        <v>43328</v>
      </c>
      <c r="C109" s="3">
        <v>37.125</v>
      </c>
    </row>
    <row r="110" spans="2:3" ht="14.25" x14ac:dyDescent="0.2">
      <c r="B110" s="2">
        <v>43329</v>
      </c>
      <c r="C110" s="5">
        <v>37.1875</v>
      </c>
    </row>
    <row r="111" spans="2:3" ht="14.25" x14ac:dyDescent="0.2">
      <c r="B111" s="4">
        <v>43333</v>
      </c>
      <c r="C111" s="3">
        <v>37.125</v>
      </c>
    </row>
    <row r="112" spans="2:3" ht="14.25" x14ac:dyDescent="0.2">
      <c r="B112" s="2">
        <v>43334</v>
      </c>
      <c r="C112" s="5">
        <v>35.5</v>
      </c>
    </row>
    <row r="113" spans="2:5" ht="14.25" x14ac:dyDescent="0.2">
      <c r="B113" s="4">
        <v>43335</v>
      </c>
      <c r="C113" s="3">
        <v>36.9375</v>
      </c>
    </row>
    <row r="114" spans="2:5" ht="14.25" x14ac:dyDescent="0.2">
      <c r="B114" s="2">
        <v>43336</v>
      </c>
      <c r="C114" s="5">
        <v>36.875</v>
      </c>
    </row>
    <row r="115" spans="2:5" ht="14.25" x14ac:dyDescent="0.2">
      <c r="B115" s="4">
        <v>43339</v>
      </c>
      <c r="C115" s="3">
        <v>36.1875</v>
      </c>
    </row>
    <row r="116" spans="2:5" ht="14.25" x14ac:dyDescent="0.2">
      <c r="B116" s="2">
        <v>43340</v>
      </c>
      <c r="C116" s="5">
        <v>36.4375</v>
      </c>
    </row>
    <row r="117" spans="2:5" ht="14.25" x14ac:dyDescent="0.2">
      <c r="B117" s="4">
        <v>43341</v>
      </c>
      <c r="C117" s="3">
        <v>36.5</v>
      </c>
    </row>
    <row r="118" spans="2:5" ht="14.25" x14ac:dyDescent="0.2">
      <c r="B118" s="2">
        <v>43342</v>
      </c>
      <c r="C118" s="5">
        <v>37.75</v>
      </c>
    </row>
    <row r="119" spans="2:5" ht="14.25" x14ac:dyDescent="0.2">
      <c r="B119" s="2">
        <v>43343</v>
      </c>
      <c r="C119" s="5">
        <v>40.5</v>
      </c>
      <c r="E119" s="6"/>
    </row>
    <row r="120" spans="2:5" ht="14.25" x14ac:dyDescent="0.2">
      <c r="B120" s="2">
        <v>43346</v>
      </c>
      <c r="C120" s="5">
        <v>41</v>
      </c>
    </row>
    <row r="121" spans="2:5" ht="14.25" x14ac:dyDescent="0.2">
      <c r="B121" s="2">
        <v>43347</v>
      </c>
      <c r="C121" s="5"/>
    </row>
    <row r="122" spans="2:5" ht="14.25" x14ac:dyDescent="0.2">
      <c r="B122" s="2">
        <v>43348</v>
      </c>
      <c r="C122" s="5"/>
    </row>
    <row r="123" spans="2:5" ht="14.25" x14ac:dyDescent="0.2">
      <c r="B123" s="2">
        <v>43349</v>
      </c>
      <c r="C123" s="5"/>
    </row>
    <row r="124" spans="2:5" ht="14.25" x14ac:dyDescent="0.2">
      <c r="B124" s="2">
        <v>43350</v>
      </c>
      <c r="C124" s="5"/>
    </row>
    <row r="125" spans="2:5" ht="14.25" x14ac:dyDescent="0.2">
      <c r="B125" s="2">
        <v>43353</v>
      </c>
      <c r="C125" s="5"/>
    </row>
    <row r="126" spans="2:5" ht="14.25" x14ac:dyDescent="0.2">
      <c r="B126" s="2">
        <v>43354</v>
      </c>
      <c r="C126" s="5"/>
    </row>
    <row r="127" spans="2:5" ht="14.25" x14ac:dyDescent="0.2">
      <c r="B127" s="2">
        <v>43355</v>
      </c>
      <c r="C127" s="5"/>
    </row>
    <row r="128" spans="2:5" ht="14.25" x14ac:dyDescent="0.2">
      <c r="B128" s="2">
        <v>43356</v>
      </c>
      <c r="C1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9">
        <v>43101</v>
      </c>
    </row>
    <row r="2" spans="2:2" x14ac:dyDescent="0.2">
      <c r="B2" s="9">
        <v>43143</v>
      </c>
    </row>
    <row r="3" spans="2:2" x14ac:dyDescent="0.2">
      <c r="B3" s="9">
        <v>43144</v>
      </c>
    </row>
    <row r="4" spans="2:2" x14ac:dyDescent="0.2">
      <c r="B4" s="9">
        <v>43188</v>
      </c>
    </row>
    <row r="5" spans="2:2" x14ac:dyDescent="0.2">
      <c r="B5" s="9">
        <v>43189</v>
      </c>
    </row>
    <row r="6" spans="2:2" x14ac:dyDescent="0.2">
      <c r="B6" s="9">
        <v>43192</v>
      </c>
    </row>
    <row r="7" spans="2:2" x14ac:dyDescent="0.2">
      <c r="B7" s="9">
        <v>43220</v>
      </c>
    </row>
    <row r="8" spans="2:2" x14ac:dyDescent="0.2">
      <c r="B8" s="9">
        <v>43221</v>
      </c>
    </row>
    <row r="9" spans="2:2" x14ac:dyDescent="0.2">
      <c r="B9" s="9">
        <v>43245</v>
      </c>
    </row>
    <row r="10" spans="2:2" x14ac:dyDescent="0.2">
      <c r="B10" s="9">
        <v>43271</v>
      </c>
    </row>
    <row r="11" spans="2:2" x14ac:dyDescent="0.2">
      <c r="B11" s="9">
        <v>43290</v>
      </c>
    </row>
    <row r="12" spans="2:2" x14ac:dyDescent="0.2">
      <c r="B12" s="9">
        <v>43332</v>
      </c>
    </row>
    <row r="13" spans="2:2" x14ac:dyDescent="0.2">
      <c r="B13" s="9">
        <v>43388</v>
      </c>
    </row>
    <row r="14" spans="2:2" x14ac:dyDescent="0.2">
      <c r="B14" s="9">
        <v>43410</v>
      </c>
    </row>
    <row r="15" spans="2:2" x14ac:dyDescent="0.2">
      <c r="B15" s="9">
        <v>43423</v>
      </c>
    </row>
    <row r="16" spans="2:2" x14ac:dyDescent="0.2">
      <c r="B16" s="9">
        <v>43434</v>
      </c>
    </row>
    <row r="17" spans="2:2" x14ac:dyDescent="0.2">
      <c r="B17" s="9">
        <v>43442</v>
      </c>
    </row>
    <row r="18" spans="2:2" x14ac:dyDescent="0.2">
      <c r="B18" s="9">
        <v>43458</v>
      </c>
    </row>
    <row r="19" spans="2:2" x14ac:dyDescent="0.2">
      <c r="B19" s="9">
        <v>43459</v>
      </c>
    </row>
    <row r="20" spans="2:2" x14ac:dyDescent="0.2">
      <c r="B20" s="9">
        <v>43465</v>
      </c>
    </row>
    <row r="21" spans="2:2" x14ac:dyDescent="0.2">
      <c r="B21" s="9">
        <v>43466</v>
      </c>
    </row>
    <row r="22" spans="2:2" x14ac:dyDescent="0.2">
      <c r="B22" s="9">
        <v>43528</v>
      </c>
    </row>
    <row r="23" spans="2:2" x14ac:dyDescent="0.2">
      <c r="B23" s="9">
        <v>43529</v>
      </c>
    </row>
    <row r="24" spans="2:2" x14ac:dyDescent="0.2">
      <c r="B24" s="9">
        <v>43548</v>
      </c>
    </row>
    <row r="25" spans="2:2" x14ac:dyDescent="0.2">
      <c r="B25" s="9">
        <v>43557</v>
      </c>
    </row>
    <row r="26" spans="2:2" x14ac:dyDescent="0.2">
      <c r="B26" s="9">
        <v>43573</v>
      </c>
    </row>
    <row r="27" spans="2:2" x14ac:dyDescent="0.2">
      <c r="B27" s="9">
        <v>43574</v>
      </c>
    </row>
    <row r="28" spans="2:2" x14ac:dyDescent="0.2">
      <c r="B28" s="9">
        <v>43586</v>
      </c>
    </row>
    <row r="29" spans="2:2" x14ac:dyDescent="0.2">
      <c r="B29" s="9">
        <v>43610</v>
      </c>
    </row>
    <row r="30" spans="2:2" x14ac:dyDescent="0.2">
      <c r="B30" s="9">
        <v>43633</v>
      </c>
    </row>
    <row r="31" spans="2:2" x14ac:dyDescent="0.2">
      <c r="B31" s="9">
        <v>43636</v>
      </c>
    </row>
    <row r="32" spans="2:2" x14ac:dyDescent="0.2">
      <c r="B32" s="9">
        <v>43654</v>
      </c>
    </row>
    <row r="33" spans="2:2" x14ac:dyDescent="0.2">
      <c r="B33" s="9">
        <v>43655</v>
      </c>
    </row>
    <row r="34" spans="2:2" x14ac:dyDescent="0.2">
      <c r="B34" s="9">
        <v>43696</v>
      </c>
    </row>
    <row r="35" spans="2:2" x14ac:dyDescent="0.2">
      <c r="B35" s="9">
        <v>43752</v>
      </c>
    </row>
    <row r="36" spans="2:2" x14ac:dyDescent="0.2">
      <c r="B36" s="9">
        <v>43775</v>
      </c>
    </row>
    <row r="37" spans="2:2" x14ac:dyDescent="0.2">
      <c r="B37" s="9">
        <v>43787</v>
      </c>
    </row>
    <row r="38" spans="2:2" x14ac:dyDescent="0.2">
      <c r="B38" s="9">
        <v>43823</v>
      </c>
    </row>
    <row r="39" spans="2:2" x14ac:dyDescent="0.2">
      <c r="B39" s="9">
        <v>43824</v>
      </c>
    </row>
    <row r="40" spans="2:2" x14ac:dyDescent="0.2">
      <c r="B40" s="9">
        <v>43830</v>
      </c>
    </row>
    <row r="41" spans="2:2" x14ac:dyDescent="0.2">
      <c r="B41" s="9">
        <v>43831</v>
      </c>
    </row>
    <row r="42" spans="2:2" x14ac:dyDescent="0.2">
      <c r="B42" s="9">
        <v>43885</v>
      </c>
    </row>
    <row r="43" spans="2:2" x14ac:dyDescent="0.2">
      <c r="B43" s="9">
        <v>43886</v>
      </c>
    </row>
    <row r="44" spans="2:2" x14ac:dyDescent="0.2">
      <c r="B44" s="9">
        <v>43913</v>
      </c>
    </row>
    <row r="45" spans="2:2" x14ac:dyDescent="0.2">
      <c r="B45" s="9">
        <v>43914</v>
      </c>
    </row>
    <row r="46" spans="2:2" x14ac:dyDescent="0.2">
      <c r="B46" s="9">
        <v>43923</v>
      </c>
    </row>
    <row r="47" spans="2:2" x14ac:dyDescent="0.2">
      <c r="B47" s="9">
        <v>43930</v>
      </c>
    </row>
    <row r="48" spans="2:2" x14ac:dyDescent="0.2">
      <c r="B48" s="9">
        <v>43931</v>
      </c>
    </row>
    <row r="49" spans="2:2" x14ac:dyDescent="0.2">
      <c r="B49" s="9">
        <v>43952</v>
      </c>
    </row>
    <row r="50" spans="2:2" x14ac:dyDescent="0.2">
      <c r="B50" s="9">
        <v>43976</v>
      </c>
    </row>
    <row r="51" spans="2:2" x14ac:dyDescent="0.2">
      <c r="B51" s="9">
        <v>43997</v>
      </c>
    </row>
    <row r="52" spans="2:2" x14ac:dyDescent="0.2">
      <c r="B52" s="9">
        <v>44002</v>
      </c>
    </row>
    <row r="53" spans="2:2" x14ac:dyDescent="0.2">
      <c r="B53" s="9">
        <v>44021</v>
      </c>
    </row>
    <row r="54" spans="2:2" x14ac:dyDescent="0.2">
      <c r="B54" s="9">
        <v>44022</v>
      </c>
    </row>
    <row r="55" spans="2:2" x14ac:dyDescent="0.2">
      <c r="B55" s="9">
        <v>44060</v>
      </c>
    </row>
    <row r="56" spans="2:2" x14ac:dyDescent="0.2">
      <c r="B56" s="9">
        <v>44116</v>
      </c>
    </row>
    <row r="57" spans="2:2" x14ac:dyDescent="0.2">
      <c r="B57" s="9">
        <v>44141</v>
      </c>
    </row>
    <row r="58" spans="2:2" x14ac:dyDescent="0.2">
      <c r="B58" s="9">
        <v>44158</v>
      </c>
    </row>
    <row r="59" spans="2:2" x14ac:dyDescent="0.2">
      <c r="B59" s="9">
        <v>44172</v>
      </c>
    </row>
    <row r="60" spans="2:2" x14ac:dyDescent="0.2">
      <c r="B60" s="9">
        <v>44173</v>
      </c>
    </row>
    <row r="61" spans="2:2" x14ac:dyDescent="0.2">
      <c r="B61" s="9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">
        <v>43202</v>
      </c>
    </row>
    <row r="2" spans="1:4" x14ac:dyDescent="0.2">
      <c r="A2" s="8">
        <v>43200</v>
      </c>
      <c r="B2">
        <v>1</v>
      </c>
      <c r="D2">
        <f>+IF(A1&lt;A2,B2,(IF(A1&lt;A3,B3,0)))</f>
        <v>2</v>
      </c>
    </row>
    <row r="3" spans="1:4" x14ac:dyDescent="0.2">
      <c r="A3" s="8">
        <v>43230</v>
      </c>
      <c r="B3">
        <v>2</v>
      </c>
    </row>
    <row r="4" spans="1:4" x14ac:dyDescent="0.2">
      <c r="A4" s="8">
        <v>43261</v>
      </c>
      <c r="B4">
        <v>3</v>
      </c>
    </row>
    <row r="5" spans="1:4" x14ac:dyDescent="0.2">
      <c r="A5" s="8">
        <v>43291</v>
      </c>
      <c r="B5">
        <v>4</v>
      </c>
    </row>
    <row r="6" spans="1:4" x14ac:dyDescent="0.2">
      <c r="A6" s="8">
        <v>43322</v>
      </c>
      <c r="B6">
        <v>5</v>
      </c>
    </row>
    <row r="7" spans="1:4" x14ac:dyDescent="0.2">
      <c r="A7" s="8">
        <v>43353</v>
      </c>
      <c r="B7">
        <v>6</v>
      </c>
    </row>
    <row r="8" spans="1:4" x14ac:dyDescent="0.2">
      <c r="A8" s="8">
        <v>43383</v>
      </c>
      <c r="B8">
        <v>7</v>
      </c>
    </row>
    <row r="9" spans="1:4" x14ac:dyDescent="0.2">
      <c r="A9" s="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I</vt:lpstr>
      <vt:lpstr>TM20</vt:lpstr>
      <vt:lpstr>Feriados</vt:lpstr>
      <vt:lpstr>Hoja2</vt:lpstr>
      <vt:lpstr>'Serie 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Juan Novoa</cp:lastModifiedBy>
  <cp:lastPrinted>2010-08-11T18:04:28Z</cp:lastPrinted>
  <dcterms:created xsi:type="dcterms:W3CDTF">2010-06-02T16:23:26Z</dcterms:created>
  <dcterms:modified xsi:type="dcterms:W3CDTF">2020-07-20T18:48:28Z</dcterms:modified>
</cp:coreProperties>
</file>