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DIESEL LANGE\"/>
    </mc:Choice>
  </mc:AlternateContent>
  <bookViews>
    <workbookView xWindow="240" yWindow="225" windowWidth="11280" windowHeight="7920"/>
  </bookViews>
  <sheets>
    <sheet name="Serie I" sheetId="1" r:id="rId1"/>
    <sheet name="TM20" sheetId="4" state="hidden" r:id="rId2"/>
    <sheet name="Feriados" sheetId="5" state="hidden" r:id="rId3"/>
    <sheet name="Hoja2" sheetId="7" state="hidden" r:id="rId4"/>
  </sheets>
  <definedNames>
    <definedName name="_xlnm.Print_Area" localSheetId="0">'Serie I'!$B$1:$L$40</definedName>
  </definedNames>
  <calcPr calcId="162913"/>
</workbook>
</file>

<file path=xl/calcChain.xml><?xml version="1.0" encoding="utf-8"?>
<calcChain xmlns="http://schemas.openxmlformats.org/spreadsheetml/2006/main">
  <c r="C13" i="1" l="1"/>
  <c r="G29" i="1"/>
  <c r="G28" i="1"/>
  <c r="G27" i="1"/>
  <c r="E26" i="1"/>
  <c r="B25" i="1"/>
  <c r="B26" i="1" s="1"/>
  <c r="C10" i="1"/>
  <c r="B27" i="1" l="1"/>
  <c r="C26" i="1"/>
  <c r="L27" i="1"/>
  <c r="E27" i="1" s="1"/>
  <c r="F17" i="1"/>
  <c r="B28" i="1" l="1"/>
  <c r="C27" i="1"/>
  <c r="L29" i="1"/>
  <c r="E29" i="1" s="1"/>
  <c r="L28" i="1"/>
  <c r="E28" i="1" s="1"/>
  <c r="B29" i="1" l="1"/>
  <c r="C29" i="1" s="1"/>
  <c r="C28" i="1"/>
  <c r="D2" i="7"/>
  <c r="F2" i="4" l="1"/>
  <c r="C12" i="1" l="1"/>
  <c r="E25" i="1" l="1"/>
  <c r="H24" i="1"/>
  <c r="H26" i="1"/>
  <c r="H27" i="1" s="1"/>
  <c r="F16" i="1"/>
  <c r="F18" i="1"/>
  <c r="F19" i="1"/>
  <c r="G30" i="1"/>
  <c r="H28" i="1" l="1"/>
  <c r="H29" i="1" s="1"/>
  <c r="F28" i="1"/>
  <c r="F20" i="1"/>
  <c r="E24" i="1"/>
  <c r="F26" i="1" l="1"/>
  <c r="E17" i="1" l="1"/>
  <c r="F27" i="1"/>
  <c r="G17" i="1" s="1"/>
  <c r="H17" i="1" s="1"/>
  <c r="D27" i="1"/>
  <c r="M27" i="1" s="1"/>
  <c r="K27" i="1"/>
  <c r="K26" i="1"/>
  <c r="D26" i="1"/>
  <c r="M26" i="1" s="1"/>
  <c r="I26" i="1"/>
  <c r="G16" i="1"/>
  <c r="G18" i="1"/>
  <c r="H18" i="1" s="1"/>
  <c r="K10" i="1"/>
  <c r="K11" i="1" s="1"/>
  <c r="E16" i="1"/>
  <c r="I27" i="1" l="1"/>
  <c r="J27" i="1" s="1"/>
  <c r="F29" i="1"/>
  <c r="G19" i="1" s="1"/>
  <c r="H19" i="1" s="1"/>
  <c r="E18" i="1"/>
  <c r="I25" i="1"/>
  <c r="K12" i="1"/>
  <c r="J25" i="1" s="1"/>
  <c r="J26" i="1"/>
  <c r="O26" i="1"/>
  <c r="D28" i="1"/>
  <c r="M28" i="1" s="1"/>
  <c r="I28" i="1"/>
  <c r="K28" i="1"/>
  <c r="H16" i="1"/>
  <c r="E19" i="1"/>
  <c r="D29" i="1"/>
  <c r="M29" i="1" s="1"/>
  <c r="K29" i="1"/>
  <c r="O27" i="1" l="1"/>
  <c r="I29" i="1"/>
  <c r="O29" i="1" s="1"/>
  <c r="G20" i="1"/>
  <c r="H20" i="1" s="1"/>
  <c r="J28" i="1"/>
  <c r="O28" i="1"/>
  <c r="J29" i="1" l="1"/>
  <c r="J30" i="1" s="1"/>
  <c r="G9" i="1"/>
  <c r="G10" i="1" l="1"/>
  <c r="N27" i="1"/>
  <c r="P27" i="1" s="1"/>
  <c r="Q27" i="1" s="1"/>
  <c r="N29" i="1"/>
  <c r="P29" i="1" s="1"/>
  <c r="Q29" i="1" s="1"/>
  <c r="N26" i="1"/>
  <c r="P26" i="1" s="1"/>
  <c r="Q26" i="1" s="1"/>
  <c r="N25" i="1"/>
  <c r="N28" i="1"/>
  <c r="P28" i="1" s="1"/>
  <c r="Q28" i="1" s="1"/>
  <c r="Q30" i="1" l="1"/>
  <c r="P30" i="1"/>
  <c r="G11" i="1" l="1"/>
</calcChain>
</file>

<file path=xl/comments1.xml><?xml version="1.0" encoding="utf-8"?>
<comments xmlns="http://schemas.openxmlformats.org/spreadsheetml/2006/main">
  <authors>
    <author>Juan Novoa</author>
  </authors>
  <commentList>
    <comment ref="K13" authorId="0" shapeId="0">
      <text>
        <r>
          <rPr>
            <b/>
            <sz val="9"/>
            <color indexed="81"/>
            <rFont val="Tahoma"/>
            <family val="2"/>
          </rPr>
          <t>Ingresar VN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>Ingresar Margen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</rPr>
          <t>Ingresar Badlar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<sst xmlns="http://schemas.openxmlformats.org/spreadsheetml/2006/main" count="43" uniqueCount="41">
  <si>
    <t>Fecha de Emisión:</t>
  </si>
  <si>
    <t>TIR:</t>
  </si>
  <si>
    <t>Precio clean:</t>
  </si>
  <si>
    <t>Fecha de Vto:</t>
  </si>
  <si>
    <t>Int. Corridos:</t>
  </si>
  <si>
    <t>Cupon:</t>
  </si>
  <si>
    <t>Precio Dirty:</t>
  </si>
  <si>
    <t>Ultimo Pago de Cupón:</t>
  </si>
  <si>
    <t>$ a Invertir:</t>
  </si>
  <si>
    <t>Fecha:</t>
  </si>
  <si>
    <t>VN:</t>
  </si>
  <si>
    <t>Capital</t>
  </si>
  <si>
    <t>Flujo</t>
  </si>
  <si>
    <t>Margen: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</si>
  <si>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</si>
  <si>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</si>
  <si>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</si>
  <si>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</si>
  <si>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</si>
  <si>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</si>
  <si>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</si>
  <si>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Hasta</t>
  </si>
  <si>
    <t>%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</si>
  <si>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</si>
  <si>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</si>
  <si>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</si>
  <si>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</si>
  <si>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</si>
  <si>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</si>
  <si>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</si>
  <si>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Duration meses:</t>
  </si>
  <si>
    <t>t promedio cupon</t>
  </si>
  <si>
    <t>Interés</t>
  </si>
  <si>
    <t>Cupón</t>
  </si>
  <si>
    <t>TM20</t>
  </si>
  <si>
    <t>Promedio 5d:</t>
  </si>
  <si>
    <t>Badlar + Margen</t>
  </si>
  <si>
    <t>Badlar Privada</t>
  </si>
  <si>
    <t>Calificación Mariva (Fitch):</t>
  </si>
  <si>
    <t>A2</t>
  </si>
  <si>
    <t>ON DIESEL LANGE SERIE I PyME CNV GARANTIZADA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</si>
</sst>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rgb="FF333333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0" fontId="1" fillId="0" borderId="11" xfId="0" applyFont="1" applyBorder="1"/>
    <xf numFmtId="14" fontId="3" fillId="7" borderId="11" xfId="0" applyNumberFormat="1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right" vertical="center" wrapText="1"/>
    </xf>
    <xf numFmtId="14" fontId="3" fillId="6" borderId="11" xfId="0" applyNumberFormat="1" applyFont="1" applyFill="1" applyBorder="1" applyAlignment="1">
      <alignment horizontal="left" vertical="center" wrapText="1"/>
    </xf>
    <xf numFmtId="0" fontId="3" fillId="7" borderId="11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" fontId="0" fillId="0" borderId="0" xfId="0" applyNumberFormat="1"/>
    <xf numFmtId="14" fontId="1" fillId="0" borderId="0" xfId="4" applyNumberFormat="1"/>
    <xf numFmtId="0" fontId="4" fillId="0" borderId="0" xfId="0" applyFont="1" applyProtection="1"/>
    <xf numFmtId="0" fontId="4" fillId="3" borderId="0" xfId="0" applyFont="1" applyFill="1" applyProtection="1"/>
    <xf numFmtId="0" fontId="4" fillId="2" borderId="0" xfId="0" applyFont="1" applyFill="1" applyBorder="1" applyProtection="1"/>
    <xf numFmtId="0" fontId="4" fillId="2" borderId="0" xfId="0" applyFont="1" applyFill="1" applyProtection="1"/>
    <xf numFmtId="0" fontId="4" fillId="0" borderId="0" xfId="0" applyFont="1" applyFill="1" applyProtection="1"/>
    <xf numFmtId="9" fontId="4" fillId="0" borderId="0" xfId="3" applyFont="1" applyProtection="1"/>
    <xf numFmtId="0" fontId="4" fillId="0" borderId="0" xfId="0" applyFont="1" applyBorder="1" applyProtection="1"/>
    <xf numFmtId="0" fontId="7" fillId="4" borderId="1" xfId="0" applyFont="1" applyFill="1" applyBorder="1" applyAlignment="1" applyProtection="1">
      <alignment horizontal="right"/>
    </xf>
    <xf numFmtId="166" fontId="4" fillId="2" borderId="0" xfId="0" applyNumberFormat="1" applyFont="1" applyFill="1" applyBorder="1" applyProtection="1"/>
    <xf numFmtId="0" fontId="7" fillId="0" borderId="4" xfId="0" applyFont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4" fontId="4" fillId="2" borderId="0" xfId="0" applyNumberFormat="1" applyFont="1" applyFill="1" applyBorder="1" applyProtection="1"/>
    <xf numFmtId="2" fontId="4" fillId="0" borderId="0" xfId="0" applyNumberFormat="1" applyFont="1" applyFill="1" applyProtection="1"/>
    <xf numFmtId="0" fontId="7" fillId="4" borderId="6" xfId="0" applyFont="1" applyFill="1" applyBorder="1" applyAlignment="1" applyProtection="1">
      <alignment horizontal="right"/>
    </xf>
    <xf numFmtId="170" fontId="4" fillId="2" borderId="3" xfId="2" applyNumberFormat="1" applyFont="1" applyFill="1" applyBorder="1" applyAlignment="1" applyProtection="1">
      <alignment horizontal="center"/>
    </xf>
    <xf numFmtId="165" fontId="7" fillId="0" borderId="0" xfId="2" applyNumberFormat="1" applyFont="1" applyFill="1" applyBorder="1" applyAlignment="1" applyProtection="1">
      <alignment horizontal="left"/>
    </xf>
    <xf numFmtId="0" fontId="7" fillId="0" borderId="0" xfId="0" applyFont="1" applyAlignment="1" applyProtection="1">
      <alignment horizontal="right"/>
    </xf>
    <xf numFmtId="169" fontId="7" fillId="0" borderId="0" xfId="0" applyNumberFormat="1" applyFont="1" applyFill="1" applyBorder="1" applyProtection="1"/>
    <xf numFmtId="0" fontId="5" fillId="5" borderId="11" xfId="0" applyFont="1" applyFill="1" applyBorder="1" applyAlignment="1" applyProtection="1">
      <alignment horizontal="center"/>
    </xf>
    <xf numFmtId="165" fontId="5" fillId="5" borderId="12" xfId="2" applyNumberFormat="1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/>
    </xf>
    <xf numFmtId="15" fontId="6" fillId="5" borderId="5" xfId="0" applyNumberFormat="1" applyFont="1" applyFill="1" applyBorder="1" applyAlignment="1" applyProtection="1">
      <alignment horizontal="center"/>
    </xf>
    <xf numFmtId="4" fontId="4" fillId="0" borderId="13" xfId="2" applyNumberFormat="1" applyFont="1" applyFill="1" applyBorder="1" applyAlignment="1" applyProtection="1">
      <alignment horizontal="center"/>
    </xf>
    <xf numFmtId="4" fontId="4" fillId="0" borderId="13" xfId="0" applyNumberFormat="1" applyFont="1" applyFill="1" applyBorder="1" applyAlignment="1" applyProtection="1">
      <alignment horizontal="center"/>
    </xf>
    <xf numFmtId="166" fontId="4" fillId="0" borderId="0" xfId="3" applyNumberFormat="1" applyFont="1" applyProtection="1"/>
    <xf numFmtId="15" fontId="5" fillId="5" borderId="11" xfId="0" applyNumberFormat="1" applyFont="1" applyFill="1" applyBorder="1" applyAlignment="1" applyProtection="1">
      <alignment horizontal="center"/>
    </xf>
    <xf numFmtId="4" fontId="5" fillId="5" borderId="12" xfId="2" applyNumberFormat="1" applyFont="1" applyFill="1" applyBorder="1" applyAlignment="1" applyProtection="1">
      <alignment horizontal="center"/>
    </xf>
    <xf numFmtId="4" fontId="5" fillId="5" borderId="12" xfId="0" applyNumberFormat="1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0" fontId="5" fillId="5" borderId="14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Continuous"/>
    </xf>
    <xf numFmtId="0" fontId="4" fillId="0" borderId="12" xfId="0" applyFont="1" applyFill="1" applyBorder="1" applyAlignment="1" applyProtection="1">
      <alignment horizontal="centerContinuous"/>
    </xf>
    <xf numFmtId="0" fontId="7" fillId="2" borderId="0" xfId="0" applyFont="1" applyFill="1" applyBorder="1" applyAlignment="1" applyProtection="1">
      <alignment horizontal="center" vertical="center" wrapText="1"/>
    </xf>
    <xf numFmtId="166" fontId="7" fillId="2" borderId="0" xfId="3" applyNumberFormat="1" applyFont="1" applyFill="1" applyBorder="1" applyAlignment="1" applyProtection="1">
      <alignment horizontal="center"/>
    </xf>
    <xf numFmtId="165" fontId="7" fillId="2" borderId="4" xfId="2" applyNumberFormat="1" applyFont="1" applyFill="1" applyBorder="1" applyAlignment="1" applyProtection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10" fontId="8" fillId="0" borderId="10" xfId="3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40" fontId="9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Continuous"/>
    </xf>
    <xf numFmtId="0" fontId="6" fillId="5" borderId="15" xfId="0" applyFont="1" applyFill="1" applyBorder="1" applyAlignment="1" applyProtection="1">
      <alignment horizontal="centerContinuous"/>
    </xf>
    <xf numFmtId="0" fontId="4" fillId="0" borderId="0" xfId="0" applyFont="1" applyAlignment="1" applyProtection="1">
      <alignment horizontal="center" vertical="center"/>
    </xf>
    <xf numFmtId="15" fontId="4" fillId="4" borderId="1" xfId="0" applyNumberFormat="1" applyFont="1" applyFill="1" applyBorder="1" applyAlignment="1" applyProtection="1">
      <alignment horizontal="center"/>
    </xf>
    <xf numFmtId="38" fontId="4" fillId="4" borderId="3" xfId="0" applyNumberFormat="1" applyFont="1" applyFill="1" applyBorder="1" applyAlignment="1" applyProtection="1">
      <alignment horizontal="center" vertical="center"/>
    </xf>
    <xf numFmtId="10" fontId="8" fillId="4" borderId="3" xfId="3" applyNumberFormat="1" applyFont="1" applyFill="1" applyBorder="1" applyAlignment="1" applyProtection="1">
      <alignment horizontal="center"/>
    </xf>
    <xf numFmtId="40" fontId="4" fillId="4" borderId="3" xfId="0" applyNumberFormat="1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/>
    </xf>
    <xf numFmtId="0" fontId="5" fillId="5" borderId="7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15" fontId="4" fillId="0" borderId="4" xfId="0" applyNumberFormat="1" applyFont="1" applyFill="1" applyBorder="1" applyAlignment="1" applyProtection="1">
      <alignment horizontal="center"/>
    </xf>
    <xf numFmtId="38" fontId="4" fillId="0" borderId="0" xfId="0" applyNumberFormat="1" applyFont="1" applyBorder="1" applyAlignment="1" applyProtection="1">
      <alignment horizontal="center"/>
    </xf>
    <xf numFmtId="10" fontId="4" fillId="0" borderId="0" xfId="3" applyNumberFormat="1" applyFont="1" applyBorder="1" applyAlignment="1" applyProtection="1">
      <alignment horizontal="center"/>
    </xf>
    <xf numFmtId="167" fontId="4" fillId="0" borderId="0" xfId="1" applyNumberFormat="1" applyFont="1" applyBorder="1" applyAlignment="1" applyProtection="1">
      <alignment horizontal="center"/>
    </xf>
    <xf numFmtId="40" fontId="4" fillId="0" borderId="0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center"/>
    </xf>
    <xf numFmtId="168" fontId="4" fillId="2" borderId="0" xfId="0" applyNumberFormat="1" applyFont="1" applyFill="1" applyBorder="1" applyAlignment="1" applyProtection="1">
      <alignment horizontal="center" vertical="center"/>
    </xf>
    <xf numFmtId="168" fontId="4" fillId="2" borderId="0" xfId="0" applyNumberFormat="1" applyFont="1" applyFill="1" applyAlignment="1" applyProtection="1">
      <alignment horizontal="center" vertical="center"/>
    </xf>
    <xf numFmtId="15" fontId="4" fillId="4" borderId="4" xfId="0" applyNumberFormat="1" applyFont="1" applyFill="1" applyBorder="1" applyAlignment="1" applyProtection="1">
      <alignment horizontal="center"/>
    </xf>
    <xf numFmtId="38" fontId="4" fillId="4" borderId="0" xfId="0" applyNumberFormat="1" applyFont="1" applyFill="1" applyBorder="1" applyAlignment="1" applyProtection="1">
      <alignment horizontal="center"/>
    </xf>
    <xf numFmtId="10" fontId="4" fillId="4" borderId="0" xfId="3" applyNumberFormat="1" applyFont="1" applyFill="1" applyBorder="1" applyAlignment="1" applyProtection="1">
      <alignment horizontal="center"/>
    </xf>
    <xf numFmtId="167" fontId="4" fillId="4" borderId="0" xfId="1" applyNumberFormat="1" applyFont="1" applyFill="1" applyBorder="1" applyAlignment="1" applyProtection="1">
      <alignment horizontal="center"/>
    </xf>
    <xf numFmtId="40" fontId="4" fillId="4" borderId="0" xfId="0" applyNumberFormat="1" applyFont="1" applyFill="1" applyBorder="1" applyAlignment="1" applyProtection="1">
      <alignment horizontal="center"/>
    </xf>
    <xf numFmtId="165" fontId="4" fillId="4" borderId="4" xfId="0" applyNumberFormat="1" applyFont="1" applyFill="1" applyBorder="1" applyAlignment="1" applyProtection="1">
      <alignment horizontal="center"/>
    </xf>
    <xf numFmtId="15" fontId="4" fillId="4" borderId="6" xfId="0" applyNumberFormat="1" applyFont="1" applyFill="1" applyBorder="1" applyAlignment="1" applyProtection="1">
      <alignment horizontal="center"/>
    </xf>
    <xf numFmtId="38" fontId="4" fillId="4" borderId="9" xfId="0" applyNumberFormat="1" applyFont="1" applyFill="1" applyBorder="1" applyAlignment="1" applyProtection="1">
      <alignment horizontal="center"/>
    </xf>
    <xf numFmtId="10" fontId="4" fillId="4" borderId="9" xfId="3" applyNumberFormat="1" applyFont="1" applyFill="1" applyBorder="1" applyAlignment="1" applyProtection="1">
      <alignment horizontal="center"/>
    </xf>
    <xf numFmtId="167" fontId="4" fillId="4" borderId="9" xfId="1" applyNumberFormat="1" applyFont="1" applyFill="1" applyBorder="1" applyAlignment="1" applyProtection="1">
      <alignment horizontal="center"/>
    </xf>
    <xf numFmtId="40" fontId="4" fillId="4" borderId="9" xfId="0" applyNumberFormat="1" applyFont="1" applyFill="1" applyBorder="1" applyAlignment="1" applyProtection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40" fontId="7" fillId="0" borderId="8" xfId="0" applyNumberFormat="1" applyFont="1" applyBorder="1" applyAlignment="1" applyProtection="1">
      <alignment horizontal="center"/>
    </xf>
    <xf numFmtId="38" fontId="7" fillId="0" borderId="8" xfId="0" applyNumberFormat="1" applyFont="1" applyBorder="1" applyAlignment="1" applyProtection="1">
      <alignment horizontal="center"/>
    </xf>
    <xf numFmtId="165" fontId="4" fillId="4" borderId="6" xfId="0" applyNumberFormat="1" applyFont="1" applyFill="1" applyBorder="1" applyAlignment="1" applyProtection="1">
      <alignment horizontal="center"/>
    </xf>
    <xf numFmtId="10" fontId="4" fillId="4" borderId="5" xfId="3" applyNumberFormat="1" applyFont="1" applyFill="1" applyBorder="1" applyAlignment="1" applyProtection="1">
      <alignment horizontal="center"/>
    </xf>
    <xf numFmtId="10" fontId="4" fillId="0" borderId="5" xfId="3" applyNumberFormat="1" applyFont="1" applyBorder="1" applyAlignment="1" applyProtection="1">
      <alignment horizontal="center"/>
    </xf>
    <xf numFmtId="10" fontId="4" fillId="4" borderId="8" xfId="3" applyNumberFormat="1" applyFont="1" applyFill="1" applyBorder="1" applyAlignment="1" applyProtection="1">
      <alignment horizontal="center"/>
    </xf>
    <xf numFmtId="10" fontId="7" fillId="8" borderId="12" xfId="3" applyNumberFormat="1" applyFont="1" applyFill="1" applyBorder="1" applyAlignment="1" applyProtection="1">
      <alignment horizontal="centerContinuous"/>
      <protection locked="0"/>
    </xf>
    <xf numFmtId="10" fontId="7" fillId="8" borderId="11" xfId="3" applyNumberFormat="1" applyFont="1" applyFill="1" applyBorder="1" applyAlignment="1" applyProtection="1">
      <alignment horizontal="center"/>
      <protection locked="0"/>
    </xf>
    <xf numFmtId="0" fontId="7" fillId="4" borderId="6" xfId="0" applyFont="1" applyFill="1" applyBorder="1" applyAlignment="1" applyProtection="1">
      <alignment horizontal="right"/>
    </xf>
    <xf numFmtId="0" fontId="7" fillId="4" borderId="9" xfId="0" applyFont="1" applyFill="1" applyBorder="1" applyAlignment="1" applyProtection="1">
      <alignment horizontal="right"/>
    </xf>
    <xf numFmtId="166" fontId="7" fillId="4" borderId="0" xfId="0" applyNumberFormat="1" applyFont="1" applyFill="1" applyBorder="1" applyAlignment="1" applyProtection="1">
      <alignment horizontal="center"/>
    </xf>
    <xf numFmtId="166" fontId="7" fillId="4" borderId="13" xfId="0" applyNumberFormat="1" applyFont="1" applyFill="1" applyBorder="1" applyAlignment="1" applyProtection="1">
      <alignment horizontal="center"/>
    </xf>
    <xf numFmtId="166" fontId="7" fillId="0" borderId="0" xfId="0" applyNumberFormat="1" applyFont="1" applyBorder="1" applyAlignment="1" applyProtection="1">
      <alignment horizontal="center"/>
    </xf>
    <xf numFmtId="166" fontId="7" fillId="0" borderId="13" xfId="0" applyNumberFormat="1" applyFont="1" applyBorder="1" applyAlignment="1" applyProtection="1">
      <alignment horizontal="center"/>
    </xf>
    <xf numFmtId="10" fontId="7" fillId="4" borderId="3" xfId="0" applyNumberFormat="1" applyFont="1" applyFill="1" applyBorder="1" applyAlignment="1" applyProtection="1">
      <alignment horizontal="center"/>
    </xf>
    <xf numFmtId="10" fontId="7" fillId="4" borderId="15" xfId="0" applyNumberFormat="1" applyFont="1" applyFill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right"/>
    </xf>
    <xf numFmtId="2" fontId="7" fillId="3" borderId="0" xfId="0" applyNumberFormat="1" applyFont="1" applyFill="1" applyBorder="1" applyAlignment="1" applyProtection="1">
      <alignment horizontal="center"/>
    </xf>
    <xf numFmtId="2" fontId="7" fillId="3" borderId="13" xfId="0" applyNumberFormat="1" applyFont="1" applyFill="1" applyBorder="1" applyAlignment="1" applyProtection="1">
      <alignment horizontal="center"/>
    </xf>
    <xf numFmtId="2" fontId="7" fillId="4" borderId="0" xfId="0" applyNumberFormat="1" applyFont="1" applyFill="1" applyBorder="1" applyAlignment="1" applyProtection="1">
      <alignment horizontal="center"/>
    </xf>
    <xf numFmtId="2" fontId="7" fillId="4" borderId="13" xfId="0" applyNumberFormat="1" applyFont="1" applyFill="1" applyBorder="1" applyAlignment="1" applyProtection="1">
      <alignment horizontal="center"/>
    </xf>
    <xf numFmtId="10" fontId="7" fillId="0" borderId="0" xfId="0" applyNumberFormat="1" applyFont="1" applyBorder="1" applyAlignment="1" applyProtection="1">
      <alignment horizontal="center"/>
    </xf>
    <xf numFmtId="10" fontId="7" fillId="0" borderId="13" xfId="0" applyNumberFormat="1" applyFont="1" applyBorder="1" applyAlignment="1" applyProtection="1">
      <alignment horizontal="center"/>
    </xf>
    <xf numFmtId="165" fontId="5" fillId="5" borderId="1" xfId="2" applyNumberFormat="1" applyFont="1" applyFill="1" applyBorder="1" applyAlignment="1" applyProtection="1">
      <alignment horizontal="center" vertical="center" wrapText="1"/>
    </xf>
    <xf numFmtId="165" fontId="5" fillId="5" borderId="6" xfId="2" applyNumberFormat="1" applyFont="1" applyFill="1" applyBorder="1" applyAlignment="1" applyProtection="1">
      <alignment horizontal="center" vertical="center" wrapText="1"/>
    </xf>
    <xf numFmtId="165" fontId="5" fillId="5" borderId="3" xfId="2" applyNumberFormat="1" applyFont="1" applyFill="1" applyBorder="1" applyAlignment="1" applyProtection="1">
      <alignment horizontal="center" vertical="center" wrapText="1"/>
    </xf>
    <xf numFmtId="165" fontId="5" fillId="5" borderId="9" xfId="2" applyNumberFormat="1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165" fontId="7" fillId="4" borderId="9" xfId="2" applyNumberFormat="1" applyFont="1" applyFill="1" applyBorder="1" applyAlignment="1" applyProtection="1">
      <alignment horizontal="center"/>
    </xf>
    <xf numFmtId="165" fontId="7" fillId="4" borderId="7" xfId="2" applyNumberFormat="1" applyFont="1" applyFill="1" applyBorder="1" applyAlignment="1" applyProtection="1">
      <alignment horizontal="center"/>
    </xf>
    <xf numFmtId="0" fontId="5" fillId="5" borderId="14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6" fillId="5" borderId="10" xfId="0" applyFont="1" applyFill="1" applyBorder="1" applyAlignment="1" applyProtection="1"/>
    <xf numFmtId="0" fontId="6" fillId="5" borderId="12" xfId="0" applyFont="1" applyFill="1" applyBorder="1" applyAlignment="1" applyProtection="1"/>
    <xf numFmtId="0" fontId="7" fillId="0" borderId="4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4" borderId="1" xfId="0" applyFont="1" applyFill="1" applyBorder="1" applyAlignment="1" applyProtection="1">
      <alignment horizontal="right"/>
    </xf>
    <xf numFmtId="0" fontId="7" fillId="4" borderId="3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0" fontId="7" fillId="4" borderId="0" xfId="0" applyFont="1" applyFill="1" applyBorder="1" applyAlignment="1" applyProtection="1">
      <alignment horizontal="right"/>
    </xf>
    <xf numFmtId="165" fontId="7" fillId="3" borderId="0" xfId="2" applyNumberFormat="1" applyFont="1" applyFill="1" applyBorder="1" applyAlignment="1" applyProtection="1">
      <alignment horizontal="center"/>
    </xf>
    <xf numFmtId="165" fontId="7" fillId="3" borderId="13" xfId="2" applyNumberFormat="1" applyFont="1" applyFill="1" applyBorder="1" applyAlignment="1" applyProtection="1">
      <alignment horizontal="center"/>
    </xf>
    <xf numFmtId="10" fontId="7" fillId="4" borderId="0" xfId="0" applyNumberFormat="1" applyFont="1" applyFill="1" applyBorder="1" applyAlignment="1" applyProtection="1">
      <alignment horizontal="center"/>
    </xf>
    <xf numFmtId="10" fontId="7" fillId="4" borderId="13" xfId="0" applyNumberFormat="1" applyFont="1" applyFill="1" applyBorder="1" applyAlignment="1" applyProtection="1">
      <alignment horizontal="center"/>
    </xf>
    <xf numFmtId="165" fontId="7" fillId="0" borderId="0" xfId="2" applyNumberFormat="1" applyFont="1" applyFill="1" applyBorder="1" applyAlignment="1" applyProtection="1">
      <alignment horizontal="center"/>
    </xf>
    <xf numFmtId="165" fontId="7" fillId="0" borderId="13" xfId="2" applyNumberFormat="1" applyFont="1" applyFill="1" applyBorder="1" applyAlignment="1" applyProtection="1">
      <alignment horizontal="center"/>
    </xf>
    <xf numFmtId="165" fontId="7" fillId="4" borderId="3" xfId="2" applyNumberFormat="1" applyFont="1" applyFill="1" applyBorder="1" applyAlignment="1" applyProtection="1">
      <alignment horizontal="center"/>
    </xf>
    <xf numFmtId="165" fontId="7" fillId="4" borderId="15" xfId="2" applyNumberFormat="1" applyFont="1" applyFill="1" applyBorder="1" applyAlignment="1" applyProtection="1">
      <alignment horizontal="center"/>
    </xf>
    <xf numFmtId="169" fontId="7" fillId="8" borderId="14" xfId="0" applyNumberFormat="1" applyFont="1" applyFill="1" applyBorder="1" applyAlignment="1" applyProtection="1">
      <alignment horizontal="center"/>
      <protection locked="0"/>
    </xf>
    <xf numFmtId="169" fontId="7" fillId="8" borderId="12" xfId="0" applyNumberFormat="1" applyFont="1" applyFill="1" applyBorder="1" applyAlignment="1" applyProtection="1">
      <alignment horizontal="center"/>
      <protection locked="0"/>
    </xf>
    <xf numFmtId="169" fontId="7" fillId="0" borderId="0" xfId="0" applyNumberFormat="1" applyFont="1" applyFill="1" applyBorder="1" applyAlignment="1" applyProtection="1">
      <alignment horizontal="center"/>
    </xf>
    <xf numFmtId="169" fontId="7" fillId="0" borderId="13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31</xdr:row>
      <xdr:rowOff>38100</xdr:rowOff>
    </xdr:from>
    <xdr:to>
      <xdr:col>12</xdr:col>
      <xdr:colOff>0</xdr:colOff>
      <xdr:row>36</xdr:row>
      <xdr:rowOff>1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771526" y="4991100"/>
          <a:ext cx="9505949" cy="65722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 Obligación Negociable PYME CNV Garantizada Diesel Lange S.R.L., basarse en sus propios cálculos y evaluación de los Términos y Condiciones de la Obligación Negociable Serie I en el Prospeco que ha tenido a su disposición, a fin de determinar el rendimiento de la Obligación Negociable PYME CNV Garantizada Diesel Lange S.R.L. El Interesado deberá analizar cuidadosamente dicha información, junto con el Prospecto de Programa y el Suplemento de Precio, y en particular las consideraciones de riesgo para la inversión. Se aclara que el uso de la Planilla de Cálculo no es obligatorio para el Interesado, sino meramente orientativo, y que los resultados que ésta arroje no serán vinculantes; por tal motivo  Banco Mariva SA no tendrá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3</xdr:col>
      <xdr:colOff>141073</xdr:colOff>
      <xdr:row>1</xdr:row>
      <xdr:rowOff>76200</xdr:rowOff>
    </xdr:from>
    <xdr:to>
      <xdr:col>5</xdr:col>
      <xdr:colOff>380999</xdr:colOff>
      <xdr:row>4</xdr:row>
      <xdr:rowOff>152400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8113498" y="219075"/>
          <a:ext cx="1716301" cy="561975"/>
        </a:xfrm>
        <a:prstGeom prst="rect">
          <a:avLst/>
        </a:prstGeom>
      </xdr:spPr>
    </xdr:pic>
    <xdr:clientData/>
  </xdr:twoCellAnchor>
  <xdr:twoCellAnchor editAs="oneCell">
    <xdr:from>
      <xdr:col>6</xdr:col>
      <xdr:colOff>638175</xdr:colOff>
      <xdr:row>1</xdr:row>
      <xdr:rowOff>0</xdr:rowOff>
    </xdr:from>
    <xdr:to>
      <xdr:col>9</xdr:col>
      <xdr:colOff>260349</xdr:colOff>
      <xdr:row>5</xdr:row>
      <xdr:rowOff>7343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81725" y="161925"/>
          <a:ext cx="2136774" cy="655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H267"/>
  <sheetViews>
    <sheetView showGridLines="0" tabSelected="1" zoomScaleNormal="100" zoomScaleSheetLayoutView="130" workbookViewId="0">
      <selection activeCell="K13" sqref="K13:L13"/>
    </sheetView>
  </sheetViews>
  <sheetFormatPr baseColWidth="10" defaultColWidth="11.42578125" defaultRowHeight="12.75" x14ac:dyDescent="0.2"/>
  <cols>
    <col min="1" max="1" width="11.42578125" style="10"/>
    <col min="2" max="2" width="18.85546875" style="10" bestFit="1" customWidth="1"/>
    <col min="3" max="3" width="17.140625" style="10" bestFit="1" customWidth="1"/>
    <col min="4" max="4" width="10.5703125" style="10" bestFit="1" customWidth="1"/>
    <col min="5" max="5" width="11.5703125" style="10" customWidth="1"/>
    <col min="6" max="6" width="13.5703125" style="10" customWidth="1"/>
    <col min="7" max="7" width="12.85546875" style="10" customWidth="1"/>
    <col min="8" max="8" width="13.28515625" style="10" bestFit="1" customWidth="1"/>
    <col min="9" max="9" width="11.5703125" style="10" customWidth="1"/>
    <col min="10" max="10" width="11.7109375" style="10" customWidth="1"/>
    <col min="11" max="11" width="11.140625" style="10" customWidth="1"/>
    <col min="12" max="12" width="11.28515625" style="10" customWidth="1"/>
    <col min="13" max="13" width="15.28515625" style="12" hidden="1" customWidth="1"/>
    <col min="14" max="14" width="13.28515625" style="12" hidden="1" customWidth="1"/>
    <col min="15" max="15" width="9.5703125" style="13" hidden="1" customWidth="1"/>
    <col min="16" max="16" width="10.85546875" style="13" hidden="1" customWidth="1"/>
    <col min="17" max="17" width="15.85546875" style="13" hidden="1" customWidth="1"/>
    <col min="18" max="18" width="8.28515625" style="10" customWidth="1"/>
    <col min="19" max="19" width="11.42578125" style="10" customWidth="1"/>
    <col min="20" max="16384" width="11.42578125" style="10"/>
  </cols>
  <sheetData>
    <row r="1" spans="2:138" x14ac:dyDescent="0.2">
      <c r="L1" s="11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</row>
    <row r="2" spans="2:138" x14ac:dyDescent="0.2"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</row>
    <row r="3" spans="2:138" x14ac:dyDescent="0.2"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</row>
    <row r="4" spans="2:138" x14ac:dyDescent="0.2"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</row>
    <row r="5" spans="2:138" x14ac:dyDescent="0.2">
      <c r="E5" s="15"/>
      <c r="F5" s="15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</row>
    <row r="6" spans="2:138" x14ac:dyDescent="0.2"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</row>
    <row r="7" spans="2:138" x14ac:dyDescent="0.2">
      <c r="B7" s="114" t="s">
        <v>40</v>
      </c>
      <c r="C7" s="115"/>
      <c r="D7" s="115"/>
      <c r="E7" s="115"/>
      <c r="F7" s="115"/>
      <c r="G7" s="115"/>
      <c r="H7" s="115"/>
      <c r="I7" s="115"/>
      <c r="J7" s="115"/>
      <c r="K7" s="116"/>
      <c r="L7" s="117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</row>
    <row r="8" spans="2:138" x14ac:dyDescent="0.2">
      <c r="H8" s="16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</row>
    <row r="9" spans="2:138" ht="12.75" customHeight="1" x14ac:dyDescent="0.2">
      <c r="B9" s="17" t="s">
        <v>0</v>
      </c>
      <c r="C9" s="130">
        <v>44007</v>
      </c>
      <c r="D9" s="131"/>
      <c r="E9" s="120" t="s">
        <v>1</v>
      </c>
      <c r="F9" s="121"/>
      <c r="G9" s="95">
        <f ca="1">XIRR(J25:J29,B25:B29)</f>
        <v>0.36600717902183544</v>
      </c>
      <c r="H9" s="96"/>
      <c r="I9" s="120" t="s">
        <v>2</v>
      </c>
      <c r="J9" s="121"/>
      <c r="K9" s="95">
        <v>1</v>
      </c>
      <c r="L9" s="96"/>
      <c r="M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</row>
    <row r="10" spans="2:138" ht="12.75" customHeight="1" x14ac:dyDescent="0.2">
      <c r="B10" s="19" t="s">
        <v>3</v>
      </c>
      <c r="C10" s="128">
        <f>+EDATE(C9,12)</f>
        <v>44372</v>
      </c>
      <c r="D10" s="129"/>
      <c r="E10" s="118" t="s">
        <v>29</v>
      </c>
      <c r="F10" s="119"/>
      <c r="G10" s="102">
        <f ca="1">+NOMINAL(G9,4)</f>
        <v>0.32437389300021202</v>
      </c>
      <c r="H10" s="103"/>
      <c r="I10" s="118" t="s">
        <v>4</v>
      </c>
      <c r="J10" s="119"/>
      <c r="K10" s="93">
        <f ca="1">IF(C13&lt;B26,+(C13-B25)*VLOOKUP(B26,B24:E29,4,FALSE)*(VLOOKUP(B25,B24:H29,7,FALSE)/100)/365,IF(C13&lt;B28,+(C13-B26)*VLOOKUP(B28,B24:E29,4,FALSE)*(VLOOKUP(B26,B24:H29,7,FALSE)/100)/365,IF(C13&lt;B29,+(C13-B28)*VLOOKUP(B29,B24:E29,4,FALSE)*(VLOOKUP(B28,B24:H29,7,FALSE)/100)/365,IF(C13&lt;#REF!,+(C13-B29)*VLOOKUP(#REF!,B24:E29,4,FALSE)*(VLOOKUP(B29,B24:H29,7,FALSE)/100)/365,IF(C13&lt;#REF!,+(C13-#REF!)*VLOOKUP(#REF!,B24:E29,4,FALSE)*(VLOOKUP(#REF!,B24:H29,7,FALSE)/100)/365,+(C13-#REF!)*VLOOKUP(#REF!,B24:E29,4,FALSE)*(VLOOKUP(#REF!,B24:H29,7,FALSE)/100)/365)))))</f>
        <v>0</v>
      </c>
      <c r="L10" s="9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</row>
    <row r="11" spans="2:138" ht="12.75" customHeight="1" x14ac:dyDescent="0.2">
      <c r="B11" s="20" t="s">
        <v>5</v>
      </c>
      <c r="C11" s="126" t="s">
        <v>36</v>
      </c>
      <c r="D11" s="127"/>
      <c r="E11" s="122" t="s">
        <v>30</v>
      </c>
      <c r="F11" s="123"/>
      <c r="G11" s="100">
        <f ca="1">+(Q30/P30)*12</f>
        <v>8.3002469635611558</v>
      </c>
      <c r="H11" s="101"/>
      <c r="I11" s="122" t="s">
        <v>6</v>
      </c>
      <c r="J11" s="123"/>
      <c r="K11" s="91">
        <f ca="1">+K9+K10</f>
        <v>1</v>
      </c>
      <c r="L11" s="92"/>
      <c r="N11" s="21"/>
      <c r="P11" s="22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</row>
    <row r="12" spans="2:138" ht="12.75" customHeight="1" x14ac:dyDescent="0.2">
      <c r="B12" s="19" t="s">
        <v>7</v>
      </c>
      <c r="C12" s="124">
        <f>C10</f>
        <v>44372</v>
      </c>
      <c r="D12" s="125"/>
      <c r="E12" s="118" t="s">
        <v>38</v>
      </c>
      <c r="F12" s="119"/>
      <c r="G12" s="98" t="s">
        <v>39</v>
      </c>
      <c r="H12" s="99"/>
      <c r="I12" s="118" t="s">
        <v>8</v>
      </c>
      <c r="J12" s="119"/>
      <c r="K12" s="134">
        <f ca="1">+K13*K11</f>
        <v>120000000</v>
      </c>
      <c r="L12" s="135"/>
      <c r="N12" s="21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</row>
    <row r="13" spans="2:138" ht="12.75" customHeight="1" x14ac:dyDescent="0.2">
      <c r="B13" s="23" t="s">
        <v>9</v>
      </c>
      <c r="C13" s="112">
        <f ca="1">IF(TODAY()&lt;C9,C9,TODAY())</f>
        <v>44007</v>
      </c>
      <c r="D13" s="113"/>
      <c r="E13" s="89"/>
      <c r="F13" s="90"/>
      <c r="G13" s="90"/>
      <c r="H13" s="97"/>
      <c r="I13" s="89" t="s">
        <v>10</v>
      </c>
      <c r="J13" s="90"/>
      <c r="K13" s="132">
        <v>120000000</v>
      </c>
      <c r="L13" s="133"/>
      <c r="N13" s="21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</row>
    <row r="14" spans="2:138" x14ac:dyDescent="0.2">
      <c r="C14" s="24"/>
      <c r="D14" s="25"/>
      <c r="E14" s="25"/>
      <c r="H14" s="26"/>
      <c r="I14" s="27"/>
      <c r="N14" s="21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</row>
    <row r="15" spans="2:138" x14ac:dyDescent="0.2">
      <c r="E15" s="28" t="s">
        <v>18</v>
      </c>
      <c r="F15" s="29" t="s">
        <v>27</v>
      </c>
      <c r="G15" s="29" t="s">
        <v>19</v>
      </c>
      <c r="H15" s="30" t="s">
        <v>20</v>
      </c>
      <c r="I15" s="27"/>
      <c r="N15" s="21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</row>
    <row r="16" spans="2:138" ht="12.75" customHeight="1" x14ac:dyDescent="0.2">
      <c r="E16" s="31">
        <f>+B26</f>
        <v>44099</v>
      </c>
      <c r="F16" s="32">
        <f>+$K$13*G26/100</f>
        <v>0</v>
      </c>
      <c r="G16" s="32">
        <f>+$K$13*F26/100</f>
        <v>9811232.8767123278</v>
      </c>
      <c r="H16" s="33">
        <f>SUM(F16:G16)</f>
        <v>9811232.8767123278</v>
      </c>
      <c r="I16" s="27"/>
      <c r="K16" s="34"/>
      <c r="S16" s="14"/>
      <c r="T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</row>
    <row r="17" spans="2:138" ht="12.75" customHeight="1" x14ac:dyDescent="0.2">
      <c r="E17" s="31">
        <f t="shared" ref="E17:E18" si="0">+B27</f>
        <v>44190</v>
      </c>
      <c r="F17" s="32">
        <f>+$K$13*G27/100</f>
        <v>39600000</v>
      </c>
      <c r="G17" s="32">
        <f>+$K$13*F27/100</f>
        <v>9704589.0410958901</v>
      </c>
      <c r="H17" s="33">
        <f>SUM(F17:G17)</f>
        <v>49304589.04109589</v>
      </c>
      <c r="I17" s="27"/>
      <c r="K17" s="3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</row>
    <row r="18" spans="2:138" ht="12.75" customHeight="1" x14ac:dyDescent="0.2">
      <c r="E18" s="31">
        <f t="shared" si="0"/>
        <v>44280</v>
      </c>
      <c r="F18" s="32">
        <f>+$K$13*G28/100</f>
        <v>39600000</v>
      </c>
      <c r="G18" s="32">
        <f>+$K$13*F28/100</f>
        <v>6430623.2876712326</v>
      </c>
      <c r="H18" s="33">
        <f>SUM(F18:G18)</f>
        <v>46030623.287671231</v>
      </c>
      <c r="I18" s="27"/>
      <c r="K18" s="3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</row>
    <row r="19" spans="2:138" ht="12.75" customHeight="1" x14ac:dyDescent="0.2">
      <c r="E19" s="31">
        <f>+B29</f>
        <v>44372</v>
      </c>
      <c r="F19" s="32">
        <f>+$K$13*G29/100</f>
        <v>40800000</v>
      </c>
      <c r="G19" s="32">
        <f>+$K$13*F29/100</f>
        <v>3335819.1780821919</v>
      </c>
      <c r="H19" s="33">
        <f>SUM(F19:G19)</f>
        <v>44135819.17808219</v>
      </c>
      <c r="I19" s="27"/>
      <c r="K19" s="3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</row>
    <row r="20" spans="2:138" ht="12.75" customHeight="1" x14ac:dyDescent="0.2">
      <c r="E20" s="35" t="s">
        <v>20</v>
      </c>
      <c r="F20" s="36">
        <f>SUM(F16:F19)</f>
        <v>120000000</v>
      </c>
      <c r="G20" s="36">
        <f>SUM(G16:G19)</f>
        <v>29282264.383561641</v>
      </c>
      <c r="H20" s="37">
        <f>SUM(F20:G20)</f>
        <v>149282264.38356164</v>
      </c>
      <c r="I20" s="27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</row>
    <row r="21" spans="2:138" x14ac:dyDescent="0.2">
      <c r="C21" s="38"/>
      <c r="D21" s="25"/>
      <c r="E21" s="25"/>
      <c r="H21" s="26"/>
      <c r="I21" s="27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</row>
    <row r="22" spans="2:138" ht="14.25" customHeight="1" x14ac:dyDescent="0.2">
      <c r="B22" s="104" t="s">
        <v>28</v>
      </c>
      <c r="C22" s="106" t="s">
        <v>23</v>
      </c>
      <c r="D22" s="106" t="s">
        <v>24</v>
      </c>
      <c r="E22" s="106" t="s">
        <v>33</v>
      </c>
      <c r="F22" s="108" t="s">
        <v>32</v>
      </c>
      <c r="G22" s="108" t="s">
        <v>11</v>
      </c>
      <c r="H22" s="108" t="s">
        <v>25</v>
      </c>
      <c r="I22" s="110" t="s">
        <v>12</v>
      </c>
      <c r="J22" s="108" t="s">
        <v>26</v>
      </c>
      <c r="K22" s="39" t="s">
        <v>13</v>
      </c>
      <c r="L22" s="87">
        <v>0.03</v>
      </c>
      <c r="R22" s="40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</row>
    <row r="23" spans="2:138" x14ac:dyDescent="0.2">
      <c r="B23" s="105"/>
      <c r="C23" s="107"/>
      <c r="D23" s="107"/>
      <c r="E23" s="107"/>
      <c r="F23" s="109"/>
      <c r="G23" s="109"/>
      <c r="H23" s="109"/>
      <c r="I23" s="111"/>
      <c r="J23" s="109"/>
      <c r="K23" s="41"/>
      <c r="L23" s="42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</row>
    <row r="24" spans="2:138" x14ac:dyDescent="0.2">
      <c r="B24" s="45"/>
      <c r="C24" s="46"/>
      <c r="D24" s="46"/>
      <c r="E24" s="47">
        <f>+E25</f>
        <v>0.32437499999999997</v>
      </c>
      <c r="F24" s="48"/>
      <c r="G24" s="48"/>
      <c r="H24" s="49">
        <f>+H25</f>
        <v>100</v>
      </c>
      <c r="I24" s="50"/>
      <c r="J24" s="50"/>
      <c r="K24" s="51" t="s">
        <v>37</v>
      </c>
      <c r="L24" s="52"/>
      <c r="M24" s="40" t="s">
        <v>31</v>
      </c>
      <c r="N24" s="40" t="s">
        <v>14</v>
      </c>
      <c r="O24" s="40" t="s">
        <v>15</v>
      </c>
      <c r="P24" s="40" t="s">
        <v>16</v>
      </c>
      <c r="Q24" s="40" t="s">
        <v>17</v>
      </c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</row>
    <row r="25" spans="2:138" s="53" customFormat="1" ht="12.75" customHeight="1" x14ac:dyDescent="0.2">
      <c r="B25" s="54">
        <f>+C9</f>
        <v>44007</v>
      </c>
      <c r="C25" s="55"/>
      <c r="D25" s="55"/>
      <c r="E25" s="56">
        <f>+L26+L22</f>
        <v>0.32437499999999997</v>
      </c>
      <c r="F25" s="55"/>
      <c r="G25" s="55"/>
      <c r="H25" s="57">
        <v>100</v>
      </c>
      <c r="I25" s="57">
        <f ca="1">-K11*100</f>
        <v>-100</v>
      </c>
      <c r="J25" s="55">
        <f ca="1">+K12*-1</f>
        <v>-120000000</v>
      </c>
      <c r="K25" s="58" t="s">
        <v>21</v>
      </c>
      <c r="L25" s="59" t="s">
        <v>22</v>
      </c>
      <c r="M25" s="43"/>
      <c r="N25" s="44">
        <f ca="1">+G9</f>
        <v>0.36600717902183544</v>
      </c>
      <c r="O25" s="13"/>
      <c r="P25" s="13"/>
      <c r="Q25" s="13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</row>
    <row r="26" spans="2:138" s="53" customFormat="1" ht="12.75" customHeight="1" x14ac:dyDescent="0.2">
      <c r="B26" s="61">
        <f>EDATE(B25,3)</f>
        <v>44099</v>
      </c>
      <c r="C26" s="62">
        <f>+B26-B25</f>
        <v>92</v>
      </c>
      <c r="D26" s="62">
        <f ca="1">+IF(B26-$C$13&lt;0,0,B26-$C$13)</f>
        <v>92</v>
      </c>
      <c r="E26" s="63">
        <f>+L26+$L$22</f>
        <v>0.32437499999999997</v>
      </c>
      <c r="F26" s="64">
        <f>+E26/365*C26*H25</f>
        <v>8.1760273972602739</v>
      </c>
      <c r="G26" s="65">
        <v>0</v>
      </c>
      <c r="H26" s="65">
        <f>+H25-G26</f>
        <v>100</v>
      </c>
      <c r="I26" s="65">
        <f ca="1">+IF(B26&gt;$C$13,F26+G26,0)</f>
        <v>8.1760273972602739</v>
      </c>
      <c r="J26" s="62">
        <f ca="1">+I26*$K$13/100</f>
        <v>9811232.8767123278</v>
      </c>
      <c r="K26" s="66">
        <f>+B26</f>
        <v>44099</v>
      </c>
      <c r="L26" s="88">
        <v>0.294375</v>
      </c>
      <c r="M26" s="67">
        <f ca="1">D26/365</f>
        <v>0.25205479452054796</v>
      </c>
      <c r="N26" s="67">
        <f ca="1">1/(1+$G$9)^(D26/365)</f>
        <v>0.92439678532583103</v>
      </c>
      <c r="O26" s="68">
        <f ca="1">+I26</f>
        <v>8.1760273972602739</v>
      </c>
      <c r="P26" s="68">
        <f ca="1">+O26*N26</f>
        <v>7.5578934427633184</v>
      </c>
      <c r="Q26" s="68">
        <f ca="1">+P26*M26</f>
        <v>1.9050032787239051</v>
      </c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</row>
    <row r="27" spans="2:138" s="53" customFormat="1" ht="12.75" customHeight="1" x14ac:dyDescent="0.2">
      <c r="B27" s="69">
        <f t="shared" ref="B27:B29" si="1">EDATE(B26,3)</f>
        <v>44190</v>
      </c>
      <c r="C27" s="70">
        <f t="shared" ref="C27:C29" si="2">+B27-B26</f>
        <v>91</v>
      </c>
      <c r="D27" s="70">
        <f ca="1">+IF(B27-$C$13&lt;0,0,B27-$C$13)</f>
        <v>183</v>
      </c>
      <c r="E27" s="71">
        <f t="shared" ref="E27:E29" si="3">+L27+$L$22</f>
        <v>0.32437499999999997</v>
      </c>
      <c r="F27" s="72">
        <f>+E27/365*C27*H26</f>
        <v>8.0871575342465754</v>
      </c>
      <c r="G27" s="73">
        <f>+$H$25*33%</f>
        <v>33</v>
      </c>
      <c r="H27" s="73">
        <f t="shared" ref="H27:H29" si="4">+H26-G27</f>
        <v>67</v>
      </c>
      <c r="I27" s="73">
        <f ca="1">+IF(B27&gt;$C$13,F27+G27,0)</f>
        <v>41.087157534246572</v>
      </c>
      <c r="J27" s="70">
        <f ca="1">+I27*$K$13/100</f>
        <v>49304589.041095883</v>
      </c>
      <c r="K27" s="74">
        <f>+B27</f>
        <v>44190</v>
      </c>
      <c r="L27" s="84">
        <f>+L26</f>
        <v>0.294375</v>
      </c>
      <c r="M27" s="67">
        <f t="shared" ref="M27" ca="1" si="5">D27/365</f>
        <v>0.50136986301369868</v>
      </c>
      <c r="N27" s="67">
        <f t="shared" ref="N27" ca="1" si="6">1/(1+$G$9)^(D27/365)</f>
        <v>0.8552399059423047</v>
      </c>
      <c r="O27" s="68">
        <f t="shared" ref="O27" ca="1" si="7">+I27</f>
        <v>41.087157534246572</v>
      </c>
      <c r="P27" s="68">
        <f t="shared" ref="P27" ca="1" si="8">+O27*N27</f>
        <v>35.139376745025693</v>
      </c>
      <c r="Q27" s="68">
        <f t="shared" ref="Q27" ca="1" si="9">+P27*M27</f>
        <v>17.617824505040282</v>
      </c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</row>
    <row r="28" spans="2:138" ht="12.75" customHeight="1" x14ac:dyDescent="0.2">
      <c r="B28" s="61">
        <f t="shared" si="1"/>
        <v>44280</v>
      </c>
      <c r="C28" s="62">
        <f t="shared" si="2"/>
        <v>90</v>
      </c>
      <c r="D28" s="62">
        <f ca="1">+IF(B28-$C$13&lt;0,0,B28-$C$13)</f>
        <v>273</v>
      </c>
      <c r="E28" s="63">
        <f t="shared" si="3"/>
        <v>0.32437499999999997</v>
      </c>
      <c r="F28" s="64">
        <f>+E28/365*C28*H27</f>
        <v>5.3588527397260268</v>
      </c>
      <c r="G28" s="65">
        <f>+$H$25*33%</f>
        <v>33</v>
      </c>
      <c r="H28" s="65">
        <f t="shared" si="4"/>
        <v>34</v>
      </c>
      <c r="I28" s="65">
        <f ca="1">+IF(B28&gt;$C$13,F28+G28,0)</f>
        <v>38.358852739726025</v>
      </c>
      <c r="J28" s="62">
        <f ca="1">+I28*$K$13/100</f>
        <v>46030623.287671231</v>
      </c>
      <c r="K28" s="66">
        <f>+B28</f>
        <v>44280</v>
      </c>
      <c r="L28" s="85">
        <f>+L26</f>
        <v>0.294375</v>
      </c>
      <c r="M28" s="67">
        <f ca="1">D28/365</f>
        <v>0.74794520547945209</v>
      </c>
      <c r="N28" s="67">
        <f t="shared" ref="N28:N29" ca="1" si="10">1/(1+$G$9)^(D28/365)</f>
        <v>0.79193327577614536</v>
      </c>
      <c r="O28" s="68">
        <f ca="1">+I28</f>
        <v>38.358852739726025</v>
      </c>
      <c r="P28" s="68">
        <f ca="1">+O28*N28</f>
        <v>30.377651905185999</v>
      </c>
      <c r="Q28" s="68">
        <f ca="1">+P28*M28</f>
        <v>22.720819096207613</v>
      </c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</row>
    <row r="29" spans="2:138" ht="12.75" customHeight="1" x14ac:dyDescent="0.2">
      <c r="B29" s="75">
        <f t="shared" si="1"/>
        <v>44372</v>
      </c>
      <c r="C29" s="76">
        <f t="shared" si="2"/>
        <v>92</v>
      </c>
      <c r="D29" s="76">
        <f ca="1">+IF(B29-$C$13&lt;0,0,B29-$C$13)</f>
        <v>365</v>
      </c>
      <c r="E29" s="77">
        <f t="shared" si="3"/>
        <v>0.32437499999999997</v>
      </c>
      <c r="F29" s="78">
        <f>+E29/365*C29*H28</f>
        <v>2.7798493150684931</v>
      </c>
      <c r="G29" s="79">
        <f>+$H$25*34%</f>
        <v>34</v>
      </c>
      <c r="H29" s="79">
        <f t="shared" si="4"/>
        <v>0</v>
      </c>
      <c r="I29" s="79">
        <f ca="1">+IF(B29&gt;$C$13,F29+G29,0)</f>
        <v>36.779849315068496</v>
      </c>
      <c r="J29" s="76">
        <f ca="1">+I29*$K$13/100</f>
        <v>44135819.178082198</v>
      </c>
      <c r="K29" s="83">
        <f>+B29</f>
        <v>44372</v>
      </c>
      <c r="L29" s="86">
        <f>+L26</f>
        <v>0.294375</v>
      </c>
      <c r="M29" s="67">
        <f ca="1">D29/365</f>
        <v>1</v>
      </c>
      <c r="N29" s="67">
        <f t="shared" ca="1" si="10"/>
        <v>0.73206057432002358</v>
      </c>
      <c r="O29" s="68">
        <f ca="1">+I29</f>
        <v>36.779849315068496</v>
      </c>
      <c r="P29" s="68">
        <f ca="1">+O29*N29</f>
        <v>26.925077612992968</v>
      </c>
      <c r="Q29" s="68">
        <f ca="1">+P29*M29</f>
        <v>26.925077612992968</v>
      </c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</row>
    <row r="30" spans="2:138" x14ac:dyDescent="0.2">
      <c r="B30" s="80"/>
      <c r="C30" s="62"/>
      <c r="D30" s="62"/>
      <c r="E30" s="62"/>
      <c r="F30" s="62"/>
      <c r="G30" s="81">
        <f>SUM(G26:G29)</f>
        <v>100</v>
      </c>
      <c r="H30" s="65"/>
      <c r="I30" s="65"/>
      <c r="J30" s="82">
        <f ca="1">SUM(J26:J29)</f>
        <v>149282264.38356164</v>
      </c>
      <c r="M30" s="67"/>
      <c r="N30" s="67"/>
      <c r="O30" s="68"/>
      <c r="P30" s="68">
        <f ca="1">SUM(P26:P29)</f>
        <v>99.99999970596798</v>
      </c>
      <c r="Q30" s="68">
        <f ca="1">SUM(Q26:Q29)</f>
        <v>69.16872449296477</v>
      </c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</row>
    <row r="31" spans="2:138" x14ac:dyDescent="0.2"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</row>
    <row r="32" spans="2:138" x14ac:dyDescent="0.2">
      <c r="M32" s="10"/>
      <c r="N32" s="10"/>
      <c r="O32" s="10"/>
      <c r="P32" s="10"/>
      <c r="Q32" s="10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</row>
    <row r="33" spans="13:138" x14ac:dyDescent="0.2">
      <c r="M33" s="10"/>
      <c r="N33" s="10"/>
      <c r="O33" s="10"/>
      <c r="P33" s="10"/>
      <c r="Q33" s="10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</row>
    <row r="34" spans="13:138" x14ac:dyDescent="0.2">
      <c r="M34" s="10"/>
      <c r="N34" s="10"/>
      <c r="O34" s="10"/>
      <c r="P34" s="10"/>
      <c r="Q34" s="10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</row>
    <row r="35" spans="13:138" x14ac:dyDescent="0.2">
      <c r="M35" s="10"/>
      <c r="N35" s="10"/>
      <c r="O35" s="10"/>
      <c r="P35" s="10"/>
      <c r="Q35" s="10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</row>
    <row r="36" spans="13:138" ht="9.75" customHeight="1" x14ac:dyDescent="0.2">
      <c r="M36" s="10"/>
      <c r="N36" s="10"/>
      <c r="O36" s="10"/>
      <c r="P36" s="10"/>
      <c r="Q36" s="10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</row>
    <row r="37" spans="13:138" x14ac:dyDescent="0.2">
      <c r="M37" s="10"/>
      <c r="N37" s="10"/>
      <c r="O37" s="10"/>
      <c r="P37" s="10"/>
      <c r="Q37" s="10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</row>
    <row r="38" spans="13:138" x14ac:dyDescent="0.2">
      <c r="M38" s="10"/>
      <c r="N38" s="10"/>
      <c r="O38" s="10"/>
      <c r="P38" s="10"/>
      <c r="Q38" s="10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</row>
    <row r="39" spans="13:138" x14ac:dyDescent="0.2">
      <c r="M39" s="10"/>
      <c r="N39" s="10"/>
      <c r="O39" s="10"/>
      <c r="P39" s="10"/>
      <c r="Q39" s="10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</row>
    <row r="40" spans="13:138" x14ac:dyDescent="0.2">
      <c r="M40" s="10"/>
      <c r="N40" s="10"/>
      <c r="O40" s="10"/>
      <c r="P40" s="10"/>
      <c r="Q40" s="10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</row>
    <row r="41" spans="13:138" x14ac:dyDescent="0.2">
      <c r="M41" s="10"/>
      <c r="N41" s="10"/>
      <c r="O41" s="10"/>
      <c r="P41" s="10"/>
      <c r="Q41" s="10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</row>
    <row r="42" spans="13:138" x14ac:dyDescent="0.2">
      <c r="M42" s="10"/>
      <c r="N42" s="10"/>
      <c r="O42" s="10"/>
      <c r="P42" s="10"/>
      <c r="Q42" s="10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</row>
    <row r="43" spans="13:138" x14ac:dyDescent="0.2">
      <c r="M43" s="10"/>
      <c r="N43" s="10"/>
      <c r="O43" s="10"/>
      <c r="P43" s="10"/>
      <c r="Q43" s="10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</row>
    <row r="44" spans="13:138" x14ac:dyDescent="0.2">
      <c r="M44" s="10"/>
      <c r="N44" s="10"/>
      <c r="O44" s="10"/>
      <c r="P44" s="10"/>
      <c r="Q44" s="10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</row>
    <row r="45" spans="13:138" x14ac:dyDescent="0.2">
      <c r="M45" s="10"/>
      <c r="N45" s="10"/>
      <c r="O45" s="10"/>
      <c r="P45" s="10"/>
      <c r="Q45" s="10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</row>
    <row r="46" spans="13:138" x14ac:dyDescent="0.2">
      <c r="M46" s="10"/>
      <c r="N46" s="10"/>
      <c r="O46" s="10"/>
      <c r="P46" s="10"/>
      <c r="Q46" s="10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</row>
    <row r="47" spans="13:138" x14ac:dyDescent="0.2">
      <c r="M47" s="10"/>
      <c r="N47" s="10"/>
      <c r="O47" s="10"/>
      <c r="P47" s="10"/>
      <c r="Q47" s="10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</row>
    <row r="48" spans="13:138" x14ac:dyDescent="0.2">
      <c r="M48" s="10"/>
      <c r="N48" s="10"/>
      <c r="O48" s="10"/>
      <c r="P48" s="10"/>
      <c r="Q48" s="10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</row>
    <row r="49" spans="13:138" x14ac:dyDescent="0.2">
      <c r="M49" s="10"/>
      <c r="N49" s="10"/>
      <c r="O49" s="10"/>
      <c r="P49" s="10"/>
      <c r="Q49" s="10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</row>
    <row r="50" spans="13:138" x14ac:dyDescent="0.2">
      <c r="M50" s="10"/>
      <c r="N50" s="10"/>
      <c r="O50" s="10"/>
      <c r="P50" s="10"/>
      <c r="Q50" s="10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</row>
    <row r="51" spans="13:138" x14ac:dyDescent="0.2">
      <c r="M51" s="10"/>
      <c r="N51" s="10"/>
      <c r="O51" s="10"/>
      <c r="P51" s="10"/>
      <c r="Q51" s="10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</row>
    <row r="52" spans="13:138" x14ac:dyDescent="0.2">
      <c r="M52" s="10"/>
      <c r="N52" s="10"/>
      <c r="O52" s="10"/>
      <c r="P52" s="10"/>
      <c r="Q52" s="10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</row>
    <row r="53" spans="13:138" x14ac:dyDescent="0.2">
      <c r="M53" s="10"/>
      <c r="N53" s="10"/>
      <c r="O53" s="10"/>
      <c r="P53" s="10"/>
      <c r="Q53" s="10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</row>
    <row r="54" spans="13:138" x14ac:dyDescent="0.2">
      <c r="M54" s="10"/>
      <c r="N54" s="10"/>
      <c r="O54" s="10"/>
      <c r="P54" s="10"/>
      <c r="Q54" s="10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</row>
    <row r="55" spans="13:138" x14ac:dyDescent="0.2">
      <c r="M55" s="10"/>
      <c r="N55" s="10"/>
      <c r="O55" s="10"/>
      <c r="P55" s="10"/>
      <c r="Q55" s="10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</row>
    <row r="56" spans="13:138" x14ac:dyDescent="0.2">
      <c r="M56" s="10"/>
      <c r="N56" s="10"/>
      <c r="O56" s="10"/>
      <c r="P56" s="10"/>
      <c r="Q56" s="10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</row>
    <row r="57" spans="13:138" x14ac:dyDescent="0.2">
      <c r="M57" s="10"/>
      <c r="N57" s="10"/>
      <c r="O57" s="10"/>
      <c r="P57" s="10"/>
      <c r="Q57" s="10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</row>
    <row r="58" spans="13:138" x14ac:dyDescent="0.2">
      <c r="M58" s="10"/>
      <c r="N58" s="10"/>
      <c r="O58" s="10"/>
      <c r="P58" s="10"/>
      <c r="Q58" s="10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</row>
    <row r="59" spans="13:138" x14ac:dyDescent="0.2">
      <c r="M59" s="10"/>
      <c r="N59" s="10"/>
      <c r="O59" s="10"/>
      <c r="P59" s="10"/>
      <c r="Q59" s="10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</row>
    <row r="60" spans="13:138" x14ac:dyDescent="0.2">
      <c r="M60" s="10"/>
      <c r="N60" s="10"/>
      <c r="O60" s="10"/>
      <c r="P60" s="10"/>
      <c r="Q60" s="10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</row>
    <row r="61" spans="13:138" x14ac:dyDescent="0.2">
      <c r="M61" s="10"/>
      <c r="N61" s="10"/>
      <c r="O61" s="10"/>
      <c r="P61" s="10"/>
      <c r="Q61" s="10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</row>
    <row r="62" spans="13:138" x14ac:dyDescent="0.2">
      <c r="M62" s="10"/>
      <c r="N62" s="10"/>
      <c r="O62" s="10"/>
      <c r="P62" s="10"/>
      <c r="Q62" s="10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</row>
    <row r="63" spans="13:138" x14ac:dyDescent="0.2">
      <c r="M63" s="10"/>
      <c r="N63" s="10"/>
      <c r="O63" s="10"/>
      <c r="P63" s="10"/>
      <c r="Q63" s="10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</row>
    <row r="64" spans="13:138" x14ac:dyDescent="0.2">
      <c r="M64" s="10"/>
      <c r="N64" s="10"/>
      <c r="O64" s="10"/>
      <c r="P64" s="10"/>
      <c r="Q64" s="10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</row>
    <row r="65" spans="13:138" x14ac:dyDescent="0.2">
      <c r="M65" s="10"/>
      <c r="N65" s="10"/>
      <c r="O65" s="10"/>
      <c r="P65" s="10"/>
      <c r="Q65" s="10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</row>
    <row r="66" spans="13:138" x14ac:dyDescent="0.2">
      <c r="M66" s="10"/>
      <c r="N66" s="10"/>
      <c r="O66" s="10"/>
      <c r="P66" s="10"/>
      <c r="Q66" s="10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</row>
    <row r="67" spans="13:138" x14ac:dyDescent="0.2">
      <c r="M67" s="10"/>
      <c r="N67" s="10"/>
      <c r="O67" s="10"/>
      <c r="P67" s="10"/>
      <c r="Q67" s="10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</row>
    <row r="68" spans="13:138" x14ac:dyDescent="0.2">
      <c r="M68" s="10"/>
      <c r="N68" s="10"/>
      <c r="O68" s="10"/>
      <c r="P68" s="10"/>
      <c r="Q68" s="10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</row>
    <row r="69" spans="13:138" x14ac:dyDescent="0.2">
      <c r="M69" s="10"/>
      <c r="N69" s="10"/>
      <c r="O69" s="10"/>
      <c r="P69" s="10"/>
      <c r="Q69" s="10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</row>
    <row r="70" spans="13:138" x14ac:dyDescent="0.2">
      <c r="M70" s="10"/>
      <c r="N70" s="10"/>
      <c r="O70" s="10"/>
      <c r="P70" s="10"/>
      <c r="Q70" s="10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</row>
    <row r="71" spans="13:138" x14ac:dyDescent="0.2">
      <c r="M71" s="10"/>
      <c r="N71" s="10"/>
      <c r="O71" s="10"/>
      <c r="P71" s="10"/>
      <c r="Q71" s="10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</row>
    <row r="72" spans="13:138" x14ac:dyDescent="0.2">
      <c r="M72" s="10"/>
      <c r="N72" s="10"/>
      <c r="O72" s="10"/>
      <c r="P72" s="10"/>
      <c r="Q72" s="10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</row>
    <row r="73" spans="13:138" x14ac:dyDescent="0.2">
      <c r="M73" s="10"/>
      <c r="N73" s="10"/>
      <c r="O73" s="10"/>
      <c r="P73" s="10"/>
      <c r="Q73" s="10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</row>
    <row r="74" spans="13:138" x14ac:dyDescent="0.2">
      <c r="M74" s="10"/>
      <c r="N74" s="10"/>
      <c r="O74" s="10"/>
      <c r="P74" s="10"/>
      <c r="Q74" s="10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</row>
    <row r="75" spans="13:138" x14ac:dyDescent="0.2">
      <c r="M75" s="10"/>
      <c r="N75" s="10"/>
      <c r="O75" s="10"/>
      <c r="P75" s="10"/>
      <c r="Q75" s="10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</row>
    <row r="76" spans="13:138" x14ac:dyDescent="0.2">
      <c r="M76" s="10"/>
      <c r="N76" s="10"/>
      <c r="O76" s="10"/>
      <c r="P76" s="10"/>
      <c r="Q76" s="10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</row>
    <row r="77" spans="13:138" x14ac:dyDescent="0.2">
      <c r="M77" s="10"/>
      <c r="N77" s="10"/>
      <c r="O77" s="10"/>
      <c r="P77" s="10"/>
      <c r="Q77" s="10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</row>
    <row r="78" spans="13:138" x14ac:dyDescent="0.2">
      <c r="M78" s="10"/>
      <c r="N78" s="10"/>
      <c r="O78" s="10"/>
      <c r="P78" s="10"/>
      <c r="Q78" s="10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</row>
    <row r="79" spans="13:138" x14ac:dyDescent="0.2">
      <c r="M79" s="10"/>
      <c r="N79" s="10"/>
      <c r="O79" s="10"/>
      <c r="P79" s="10"/>
      <c r="Q79" s="10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</row>
    <row r="80" spans="13:138" x14ac:dyDescent="0.2">
      <c r="M80" s="10"/>
      <c r="N80" s="10"/>
      <c r="O80" s="10"/>
      <c r="P80" s="10"/>
      <c r="Q80" s="10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</row>
    <row r="81" spans="13:138" x14ac:dyDescent="0.2">
      <c r="M81" s="10"/>
      <c r="N81" s="10"/>
      <c r="O81" s="10"/>
      <c r="P81" s="10"/>
      <c r="Q81" s="10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</row>
    <row r="82" spans="13:138" x14ac:dyDescent="0.2">
      <c r="M82" s="10"/>
      <c r="N82" s="10"/>
      <c r="O82" s="10"/>
      <c r="P82" s="10"/>
      <c r="Q82" s="10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</row>
    <row r="83" spans="13:138" x14ac:dyDescent="0.2">
      <c r="M83" s="10"/>
      <c r="N83" s="10"/>
      <c r="O83" s="10"/>
      <c r="P83" s="10"/>
      <c r="Q83" s="10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</row>
    <row r="84" spans="13:138" x14ac:dyDescent="0.2">
      <c r="M84" s="10"/>
      <c r="N84" s="10"/>
      <c r="O84" s="10"/>
      <c r="P84" s="10"/>
      <c r="Q84" s="10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</row>
    <row r="85" spans="13:138" x14ac:dyDescent="0.2">
      <c r="M85" s="10"/>
      <c r="N85" s="10"/>
      <c r="O85" s="10"/>
      <c r="P85" s="10"/>
      <c r="Q85" s="10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</row>
    <row r="86" spans="13:138" x14ac:dyDescent="0.2">
      <c r="M86" s="10"/>
      <c r="N86" s="10"/>
      <c r="O86" s="10"/>
      <c r="P86" s="10"/>
      <c r="Q86" s="10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</row>
    <row r="87" spans="13:138" x14ac:dyDescent="0.2">
      <c r="M87" s="10"/>
      <c r="N87" s="10"/>
      <c r="O87" s="10"/>
      <c r="P87" s="10"/>
      <c r="Q87" s="10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</row>
    <row r="88" spans="13:138" x14ac:dyDescent="0.2">
      <c r="M88" s="10"/>
      <c r="N88" s="10"/>
      <c r="O88" s="10"/>
      <c r="P88" s="10"/>
      <c r="Q88" s="10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</row>
    <row r="89" spans="13:138" x14ac:dyDescent="0.2">
      <c r="M89" s="10"/>
      <c r="N89" s="10"/>
      <c r="O89" s="10"/>
      <c r="P89" s="10"/>
      <c r="Q89" s="10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</row>
    <row r="90" spans="13:138" x14ac:dyDescent="0.2">
      <c r="M90" s="10"/>
      <c r="N90" s="10"/>
      <c r="O90" s="10"/>
      <c r="P90" s="10"/>
      <c r="Q90" s="10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</row>
    <row r="91" spans="13:138" x14ac:dyDescent="0.2">
      <c r="M91" s="10"/>
      <c r="N91" s="10"/>
      <c r="O91" s="10"/>
      <c r="P91" s="10"/>
      <c r="Q91" s="10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</row>
    <row r="92" spans="13:138" x14ac:dyDescent="0.2">
      <c r="M92" s="10"/>
      <c r="N92" s="10"/>
      <c r="O92" s="10"/>
      <c r="P92" s="10"/>
      <c r="Q92" s="10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</row>
    <row r="93" spans="13:138" x14ac:dyDescent="0.2">
      <c r="M93" s="10"/>
      <c r="N93" s="10"/>
      <c r="O93" s="10"/>
      <c r="P93" s="10"/>
      <c r="Q93" s="10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</row>
    <row r="94" spans="13:138" x14ac:dyDescent="0.2">
      <c r="M94" s="10"/>
      <c r="N94" s="10"/>
      <c r="O94" s="10"/>
      <c r="P94" s="10"/>
      <c r="Q94" s="10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</row>
    <row r="95" spans="13:138" x14ac:dyDescent="0.2">
      <c r="M95" s="10"/>
      <c r="N95" s="10"/>
      <c r="O95" s="10"/>
      <c r="P95" s="10"/>
      <c r="Q95" s="10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</row>
    <row r="96" spans="13:138" x14ac:dyDescent="0.2">
      <c r="M96" s="10"/>
      <c r="N96" s="10"/>
      <c r="O96" s="10"/>
      <c r="P96" s="10"/>
      <c r="Q96" s="10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</row>
    <row r="97" spans="13:138" x14ac:dyDescent="0.2">
      <c r="M97" s="10"/>
      <c r="N97" s="10"/>
      <c r="O97" s="10"/>
      <c r="P97" s="10"/>
      <c r="Q97" s="10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</row>
    <row r="98" spans="13:138" x14ac:dyDescent="0.2">
      <c r="M98" s="10"/>
      <c r="N98" s="10"/>
      <c r="O98" s="10"/>
      <c r="P98" s="10"/>
      <c r="Q98" s="10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</row>
    <row r="99" spans="13:138" x14ac:dyDescent="0.2">
      <c r="M99" s="10"/>
      <c r="N99" s="10"/>
      <c r="O99" s="10"/>
      <c r="P99" s="10"/>
      <c r="Q99" s="10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</row>
    <row r="100" spans="13:138" x14ac:dyDescent="0.2">
      <c r="M100" s="10"/>
      <c r="N100" s="10"/>
      <c r="O100" s="10"/>
      <c r="P100" s="10"/>
      <c r="Q100" s="10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</row>
    <row r="101" spans="13:138" x14ac:dyDescent="0.2">
      <c r="M101" s="10"/>
      <c r="N101" s="10"/>
      <c r="O101" s="10"/>
      <c r="P101" s="10"/>
      <c r="Q101" s="10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</row>
    <row r="102" spans="13:138" x14ac:dyDescent="0.2">
      <c r="M102" s="10"/>
      <c r="N102" s="10"/>
      <c r="O102" s="10"/>
      <c r="P102" s="10"/>
      <c r="Q102" s="10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</row>
    <row r="103" spans="13:138" x14ac:dyDescent="0.2">
      <c r="M103" s="10"/>
      <c r="N103" s="10"/>
      <c r="O103" s="10"/>
      <c r="P103" s="10"/>
      <c r="Q103" s="10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</row>
    <row r="104" spans="13:138" x14ac:dyDescent="0.2">
      <c r="M104" s="10"/>
      <c r="N104" s="10"/>
      <c r="O104" s="10"/>
      <c r="P104" s="10"/>
      <c r="Q104" s="10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</row>
    <row r="105" spans="13:138" x14ac:dyDescent="0.2">
      <c r="M105" s="10"/>
      <c r="N105" s="10"/>
      <c r="O105" s="10"/>
      <c r="P105" s="10"/>
      <c r="Q105" s="10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</row>
    <row r="106" spans="13:138" x14ac:dyDescent="0.2">
      <c r="M106" s="10"/>
      <c r="N106" s="10"/>
      <c r="O106" s="10"/>
      <c r="P106" s="10"/>
      <c r="Q106" s="10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</row>
    <row r="107" spans="13:138" x14ac:dyDescent="0.2">
      <c r="M107" s="10"/>
      <c r="N107" s="10"/>
      <c r="O107" s="10"/>
      <c r="P107" s="10"/>
      <c r="Q107" s="10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</row>
    <row r="108" spans="13:138" x14ac:dyDescent="0.2">
      <c r="M108" s="10"/>
      <c r="N108" s="10"/>
      <c r="O108" s="10"/>
      <c r="P108" s="10"/>
      <c r="Q108" s="10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</row>
    <row r="109" spans="13:138" x14ac:dyDescent="0.2">
      <c r="M109" s="10"/>
      <c r="N109" s="10"/>
      <c r="O109" s="10"/>
      <c r="P109" s="10"/>
      <c r="Q109" s="10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</row>
    <row r="110" spans="13:138" x14ac:dyDescent="0.2">
      <c r="M110" s="10"/>
      <c r="N110" s="10"/>
      <c r="O110" s="10"/>
      <c r="P110" s="10"/>
      <c r="Q110" s="10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</row>
    <row r="111" spans="13:138" x14ac:dyDescent="0.2">
      <c r="M111" s="10"/>
      <c r="N111" s="10"/>
      <c r="O111" s="10"/>
      <c r="P111" s="10"/>
      <c r="Q111" s="10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</row>
    <row r="112" spans="13:138" x14ac:dyDescent="0.2">
      <c r="M112" s="10"/>
      <c r="N112" s="10"/>
      <c r="O112" s="10"/>
      <c r="P112" s="10"/>
      <c r="Q112" s="10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</row>
    <row r="113" spans="13:138" x14ac:dyDescent="0.2">
      <c r="M113" s="10"/>
      <c r="N113" s="10"/>
      <c r="O113" s="10"/>
      <c r="P113" s="10"/>
      <c r="Q113" s="10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</row>
    <row r="114" spans="13:138" x14ac:dyDescent="0.2">
      <c r="M114" s="10"/>
      <c r="N114" s="10"/>
      <c r="O114" s="10"/>
      <c r="P114" s="10"/>
      <c r="Q114" s="10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</row>
    <row r="115" spans="13:138" x14ac:dyDescent="0.2">
      <c r="M115" s="10"/>
      <c r="N115" s="10"/>
      <c r="O115" s="10"/>
      <c r="P115" s="10"/>
      <c r="Q115" s="10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</row>
    <row r="116" spans="13:138" x14ac:dyDescent="0.2">
      <c r="M116" s="10"/>
      <c r="N116" s="10"/>
      <c r="O116" s="10"/>
      <c r="P116" s="10"/>
      <c r="Q116" s="10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</row>
    <row r="117" spans="13:138" x14ac:dyDescent="0.2">
      <c r="M117" s="10"/>
      <c r="N117" s="10"/>
      <c r="O117" s="10"/>
      <c r="P117" s="10"/>
      <c r="Q117" s="10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</row>
    <row r="118" spans="13:138" x14ac:dyDescent="0.2">
      <c r="M118" s="10"/>
      <c r="N118" s="10"/>
      <c r="O118" s="10"/>
      <c r="P118" s="10"/>
      <c r="Q118" s="10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</row>
    <row r="119" spans="13:138" x14ac:dyDescent="0.2">
      <c r="M119" s="10"/>
      <c r="N119" s="10"/>
      <c r="O119" s="10"/>
      <c r="P119" s="10"/>
      <c r="Q119" s="10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</row>
    <row r="120" spans="13:138" x14ac:dyDescent="0.2">
      <c r="M120" s="10"/>
      <c r="N120" s="10"/>
      <c r="O120" s="10"/>
      <c r="P120" s="10"/>
      <c r="Q120" s="10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</row>
    <row r="121" spans="13:138" x14ac:dyDescent="0.2">
      <c r="M121" s="10"/>
      <c r="N121" s="10"/>
      <c r="O121" s="10"/>
      <c r="P121" s="10"/>
      <c r="Q121" s="10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</row>
    <row r="122" spans="13:138" x14ac:dyDescent="0.2">
      <c r="M122" s="10"/>
      <c r="N122" s="10"/>
      <c r="O122" s="10"/>
      <c r="P122" s="10"/>
      <c r="Q122" s="10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</row>
    <row r="123" spans="13:138" x14ac:dyDescent="0.2">
      <c r="M123" s="10"/>
      <c r="N123" s="10"/>
      <c r="O123" s="10"/>
      <c r="P123" s="10"/>
      <c r="Q123" s="10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</row>
    <row r="124" spans="13:138" x14ac:dyDescent="0.2">
      <c r="M124" s="10"/>
      <c r="N124" s="10"/>
      <c r="O124" s="10"/>
      <c r="P124" s="10"/>
      <c r="Q124" s="1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</row>
    <row r="125" spans="13:138" x14ac:dyDescent="0.2">
      <c r="M125" s="10"/>
      <c r="N125" s="10"/>
      <c r="O125" s="10"/>
      <c r="P125" s="10"/>
      <c r="Q125" s="1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</row>
    <row r="126" spans="13:138" x14ac:dyDescent="0.2">
      <c r="M126" s="10"/>
      <c r="N126" s="10"/>
      <c r="O126" s="10"/>
      <c r="P126" s="10"/>
      <c r="Q126" s="1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</row>
    <row r="127" spans="13:138" x14ac:dyDescent="0.2">
      <c r="M127" s="10"/>
      <c r="N127" s="10"/>
      <c r="O127" s="10"/>
      <c r="P127" s="10"/>
      <c r="Q127" s="1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</row>
    <row r="128" spans="13:138" x14ac:dyDescent="0.2">
      <c r="M128" s="10"/>
      <c r="N128" s="10"/>
      <c r="O128" s="10"/>
      <c r="P128" s="10"/>
      <c r="Q128" s="1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</row>
    <row r="129" spans="13:138" x14ac:dyDescent="0.2">
      <c r="M129" s="10"/>
      <c r="N129" s="10"/>
      <c r="O129" s="10"/>
      <c r="P129" s="10"/>
      <c r="Q129" s="1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</row>
    <row r="130" spans="13:138" x14ac:dyDescent="0.2">
      <c r="M130" s="10"/>
      <c r="N130" s="10"/>
      <c r="O130" s="10"/>
      <c r="P130" s="10"/>
      <c r="Q130" s="1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</row>
    <row r="131" spans="13:138" x14ac:dyDescent="0.2">
      <c r="M131" s="10"/>
      <c r="N131" s="10"/>
      <c r="O131" s="10"/>
      <c r="P131" s="10"/>
      <c r="Q131" s="1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</row>
    <row r="132" spans="13:138" x14ac:dyDescent="0.2">
      <c r="M132" s="10"/>
      <c r="N132" s="10"/>
      <c r="O132" s="10"/>
      <c r="P132" s="10"/>
      <c r="Q132" s="1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</row>
    <row r="133" spans="13:138" x14ac:dyDescent="0.2">
      <c r="M133" s="10"/>
      <c r="N133" s="10"/>
      <c r="O133" s="10"/>
      <c r="P133" s="10"/>
      <c r="Q133" s="1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</row>
    <row r="134" spans="13:138" x14ac:dyDescent="0.2">
      <c r="M134" s="10"/>
      <c r="N134" s="10"/>
      <c r="O134" s="10"/>
      <c r="P134" s="10"/>
      <c r="Q134" s="1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</row>
    <row r="135" spans="13:138" x14ac:dyDescent="0.2">
      <c r="M135" s="10"/>
      <c r="N135" s="10"/>
      <c r="O135" s="10"/>
      <c r="P135" s="10"/>
      <c r="Q135" s="1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</row>
    <row r="136" spans="13:138" x14ac:dyDescent="0.2">
      <c r="M136" s="10"/>
      <c r="N136" s="10"/>
      <c r="O136" s="10"/>
      <c r="P136" s="10"/>
      <c r="Q136" s="1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</row>
    <row r="137" spans="13:138" x14ac:dyDescent="0.2">
      <c r="M137" s="10"/>
      <c r="N137" s="10"/>
      <c r="O137" s="10"/>
      <c r="P137" s="10"/>
      <c r="Q137" s="1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</row>
    <row r="138" spans="13:138" x14ac:dyDescent="0.2">
      <c r="M138" s="10"/>
      <c r="N138" s="10"/>
      <c r="O138" s="10"/>
      <c r="P138" s="10"/>
      <c r="Q138" s="1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</row>
    <row r="139" spans="13:138" x14ac:dyDescent="0.2">
      <c r="M139" s="10"/>
      <c r="N139" s="10"/>
      <c r="O139" s="10"/>
      <c r="P139" s="10"/>
      <c r="Q139" s="1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</row>
    <row r="140" spans="13:138" x14ac:dyDescent="0.2">
      <c r="M140" s="10"/>
      <c r="N140" s="10"/>
      <c r="O140" s="10"/>
      <c r="P140" s="10"/>
      <c r="Q140" s="1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</row>
    <row r="141" spans="13:138" x14ac:dyDescent="0.2">
      <c r="M141" s="10"/>
      <c r="N141" s="10"/>
      <c r="O141" s="10"/>
      <c r="P141" s="10"/>
      <c r="Q141" s="1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</row>
    <row r="142" spans="13:138" x14ac:dyDescent="0.2">
      <c r="M142" s="10"/>
      <c r="N142" s="10"/>
      <c r="O142" s="10"/>
      <c r="P142" s="10"/>
      <c r="Q142" s="1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</row>
    <row r="143" spans="13:138" x14ac:dyDescent="0.2">
      <c r="M143" s="10"/>
      <c r="N143" s="10"/>
      <c r="O143" s="10"/>
      <c r="P143" s="10"/>
      <c r="Q143" s="1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</row>
    <row r="144" spans="13:138" x14ac:dyDescent="0.2">
      <c r="M144" s="10"/>
      <c r="N144" s="10"/>
      <c r="O144" s="10"/>
      <c r="P144" s="10"/>
      <c r="Q144" s="1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</row>
    <row r="145" spans="13:138" x14ac:dyDescent="0.2">
      <c r="M145" s="10"/>
      <c r="N145" s="10"/>
      <c r="O145" s="10"/>
      <c r="P145" s="10"/>
      <c r="Q145" s="1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</row>
    <row r="146" spans="13:138" x14ac:dyDescent="0.2">
      <c r="M146" s="10"/>
      <c r="N146" s="10"/>
      <c r="O146" s="10"/>
      <c r="P146" s="10"/>
      <c r="Q146" s="1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</row>
    <row r="147" spans="13:138" x14ac:dyDescent="0.2">
      <c r="M147" s="10"/>
      <c r="N147" s="10"/>
      <c r="O147" s="10"/>
      <c r="P147" s="10"/>
      <c r="Q147" s="1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</row>
    <row r="148" spans="13:138" x14ac:dyDescent="0.2">
      <c r="M148" s="10"/>
      <c r="N148" s="10"/>
      <c r="O148" s="10"/>
      <c r="P148" s="10"/>
      <c r="Q148" s="1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</row>
    <row r="149" spans="13:138" x14ac:dyDescent="0.2">
      <c r="M149" s="10"/>
      <c r="N149" s="10"/>
      <c r="O149" s="10"/>
      <c r="P149" s="10"/>
      <c r="Q149" s="10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</row>
    <row r="150" spans="13:138" x14ac:dyDescent="0.2">
      <c r="M150" s="10"/>
      <c r="N150" s="10"/>
      <c r="O150" s="10"/>
      <c r="P150" s="10"/>
      <c r="Q150" s="10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</row>
    <row r="151" spans="13:138" x14ac:dyDescent="0.2">
      <c r="M151" s="10"/>
      <c r="N151" s="10"/>
      <c r="O151" s="10"/>
      <c r="P151" s="10"/>
      <c r="Q151" s="10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</row>
    <row r="152" spans="13:138" x14ac:dyDescent="0.2">
      <c r="M152" s="10"/>
      <c r="N152" s="10"/>
      <c r="O152" s="10"/>
      <c r="P152" s="10"/>
      <c r="Q152" s="10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</row>
    <row r="153" spans="13:138" x14ac:dyDescent="0.2">
      <c r="M153" s="10"/>
      <c r="N153" s="10"/>
      <c r="O153" s="10"/>
      <c r="P153" s="10"/>
      <c r="Q153" s="10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</row>
    <row r="154" spans="13:138" x14ac:dyDescent="0.2">
      <c r="M154" s="10"/>
      <c r="N154" s="10"/>
      <c r="O154" s="10"/>
      <c r="P154" s="10"/>
      <c r="Q154" s="10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</row>
    <row r="155" spans="13:138" x14ac:dyDescent="0.2">
      <c r="M155" s="10"/>
      <c r="N155" s="10"/>
      <c r="O155" s="10"/>
      <c r="P155" s="10"/>
      <c r="Q155" s="10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</row>
    <row r="156" spans="13:138" x14ac:dyDescent="0.2">
      <c r="M156" s="10"/>
      <c r="N156" s="10"/>
      <c r="O156" s="10"/>
      <c r="P156" s="10"/>
      <c r="Q156" s="10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</row>
    <row r="157" spans="13:138" x14ac:dyDescent="0.2">
      <c r="M157" s="10"/>
      <c r="N157" s="10"/>
      <c r="O157" s="10"/>
      <c r="P157" s="10"/>
      <c r="Q157" s="10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</row>
    <row r="158" spans="13:138" x14ac:dyDescent="0.2">
      <c r="M158" s="10"/>
      <c r="N158" s="10"/>
      <c r="O158" s="10"/>
      <c r="P158" s="10"/>
      <c r="Q158" s="10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</row>
    <row r="159" spans="13:138" x14ac:dyDescent="0.2">
      <c r="M159" s="10"/>
      <c r="N159" s="10"/>
      <c r="O159" s="10"/>
      <c r="P159" s="10"/>
      <c r="Q159" s="10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</row>
    <row r="160" spans="13:138" x14ac:dyDescent="0.2">
      <c r="M160" s="10"/>
      <c r="N160" s="10"/>
      <c r="O160" s="10"/>
      <c r="P160" s="10"/>
      <c r="Q160" s="10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</row>
    <row r="161" spans="13:138" x14ac:dyDescent="0.2">
      <c r="M161" s="10"/>
      <c r="N161" s="10"/>
      <c r="O161" s="10"/>
      <c r="P161" s="10"/>
      <c r="Q161" s="10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</row>
    <row r="162" spans="13:138" x14ac:dyDescent="0.2">
      <c r="M162" s="10"/>
      <c r="N162" s="10"/>
      <c r="O162" s="10"/>
      <c r="P162" s="10"/>
      <c r="Q162" s="10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</row>
    <row r="163" spans="13:138" x14ac:dyDescent="0.2">
      <c r="M163" s="10"/>
      <c r="N163" s="10"/>
      <c r="O163" s="10"/>
      <c r="P163" s="10"/>
      <c r="Q163" s="10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</row>
    <row r="164" spans="13:138" x14ac:dyDescent="0.2">
      <c r="M164" s="10"/>
      <c r="N164" s="10"/>
      <c r="O164" s="10"/>
      <c r="P164" s="10"/>
      <c r="Q164" s="10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</row>
    <row r="165" spans="13:138" x14ac:dyDescent="0.2">
      <c r="M165" s="10"/>
      <c r="N165" s="10"/>
      <c r="O165" s="10"/>
      <c r="P165" s="10"/>
      <c r="Q165" s="10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</row>
    <row r="166" spans="13:138" x14ac:dyDescent="0.2">
      <c r="M166" s="10"/>
      <c r="N166" s="10"/>
      <c r="O166" s="10"/>
      <c r="P166" s="10"/>
      <c r="Q166" s="10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</row>
    <row r="167" spans="13:138" x14ac:dyDescent="0.2">
      <c r="M167" s="10"/>
      <c r="N167" s="10"/>
      <c r="O167" s="10"/>
      <c r="P167" s="10"/>
      <c r="Q167" s="10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</row>
    <row r="168" spans="13:138" x14ac:dyDescent="0.2">
      <c r="M168" s="10"/>
      <c r="N168" s="10"/>
      <c r="O168" s="10"/>
      <c r="P168" s="10"/>
      <c r="Q168" s="10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</row>
    <row r="169" spans="13:138" x14ac:dyDescent="0.2">
      <c r="M169" s="10"/>
      <c r="N169" s="10"/>
      <c r="O169" s="10"/>
      <c r="P169" s="10"/>
      <c r="Q169" s="10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</row>
    <row r="170" spans="13:138" x14ac:dyDescent="0.2">
      <c r="M170" s="10"/>
      <c r="N170" s="10"/>
      <c r="O170" s="10"/>
      <c r="P170" s="10"/>
      <c r="Q170" s="10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</row>
    <row r="171" spans="13:138" x14ac:dyDescent="0.2">
      <c r="M171" s="10"/>
      <c r="N171" s="10"/>
      <c r="O171" s="10"/>
      <c r="P171" s="10"/>
      <c r="Q171" s="10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</row>
    <row r="172" spans="13:138" x14ac:dyDescent="0.2">
      <c r="M172" s="10"/>
      <c r="N172" s="10"/>
      <c r="O172" s="10"/>
      <c r="P172" s="10"/>
      <c r="Q172" s="10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</row>
    <row r="173" spans="13:138" x14ac:dyDescent="0.2">
      <c r="M173" s="10"/>
      <c r="N173" s="10"/>
      <c r="O173" s="10"/>
      <c r="P173" s="10"/>
      <c r="Q173" s="10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</row>
    <row r="174" spans="13:138" x14ac:dyDescent="0.2">
      <c r="M174" s="10"/>
      <c r="N174" s="10"/>
      <c r="O174" s="10"/>
      <c r="P174" s="10"/>
      <c r="Q174" s="10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</row>
    <row r="175" spans="13:138" x14ac:dyDescent="0.2">
      <c r="M175" s="10"/>
      <c r="N175" s="10"/>
      <c r="O175" s="10"/>
      <c r="P175" s="10"/>
      <c r="Q175" s="10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</row>
    <row r="176" spans="13:138" x14ac:dyDescent="0.2">
      <c r="M176" s="10"/>
      <c r="N176" s="10"/>
      <c r="O176" s="10"/>
      <c r="P176" s="10"/>
      <c r="Q176" s="10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</row>
    <row r="177" spans="13:138" x14ac:dyDescent="0.2">
      <c r="M177" s="10"/>
      <c r="N177" s="10"/>
      <c r="O177" s="10"/>
      <c r="P177" s="10"/>
      <c r="Q177" s="10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</row>
    <row r="178" spans="13:138" x14ac:dyDescent="0.2">
      <c r="M178" s="10"/>
      <c r="N178" s="10"/>
      <c r="O178" s="10"/>
      <c r="P178" s="10"/>
      <c r="Q178" s="10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</row>
    <row r="179" spans="13:138" x14ac:dyDescent="0.2">
      <c r="M179" s="10"/>
      <c r="N179" s="10"/>
      <c r="O179" s="10"/>
      <c r="P179" s="10"/>
      <c r="Q179" s="10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</row>
    <row r="180" spans="13:138" x14ac:dyDescent="0.2">
      <c r="M180" s="10"/>
      <c r="N180" s="10"/>
      <c r="O180" s="10"/>
      <c r="P180" s="10"/>
      <c r="Q180" s="10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</row>
    <row r="181" spans="13:138" x14ac:dyDescent="0.2">
      <c r="M181" s="10"/>
      <c r="N181" s="10"/>
      <c r="O181" s="10"/>
      <c r="P181" s="10"/>
      <c r="Q181" s="10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</row>
    <row r="182" spans="13:138" x14ac:dyDescent="0.2">
      <c r="M182" s="10"/>
      <c r="N182" s="10"/>
      <c r="O182" s="10"/>
      <c r="P182" s="10"/>
      <c r="Q182" s="10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</row>
    <row r="183" spans="13:138" x14ac:dyDescent="0.2">
      <c r="M183" s="10"/>
      <c r="N183" s="10"/>
      <c r="O183" s="10"/>
      <c r="P183" s="10"/>
      <c r="Q183" s="10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</row>
    <row r="184" spans="13:138" x14ac:dyDescent="0.2">
      <c r="M184" s="10"/>
      <c r="N184" s="10"/>
      <c r="O184" s="10"/>
      <c r="P184" s="10"/>
      <c r="Q184" s="10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</row>
    <row r="185" spans="13:138" x14ac:dyDescent="0.2">
      <c r="M185" s="10"/>
      <c r="N185" s="10"/>
      <c r="O185" s="10"/>
      <c r="P185" s="10"/>
      <c r="Q185" s="10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</row>
    <row r="186" spans="13:138" x14ac:dyDescent="0.2">
      <c r="M186" s="10"/>
      <c r="N186" s="10"/>
      <c r="O186" s="10"/>
      <c r="P186" s="10"/>
      <c r="Q186" s="10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</row>
    <row r="187" spans="13:138" x14ac:dyDescent="0.2">
      <c r="M187" s="10"/>
      <c r="N187" s="10"/>
      <c r="O187" s="10"/>
      <c r="P187" s="10"/>
      <c r="Q187" s="10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</row>
    <row r="188" spans="13:138" x14ac:dyDescent="0.2">
      <c r="M188" s="10"/>
      <c r="N188" s="10"/>
      <c r="O188" s="10"/>
      <c r="P188" s="10"/>
      <c r="Q188" s="10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</row>
    <row r="189" spans="13:138" x14ac:dyDescent="0.2">
      <c r="M189" s="10"/>
      <c r="N189" s="10"/>
      <c r="O189" s="10"/>
      <c r="P189" s="10"/>
      <c r="Q189" s="10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</row>
    <row r="190" spans="13:138" x14ac:dyDescent="0.2">
      <c r="M190" s="10"/>
      <c r="N190" s="10"/>
      <c r="O190" s="10"/>
      <c r="P190" s="10"/>
      <c r="Q190" s="10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</row>
    <row r="191" spans="13:138" x14ac:dyDescent="0.2">
      <c r="M191" s="10"/>
      <c r="N191" s="10"/>
      <c r="O191" s="10"/>
      <c r="P191" s="10"/>
      <c r="Q191" s="10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</row>
    <row r="192" spans="13:138" x14ac:dyDescent="0.2">
      <c r="M192" s="10"/>
      <c r="N192" s="10"/>
      <c r="O192" s="10"/>
      <c r="P192" s="10"/>
      <c r="Q192" s="10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</row>
    <row r="193" spans="13:138" x14ac:dyDescent="0.2">
      <c r="M193" s="10"/>
      <c r="N193" s="10"/>
      <c r="O193" s="10"/>
      <c r="P193" s="10"/>
      <c r="Q193" s="10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</row>
    <row r="194" spans="13:138" x14ac:dyDescent="0.2">
      <c r="M194" s="10"/>
      <c r="N194" s="10"/>
      <c r="O194" s="10"/>
      <c r="P194" s="10"/>
      <c r="Q194" s="10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</row>
    <row r="195" spans="13:138" x14ac:dyDescent="0.2">
      <c r="M195" s="10"/>
      <c r="N195" s="10"/>
      <c r="O195" s="10"/>
      <c r="P195" s="10"/>
      <c r="Q195" s="10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</row>
    <row r="196" spans="13:138" x14ac:dyDescent="0.2">
      <c r="M196" s="10"/>
      <c r="N196" s="10"/>
      <c r="O196" s="10"/>
      <c r="P196" s="10"/>
      <c r="Q196" s="10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</row>
    <row r="197" spans="13:138" x14ac:dyDescent="0.2">
      <c r="M197" s="10"/>
      <c r="N197" s="10"/>
      <c r="O197" s="10"/>
      <c r="P197" s="10"/>
      <c r="Q197" s="10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</row>
    <row r="198" spans="13:138" x14ac:dyDescent="0.2">
      <c r="M198" s="10"/>
      <c r="N198" s="10"/>
      <c r="O198" s="10"/>
      <c r="P198" s="10"/>
      <c r="Q198" s="10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</row>
    <row r="199" spans="13:138" x14ac:dyDescent="0.2">
      <c r="M199" s="10"/>
      <c r="N199" s="10"/>
      <c r="O199" s="10"/>
      <c r="P199" s="10"/>
      <c r="Q199" s="10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</row>
    <row r="200" spans="13:138" x14ac:dyDescent="0.2">
      <c r="M200" s="10"/>
      <c r="N200" s="10"/>
      <c r="O200" s="10"/>
      <c r="P200" s="10"/>
      <c r="Q200" s="10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</row>
    <row r="201" spans="13:138" x14ac:dyDescent="0.2">
      <c r="M201" s="10"/>
      <c r="N201" s="10"/>
      <c r="O201" s="10"/>
      <c r="P201" s="10"/>
      <c r="Q201" s="10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</row>
    <row r="202" spans="13:138" x14ac:dyDescent="0.2">
      <c r="M202" s="10"/>
      <c r="N202" s="10"/>
      <c r="O202" s="10"/>
      <c r="P202" s="10"/>
      <c r="Q202" s="10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</row>
    <row r="203" spans="13:138" x14ac:dyDescent="0.2">
      <c r="M203" s="10"/>
      <c r="N203" s="10"/>
      <c r="O203" s="10"/>
      <c r="P203" s="10"/>
      <c r="Q203" s="10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</row>
    <row r="204" spans="13:138" x14ac:dyDescent="0.2">
      <c r="M204" s="10"/>
      <c r="N204" s="10"/>
      <c r="O204" s="10"/>
      <c r="P204" s="10"/>
      <c r="Q204" s="10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</row>
    <row r="205" spans="13:138" x14ac:dyDescent="0.2">
      <c r="M205" s="10"/>
      <c r="N205" s="10"/>
      <c r="O205" s="10"/>
      <c r="P205" s="10"/>
      <c r="Q205" s="1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</row>
    <row r="206" spans="13:138" x14ac:dyDescent="0.2">
      <c r="M206" s="10"/>
      <c r="N206" s="10"/>
      <c r="O206" s="10"/>
      <c r="P206" s="10"/>
      <c r="Q206" s="1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</row>
    <row r="207" spans="13:138" x14ac:dyDescent="0.2">
      <c r="M207" s="10"/>
      <c r="N207" s="10"/>
      <c r="O207" s="10"/>
      <c r="P207" s="10"/>
      <c r="Q207" s="1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</row>
    <row r="208" spans="13:138" x14ac:dyDescent="0.2">
      <c r="M208" s="10"/>
      <c r="N208" s="10"/>
      <c r="O208" s="10"/>
      <c r="P208" s="10"/>
      <c r="Q208" s="1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</row>
    <row r="209" spans="13:138" x14ac:dyDescent="0.2">
      <c r="M209" s="10"/>
      <c r="N209" s="10"/>
      <c r="O209" s="10"/>
      <c r="P209" s="10"/>
      <c r="Q209" s="1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</row>
    <row r="210" spans="13:138" x14ac:dyDescent="0.2">
      <c r="M210" s="10"/>
      <c r="N210" s="10"/>
      <c r="O210" s="10"/>
      <c r="P210" s="10"/>
      <c r="Q210" s="1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</row>
    <row r="211" spans="13:138" x14ac:dyDescent="0.2">
      <c r="M211" s="10"/>
      <c r="N211" s="10"/>
      <c r="O211" s="10"/>
      <c r="P211" s="10"/>
      <c r="Q211" s="1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</row>
    <row r="212" spans="13:138" x14ac:dyDescent="0.2">
      <c r="M212" s="10"/>
      <c r="N212" s="10"/>
      <c r="O212" s="10"/>
      <c r="P212" s="10"/>
      <c r="Q212" s="1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</row>
    <row r="213" spans="13:138" x14ac:dyDescent="0.2">
      <c r="M213" s="10"/>
      <c r="N213" s="10"/>
      <c r="O213" s="10"/>
      <c r="P213" s="10"/>
      <c r="Q213" s="1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</row>
    <row r="214" spans="13:138" x14ac:dyDescent="0.2">
      <c r="M214" s="10"/>
      <c r="N214" s="10"/>
      <c r="O214" s="10"/>
      <c r="P214" s="10"/>
      <c r="Q214" s="1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</row>
    <row r="215" spans="13:138" x14ac:dyDescent="0.2">
      <c r="M215" s="10"/>
      <c r="N215" s="10"/>
      <c r="O215" s="10"/>
      <c r="P215" s="10"/>
      <c r="Q215" s="1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  <c r="EE215" s="14"/>
      <c r="EF215" s="14"/>
      <c r="EG215" s="14"/>
      <c r="EH215" s="14"/>
    </row>
    <row r="216" spans="13:138" x14ac:dyDescent="0.2">
      <c r="M216" s="10"/>
      <c r="N216" s="10"/>
      <c r="O216" s="10"/>
      <c r="P216" s="10"/>
      <c r="Q216" s="1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</row>
    <row r="217" spans="13:138" x14ac:dyDescent="0.2">
      <c r="M217" s="10"/>
      <c r="N217" s="10"/>
      <c r="O217" s="10"/>
      <c r="P217" s="10"/>
      <c r="Q217" s="1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</row>
    <row r="218" spans="13:138" x14ac:dyDescent="0.2">
      <c r="M218" s="10"/>
      <c r="N218" s="10"/>
      <c r="O218" s="10"/>
      <c r="P218" s="10"/>
      <c r="Q218" s="1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</row>
    <row r="219" spans="13:138" x14ac:dyDescent="0.2">
      <c r="M219" s="10"/>
      <c r="N219" s="10"/>
      <c r="O219" s="10"/>
      <c r="P219" s="10"/>
      <c r="Q219" s="1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</row>
    <row r="220" spans="13:138" x14ac:dyDescent="0.2">
      <c r="M220" s="10"/>
      <c r="N220" s="10"/>
      <c r="O220" s="10"/>
      <c r="P220" s="10"/>
      <c r="Q220" s="1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</row>
    <row r="221" spans="13:138" x14ac:dyDescent="0.2">
      <c r="M221" s="10"/>
      <c r="N221" s="10"/>
      <c r="O221" s="10"/>
      <c r="P221" s="10"/>
      <c r="Q221" s="1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14"/>
      <c r="EF221" s="14"/>
      <c r="EG221" s="14"/>
      <c r="EH221" s="14"/>
    </row>
    <row r="222" spans="13:138" x14ac:dyDescent="0.2">
      <c r="M222" s="10"/>
      <c r="N222" s="10"/>
      <c r="O222" s="10"/>
      <c r="P222" s="10"/>
      <c r="Q222" s="1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  <c r="EE222" s="14"/>
      <c r="EF222" s="14"/>
      <c r="EG222" s="14"/>
      <c r="EH222" s="14"/>
    </row>
    <row r="223" spans="13:138" x14ac:dyDescent="0.2">
      <c r="M223" s="10"/>
      <c r="N223" s="10"/>
      <c r="O223" s="10"/>
      <c r="P223" s="10"/>
      <c r="Q223" s="1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</row>
    <row r="224" spans="13:138" x14ac:dyDescent="0.2">
      <c r="M224" s="10"/>
      <c r="N224" s="10"/>
      <c r="O224" s="10"/>
      <c r="P224" s="10"/>
      <c r="Q224" s="1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  <c r="EE224" s="14"/>
      <c r="EF224" s="14"/>
      <c r="EG224" s="14"/>
      <c r="EH224" s="14"/>
    </row>
    <row r="225" spans="13:138" x14ac:dyDescent="0.2">
      <c r="M225" s="10"/>
      <c r="N225" s="10"/>
      <c r="O225" s="10"/>
      <c r="P225" s="10"/>
      <c r="Q225" s="1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14"/>
      <c r="EF225" s="14"/>
      <c r="EG225" s="14"/>
      <c r="EH225" s="14"/>
    </row>
    <row r="226" spans="13:138" x14ac:dyDescent="0.2">
      <c r="M226" s="10"/>
      <c r="N226" s="10"/>
      <c r="O226" s="10"/>
      <c r="P226" s="10"/>
      <c r="Q226" s="1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</row>
    <row r="227" spans="13:138" x14ac:dyDescent="0.2">
      <c r="M227" s="10"/>
      <c r="N227" s="10"/>
      <c r="O227" s="10"/>
      <c r="P227" s="10"/>
      <c r="Q227" s="1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</row>
    <row r="228" spans="13:138" x14ac:dyDescent="0.2">
      <c r="M228" s="10"/>
      <c r="N228" s="10"/>
      <c r="O228" s="10"/>
      <c r="P228" s="10"/>
      <c r="Q228" s="1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</row>
    <row r="229" spans="13:138" x14ac:dyDescent="0.2">
      <c r="M229" s="10"/>
      <c r="N229" s="10"/>
      <c r="O229" s="10"/>
      <c r="P229" s="10"/>
      <c r="Q229" s="1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14"/>
      <c r="EF229" s="14"/>
      <c r="EG229" s="14"/>
      <c r="EH229" s="14"/>
    </row>
    <row r="230" spans="13:138" x14ac:dyDescent="0.2">
      <c r="M230" s="10"/>
      <c r="N230" s="10"/>
      <c r="O230" s="10"/>
      <c r="P230" s="10"/>
      <c r="Q230" s="1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</row>
    <row r="231" spans="13:138" x14ac:dyDescent="0.2">
      <c r="M231" s="10"/>
      <c r="N231" s="10"/>
      <c r="O231" s="10"/>
      <c r="P231" s="10"/>
      <c r="Q231" s="1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14"/>
      <c r="EF231" s="14"/>
      <c r="EG231" s="14"/>
      <c r="EH231" s="14"/>
    </row>
    <row r="232" spans="13:138" x14ac:dyDescent="0.2">
      <c r="M232" s="10"/>
      <c r="N232" s="10"/>
      <c r="O232" s="10"/>
      <c r="P232" s="10"/>
      <c r="Q232" s="1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14"/>
      <c r="EF232" s="14"/>
      <c r="EG232" s="14"/>
      <c r="EH232" s="14"/>
    </row>
    <row r="233" spans="13:138" x14ac:dyDescent="0.2">
      <c r="M233" s="10"/>
      <c r="N233" s="10"/>
      <c r="O233" s="10"/>
      <c r="P233" s="10"/>
      <c r="Q233" s="1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14"/>
      <c r="EF233" s="14"/>
      <c r="EG233" s="14"/>
      <c r="EH233" s="14"/>
    </row>
    <row r="234" spans="13:138" x14ac:dyDescent="0.2">
      <c r="M234" s="10"/>
      <c r="N234" s="10"/>
      <c r="O234" s="10"/>
      <c r="P234" s="10"/>
      <c r="Q234" s="1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  <c r="EB234" s="14"/>
      <c r="EC234" s="14"/>
      <c r="ED234" s="14"/>
      <c r="EE234" s="14"/>
      <c r="EF234" s="14"/>
      <c r="EG234" s="14"/>
      <c r="EH234" s="14"/>
    </row>
    <row r="235" spans="13:138" x14ac:dyDescent="0.2">
      <c r="M235" s="10"/>
      <c r="N235" s="10"/>
      <c r="O235" s="10"/>
      <c r="P235" s="10"/>
      <c r="Q235" s="1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</row>
    <row r="236" spans="13:138" x14ac:dyDescent="0.2">
      <c r="M236" s="10"/>
      <c r="N236" s="10"/>
      <c r="O236" s="10"/>
      <c r="P236" s="10"/>
      <c r="Q236" s="1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14"/>
      <c r="EF236" s="14"/>
      <c r="EG236" s="14"/>
      <c r="EH236" s="14"/>
    </row>
    <row r="237" spans="13:138" x14ac:dyDescent="0.2">
      <c r="M237" s="10"/>
      <c r="N237" s="10"/>
      <c r="O237" s="10"/>
      <c r="P237" s="10"/>
      <c r="Q237" s="1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  <c r="EB237" s="14"/>
      <c r="EC237" s="14"/>
      <c r="ED237" s="14"/>
      <c r="EE237" s="14"/>
      <c r="EF237" s="14"/>
      <c r="EG237" s="14"/>
      <c r="EH237" s="14"/>
    </row>
    <row r="238" spans="13:138" x14ac:dyDescent="0.2">
      <c r="M238" s="10"/>
      <c r="N238" s="10"/>
      <c r="O238" s="10"/>
      <c r="P238" s="10"/>
      <c r="Q238" s="1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/>
      <c r="DY238" s="14"/>
      <c r="DZ238" s="14"/>
      <c r="EA238" s="14"/>
      <c r="EB238" s="14"/>
      <c r="EC238" s="14"/>
      <c r="ED238" s="14"/>
      <c r="EE238" s="14"/>
      <c r="EF238" s="14"/>
      <c r="EG238" s="14"/>
      <c r="EH238" s="14"/>
    </row>
    <row r="239" spans="13:138" x14ac:dyDescent="0.2">
      <c r="M239" s="10"/>
      <c r="N239" s="10"/>
      <c r="O239" s="10"/>
      <c r="P239" s="10"/>
      <c r="Q239" s="1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  <c r="EB239" s="14"/>
      <c r="EC239" s="14"/>
      <c r="ED239" s="14"/>
      <c r="EE239" s="14"/>
      <c r="EF239" s="14"/>
      <c r="EG239" s="14"/>
      <c r="EH239" s="14"/>
    </row>
    <row r="240" spans="13:138" x14ac:dyDescent="0.2">
      <c r="M240" s="10"/>
      <c r="N240" s="10"/>
      <c r="O240" s="10"/>
      <c r="P240" s="10"/>
      <c r="Q240" s="1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  <c r="EB240" s="14"/>
      <c r="EC240" s="14"/>
      <c r="ED240" s="14"/>
      <c r="EE240" s="14"/>
      <c r="EF240" s="14"/>
      <c r="EG240" s="14"/>
      <c r="EH240" s="14"/>
    </row>
    <row r="241" spans="13:138" x14ac:dyDescent="0.2">
      <c r="M241" s="10"/>
      <c r="N241" s="10"/>
      <c r="O241" s="10"/>
      <c r="P241" s="10"/>
      <c r="Q241" s="1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</row>
    <row r="242" spans="13:138" x14ac:dyDescent="0.2">
      <c r="M242" s="10"/>
      <c r="N242" s="10"/>
      <c r="O242" s="10"/>
      <c r="P242" s="10"/>
      <c r="Q242" s="1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</row>
    <row r="243" spans="13:138" x14ac:dyDescent="0.2">
      <c r="M243" s="10"/>
      <c r="N243" s="10"/>
      <c r="O243" s="10"/>
      <c r="P243" s="10"/>
      <c r="Q243" s="1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14"/>
      <c r="EF243" s="14"/>
      <c r="EG243" s="14"/>
      <c r="EH243" s="14"/>
    </row>
    <row r="244" spans="13:138" x14ac:dyDescent="0.2">
      <c r="M244" s="10"/>
      <c r="N244" s="10"/>
      <c r="O244" s="10"/>
      <c r="P244" s="10"/>
      <c r="Q244" s="1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  <c r="DT244" s="14"/>
      <c r="DU244" s="14"/>
      <c r="DV244" s="14"/>
      <c r="DW244" s="14"/>
      <c r="DX244" s="14"/>
      <c r="DY244" s="14"/>
      <c r="DZ244" s="14"/>
      <c r="EA244" s="14"/>
      <c r="EB244" s="14"/>
      <c r="EC244" s="14"/>
      <c r="ED244" s="14"/>
      <c r="EE244" s="14"/>
      <c r="EF244" s="14"/>
      <c r="EG244" s="14"/>
      <c r="EH244" s="14"/>
    </row>
    <row r="245" spans="13:138" x14ac:dyDescent="0.2">
      <c r="M245" s="10"/>
      <c r="N245" s="10"/>
      <c r="O245" s="10"/>
      <c r="P245" s="10"/>
      <c r="Q245" s="1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  <c r="EB245" s="14"/>
      <c r="EC245" s="14"/>
      <c r="ED245" s="14"/>
      <c r="EE245" s="14"/>
      <c r="EF245" s="14"/>
      <c r="EG245" s="14"/>
      <c r="EH245" s="14"/>
    </row>
    <row r="246" spans="13:138" x14ac:dyDescent="0.2">
      <c r="M246" s="10"/>
      <c r="N246" s="10"/>
      <c r="O246" s="10"/>
      <c r="P246" s="10"/>
      <c r="Q246" s="1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  <c r="DT246" s="14"/>
      <c r="DU246" s="14"/>
      <c r="DV246" s="14"/>
      <c r="DW246" s="14"/>
      <c r="DX246" s="14"/>
      <c r="DY246" s="14"/>
      <c r="DZ246" s="14"/>
      <c r="EA246" s="14"/>
      <c r="EB246" s="14"/>
      <c r="EC246" s="14"/>
      <c r="ED246" s="14"/>
      <c r="EE246" s="14"/>
      <c r="EF246" s="14"/>
      <c r="EG246" s="14"/>
      <c r="EH246" s="14"/>
    </row>
    <row r="247" spans="13:138" x14ac:dyDescent="0.2">
      <c r="M247" s="10"/>
      <c r="N247" s="10"/>
      <c r="O247" s="10"/>
      <c r="P247" s="10"/>
      <c r="Q247" s="1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  <c r="DT247" s="14"/>
      <c r="DU247" s="14"/>
      <c r="DV247" s="14"/>
      <c r="DW247" s="14"/>
      <c r="DX247" s="14"/>
      <c r="DY247" s="14"/>
      <c r="DZ247" s="14"/>
      <c r="EA247" s="14"/>
      <c r="EB247" s="14"/>
      <c r="EC247" s="14"/>
      <c r="ED247" s="14"/>
      <c r="EE247" s="14"/>
      <c r="EF247" s="14"/>
      <c r="EG247" s="14"/>
      <c r="EH247" s="14"/>
    </row>
    <row r="248" spans="13:138" x14ac:dyDescent="0.2">
      <c r="M248" s="10"/>
      <c r="N248" s="10"/>
      <c r="O248" s="10"/>
      <c r="P248" s="10"/>
      <c r="Q248" s="1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  <c r="DW248" s="14"/>
      <c r="DX248" s="14"/>
      <c r="DY248" s="14"/>
      <c r="DZ248" s="14"/>
      <c r="EA248" s="14"/>
      <c r="EB248" s="14"/>
      <c r="EC248" s="14"/>
      <c r="ED248" s="14"/>
      <c r="EE248" s="14"/>
      <c r="EF248" s="14"/>
      <c r="EG248" s="14"/>
      <c r="EH248" s="14"/>
    </row>
    <row r="249" spans="13:138" x14ac:dyDescent="0.2">
      <c r="M249" s="10"/>
      <c r="N249" s="10"/>
      <c r="O249" s="10"/>
      <c r="P249" s="10"/>
      <c r="Q249" s="1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  <c r="DT249" s="14"/>
      <c r="DU249" s="14"/>
      <c r="DV249" s="14"/>
      <c r="DW249" s="14"/>
      <c r="DX249" s="14"/>
      <c r="DY249" s="14"/>
      <c r="DZ249" s="14"/>
      <c r="EA249" s="14"/>
      <c r="EB249" s="14"/>
      <c r="EC249" s="14"/>
      <c r="ED249" s="14"/>
      <c r="EE249" s="14"/>
      <c r="EF249" s="14"/>
      <c r="EG249" s="14"/>
      <c r="EH249" s="14"/>
    </row>
    <row r="250" spans="13:138" x14ac:dyDescent="0.2">
      <c r="M250" s="10"/>
      <c r="N250" s="10"/>
      <c r="O250" s="10"/>
      <c r="P250" s="10"/>
      <c r="Q250" s="1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  <c r="DT250" s="14"/>
      <c r="DU250" s="14"/>
      <c r="DV250" s="14"/>
      <c r="DW250" s="14"/>
      <c r="DX250" s="14"/>
      <c r="DY250" s="14"/>
      <c r="DZ250" s="14"/>
      <c r="EA250" s="14"/>
      <c r="EB250" s="14"/>
      <c r="EC250" s="14"/>
      <c r="ED250" s="14"/>
      <c r="EE250" s="14"/>
      <c r="EF250" s="14"/>
      <c r="EG250" s="14"/>
      <c r="EH250" s="14"/>
    </row>
    <row r="251" spans="13:138" x14ac:dyDescent="0.2">
      <c r="M251" s="10"/>
      <c r="N251" s="10"/>
      <c r="O251" s="10"/>
      <c r="P251" s="10"/>
      <c r="Q251" s="1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  <c r="DT251" s="14"/>
      <c r="DU251" s="14"/>
      <c r="DV251" s="14"/>
      <c r="DW251" s="14"/>
      <c r="DX251" s="14"/>
      <c r="DY251" s="14"/>
      <c r="DZ251" s="14"/>
      <c r="EA251" s="14"/>
      <c r="EB251" s="14"/>
      <c r="EC251" s="14"/>
      <c r="ED251" s="14"/>
      <c r="EE251" s="14"/>
      <c r="EF251" s="14"/>
      <c r="EG251" s="14"/>
      <c r="EH251" s="14"/>
    </row>
    <row r="252" spans="13:138" x14ac:dyDescent="0.2">
      <c r="M252" s="10"/>
      <c r="N252" s="10"/>
      <c r="O252" s="10"/>
      <c r="P252" s="10"/>
      <c r="Q252" s="1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  <c r="DT252" s="14"/>
      <c r="DU252" s="14"/>
      <c r="DV252" s="14"/>
      <c r="DW252" s="14"/>
      <c r="DX252" s="14"/>
      <c r="DY252" s="14"/>
      <c r="DZ252" s="14"/>
      <c r="EA252" s="14"/>
      <c r="EB252" s="14"/>
      <c r="EC252" s="14"/>
      <c r="ED252" s="14"/>
      <c r="EE252" s="14"/>
      <c r="EF252" s="14"/>
      <c r="EG252" s="14"/>
      <c r="EH252" s="14"/>
    </row>
    <row r="253" spans="13:138" x14ac:dyDescent="0.2">
      <c r="M253" s="10"/>
      <c r="N253" s="10"/>
      <c r="O253" s="10"/>
      <c r="P253" s="10"/>
      <c r="Q253" s="1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  <c r="DT253" s="14"/>
      <c r="DU253" s="14"/>
      <c r="DV253" s="14"/>
      <c r="DW253" s="14"/>
      <c r="DX253" s="14"/>
      <c r="DY253" s="14"/>
      <c r="DZ253" s="14"/>
      <c r="EA253" s="14"/>
      <c r="EB253" s="14"/>
      <c r="EC253" s="14"/>
      <c r="ED253" s="14"/>
      <c r="EE253" s="14"/>
      <c r="EF253" s="14"/>
      <c r="EG253" s="14"/>
      <c r="EH253" s="14"/>
    </row>
    <row r="254" spans="13:138" x14ac:dyDescent="0.2">
      <c r="M254" s="10"/>
      <c r="N254" s="10"/>
      <c r="O254" s="10"/>
      <c r="P254" s="10"/>
      <c r="Q254" s="1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  <c r="DT254" s="14"/>
      <c r="DU254" s="14"/>
      <c r="DV254" s="14"/>
      <c r="DW254" s="14"/>
      <c r="DX254" s="14"/>
      <c r="DY254" s="14"/>
      <c r="DZ254" s="14"/>
      <c r="EA254" s="14"/>
      <c r="EB254" s="14"/>
      <c r="EC254" s="14"/>
      <c r="ED254" s="14"/>
      <c r="EE254" s="14"/>
      <c r="EF254" s="14"/>
      <c r="EG254" s="14"/>
      <c r="EH254" s="14"/>
    </row>
    <row r="255" spans="13:138" x14ac:dyDescent="0.2">
      <c r="M255" s="10"/>
      <c r="N255" s="10"/>
      <c r="O255" s="10"/>
      <c r="P255" s="10"/>
      <c r="Q255" s="1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  <c r="DT255" s="14"/>
      <c r="DU255" s="14"/>
      <c r="DV255" s="14"/>
      <c r="DW255" s="14"/>
      <c r="DX255" s="14"/>
      <c r="DY255" s="14"/>
      <c r="DZ255" s="14"/>
      <c r="EA255" s="14"/>
      <c r="EB255" s="14"/>
      <c r="EC255" s="14"/>
      <c r="ED255" s="14"/>
      <c r="EE255" s="14"/>
      <c r="EF255" s="14"/>
      <c r="EG255" s="14"/>
      <c r="EH255" s="14"/>
    </row>
    <row r="256" spans="13:138" x14ac:dyDescent="0.2">
      <c r="M256" s="10"/>
      <c r="N256" s="10"/>
      <c r="O256" s="10"/>
      <c r="P256" s="10"/>
      <c r="Q256" s="10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14"/>
      <c r="DM256" s="14"/>
      <c r="DN256" s="14"/>
      <c r="DO256" s="14"/>
      <c r="DP256" s="14"/>
      <c r="DQ256" s="14"/>
      <c r="DR256" s="14"/>
      <c r="DS256" s="14"/>
      <c r="DT256" s="14"/>
      <c r="DU256" s="14"/>
      <c r="DV256" s="14"/>
      <c r="DW256" s="14"/>
      <c r="DX256" s="14"/>
      <c r="DY256" s="14"/>
      <c r="DZ256" s="14"/>
      <c r="EA256" s="14"/>
      <c r="EB256" s="14"/>
      <c r="EC256" s="14"/>
      <c r="ED256" s="14"/>
      <c r="EE256" s="14"/>
      <c r="EF256" s="14"/>
      <c r="EG256" s="14"/>
      <c r="EH256" s="14"/>
    </row>
    <row r="257" spans="13:138" x14ac:dyDescent="0.2">
      <c r="M257" s="10"/>
      <c r="N257" s="10"/>
      <c r="O257" s="10"/>
      <c r="P257" s="10"/>
      <c r="Q257" s="10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/>
      <c r="DS257" s="14"/>
      <c r="DT257" s="14"/>
      <c r="DU257" s="14"/>
      <c r="DV257" s="14"/>
      <c r="DW257" s="14"/>
      <c r="DX257" s="14"/>
      <c r="DY257" s="14"/>
      <c r="DZ257" s="14"/>
      <c r="EA257" s="14"/>
      <c r="EB257" s="14"/>
      <c r="EC257" s="14"/>
      <c r="ED257" s="14"/>
      <c r="EE257" s="14"/>
      <c r="EF257" s="14"/>
      <c r="EG257" s="14"/>
      <c r="EH257" s="14"/>
    </row>
    <row r="258" spans="13:138" x14ac:dyDescent="0.2">
      <c r="M258" s="10"/>
      <c r="N258" s="10"/>
      <c r="O258" s="10"/>
      <c r="P258" s="10"/>
      <c r="Q258" s="10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14"/>
      <c r="DM258" s="14"/>
      <c r="DN258" s="14"/>
      <c r="DO258" s="14"/>
      <c r="DP258" s="14"/>
      <c r="DQ258" s="14"/>
      <c r="DR258" s="14"/>
      <c r="DS258" s="14"/>
      <c r="DT258" s="14"/>
      <c r="DU258" s="14"/>
      <c r="DV258" s="14"/>
      <c r="DW258" s="14"/>
      <c r="DX258" s="14"/>
      <c r="DY258" s="14"/>
      <c r="DZ258" s="14"/>
      <c r="EA258" s="14"/>
      <c r="EB258" s="14"/>
      <c r="EC258" s="14"/>
      <c r="ED258" s="14"/>
      <c r="EE258" s="14"/>
      <c r="EF258" s="14"/>
      <c r="EG258" s="14"/>
      <c r="EH258" s="14"/>
    </row>
    <row r="259" spans="13:138" x14ac:dyDescent="0.2">
      <c r="M259" s="10"/>
      <c r="N259" s="10"/>
      <c r="O259" s="10"/>
      <c r="P259" s="10"/>
      <c r="Q259" s="10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14"/>
      <c r="DM259" s="14"/>
      <c r="DN259" s="14"/>
      <c r="DO259" s="14"/>
      <c r="DP259" s="14"/>
      <c r="DQ259" s="14"/>
      <c r="DR259" s="14"/>
      <c r="DS259" s="14"/>
      <c r="DT259" s="14"/>
      <c r="DU259" s="14"/>
      <c r="DV259" s="14"/>
      <c r="DW259" s="14"/>
      <c r="DX259" s="14"/>
      <c r="DY259" s="14"/>
      <c r="DZ259" s="14"/>
      <c r="EA259" s="14"/>
      <c r="EB259" s="14"/>
      <c r="EC259" s="14"/>
      <c r="ED259" s="14"/>
      <c r="EE259" s="14"/>
      <c r="EF259" s="14"/>
      <c r="EG259" s="14"/>
      <c r="EH259" s="14"/>
    </row>
    <row r="260" spans="13:138" x14ac:dyDescent="0.2">
      <c r="M260" s="10"/>
      <c r="N260" s="10"/>
      <c r="O260" s="10"/>
      <c r="P260" s="10"/>
      <c r="Q260" s="10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14"/>
      <c r="DM260" s="14"/>
      <c r="DN260" s="14"/>
      <c r="DO260" s="14"/>
      <c r="DP260" s="14"/>
      <c r="DQ260" s="14"/>
      <c r="DR260" s="14"/>
      <c r="DS260" s="14"/>
      <c r="DT260" s="14"/>
      <c r="DU260" s="14"/>
      <c r="DV260" s="14"/>
      <c r="DW260" s="14"/>
      <c r="DX260" s="14"/>
      <c r="DY260" s="14"/>
      <c r="DZ260" s="14"/>
      <c r="EA260" s="14"/>
      <c r="EB260" s="14"/>
      <c r="EC260" s="14"/>
      <c r="ED260" s="14"/>
      <c r="EE260" s="14"/>
      <c r="EF260" s="14"/>
      <c r="EG260" s="14"/>
      <c r="EH260" s="14"/>
    </row>
    <row r="261" spans="13:138" x14ac:dyDescent="0.2">
      <c r="M261" s="10"/>
      <c r="N261" s="10"/>
      <c r="O261" s="10"/>
      <c r="P261" s="10"/>
      <c r="Q261" s="10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4"/>
      <c r="DS261" s="14"/>
      <c r="DT261" s="14"/>
      <c r="DU261" s="14"/>
      <c r="DV261" s="14"/>
      <c r="DW261" s="14"/>
      <c r="DX261" s="14"/>
      <c r="DY261" s="14"/>
      <c r="DZ261" s="14"/>
      <c r="EA261" s="14"/>
      <c r="EB261" s="14"/>
      <c r="EC261" s="14"/>
      <c r="ED261" s="14"/>
      <c r="EE261" s="14"/>
      <c r="EF261" s="14"/>
      <c r="EG261" s="14"/>
      <c r="EH261" s="14"/>
    </row>
    <row r="262" spans="13:138" x14ac:dyDescent="0.2">
      <c r="M262" s="10"/>
      <c r="N262" s="10"/>
      <c r="O262" s="10"/>
      <c r="P262" s="10"/>
      <c r="Q262" s="10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14"/>
      <c r="DL262" s="14"/>
      <c r="DM262" s="14"/>
      <c r="DN262" s="14"/>
      <c r="DO262" s="14"/>
      <c r="DP262" s="14"/>
      <c r="DQ262" s="14"/>
      <c r="DR262" s="14"/>
      <c r="DS262" s="14"/>
      <c r="DT262" s="14"/>
      <c r="DU262" s="14"/>
      <c r="DV262" s="14"/>
      <c r="DW262" s="14"/>
      <c r="DX262" s="14"/>
      <c r="DY262" s="14"/>
      <c r="DZ262" s="14"/>
      <c r="EA262" s="14"/>
      <c r="EB262" s="14"/>
      <c r="EC262" s="14"/>
      <c r="ED262" s="14"/>
      <c r="EE262" s="14"/>
      <c r="EF262" s="14"/>
      <c r="EG262" s="14"/>
      <c r="EH262" s="14"/>
    </row>
    <row r="263" spans="13:138" x14ac:dyDescent="0.2">
      <c r="M263" s="10"/>
      <c r="N263" s="10"/>
      <c r="O263" s="10"/>
      <c r="P263" s="10"/>
      <c r="Q263" s="10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14"/>
      <c r="DM263" s="14"/>
      <c r="DN263" s="14"/>
      <c r="DO263" s="14"/>
      <c r="DP263" s="14"/>
      <c r="DQ263" s="14"/>
      <c r="DR263" s="14"/>
      <c r="DS263" s="14"/>
      <c r="DT263" s="14"/>
      <c r="DU263" s="14"/>
      <c r="DV263" s="14"/>
      <c r="DW263" s="14"/>
      <c r="DX263" s="14"/>
      <c r="DY263" s="14"/>
      <c r="DZ263" s="14"/>
      <c r="EA263" s="14"/>
      <c r="EB263" s="14"/>
      <c r="EC263" s="14"/>
      <c r="ED263" s="14"/>
      <c r="EE263" s="14"/>
      <c r="EF263" s="14"/>
      <c r="EG263" s="14"/>
      <c r="EH263" s="14"/>
    </row>
    <row r="264" spans="13:138" x14ac:dyDescent="0.2">
      <c r="M264" s="10"/>
      <c r="N264" s="10"/>
      <c r="O264" s="10"/>
      <c r="P264" s="10"/>
      <c r="Q264" s="10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14"/>
      <c r="DM264" s="14"/>
      <c r="DN264" s="14"/>
      <c r="DO264" s="14"/>
      <c r="DP264" s="14"/>
      <c r="DQ264" s="14"/>
      <c r="DR264" s="14"/>
      <c r="DS264" s="14"/>
      <c r="DT264" s="14"/>
      <c r="DU264" s="14"/>
      <c r="DV264" s="14"/>
      <c r="DW264" s="14"/>
      <c r="DX264" s="14"/>
      <c r="DY264" s="14"/>
      <c r="DZ264" s="14"/>
      <c r="EA264" s="14"/>
      <c r="EB264" s="14"/>
      <c r="EC264" s="14"/>
      <c r="ED264" s="14"/>
      <c r="EE264" s="14"/>
      <c r="EF264" s="14"/>
      <c r="EG264" s="14"/>
      <c r="EH264" s="14"/>
    </row>
    <row r="265" spans="13:138" x14ac:dyDescent="0.2"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  <c r="DL265" s="14"/>
      <c r="DM265" s="14"/>
      <c r="DN265" s="14"/>
      <c r="DO265" s="14"/>
      <c r="DP265" s="14"/>
      <c r="DQ265" s="14"/>
      <c r="DR265" s="14"/>
      <c r="DS265" s="14"/>
      <c r="DT265" s="14"/>
      <c r="DU265" s="14"/>
      <c r="DV265" s="14"/>
      <c r="DW265" s="14"/>
      <c r="DX265" s="14"/>
      <c r="DY265" s="14"/>
      <c r="DZ265" s="14"/>
      <c r="EA265" s="14"/>
      <c r="EB265" s="14"/>
      <c r="EC265" s="14"/>
      <c r="ED265" s="14"/>
      <c r="EE265" s="14"/>
      <c r="EF265" s="14"/>
      <c r="EG265" s="14"/>
      <c r="EH265" s="14"/>
    </row>
    <row r="266" spans="13:138" x14ac:dyDescent="0.2"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14"/>
      <c r="DM266" s="14"/>
      <c r="DN266" s="14"/>
      <c r="DO266" s="14"/>
      <c r="DP266" s="14"/>
      <c r="DQ266" s="14"/>
      <c r="DR266" s="14"/>
      <c r="DS266" s="14"/>
      <c r="DT266" s="14"/>
      <c r="DU266" s="14"/>
      <c r="DV266" s="14"/>
      <c r="DW266" s="14"/>
      <c r="DX266" s="14"/>
      <c r="DY266" s="14"/>
      <c r="DZ266" s="14"/>
      <c r="EA266" s="14"/>
      <c r="EB266" s="14"/>
      <c r="EC266" s="14"/>
      <c r="ED266" s="14"/>
      <c r="EE266" s="14"/>
      <c r="EF266" s="14"/>
      <c r="EG266" s="14"/>
      <c r="EH266" s="14"/>
    </row>
    <row r="267" spans="13:138" x14ac:dyDescent="0.2"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4"/>
      <c r="DK267" s="14"/>
      <c r="DL267" s="14"/>
      <c r="DM267" s="14"/>
      <c r="DN267" s="14"/>
      <c r="DO267" s="14"/>
      <c r="DP267" s="14"/>
      <c r="DQ267" s="14"/>
      <c r="DR267" s="14"/>
      <c r="DS267" s="14"/>
      <c r="DT267" s="14"/>
      <c r="DU267" s="14"/>
      <c r="DV267" s="14"/>
      <c r="DW267" s="14"/>
      <c r="DX267" s="14"/>
      <c r="DY267" s="14"/>
      <c r="DZ267" s="14"/>
      <c r="EA267" s="14"/>
      <c r="EB267" s="14"/>
      <c r="EC267" s="14"/>
      <c r="ED267" s="14"/>
      <c r="EE267" s="14"/>
      <c r="EF267" s="14"/>
      <c r="EG267" s="14"/>
      <c r="EH267" s="14"/>
    </row>
  </sheetData>
  <sheetProtection algorithmName="SHA-512" hashValue="H8FvY0Ax2t2lh3PBB4d9m9OyX3wLCre6tRyAYni4PQgk1KYo/sUcy1rWBJMhb3EbF9UaJ832eMkIFzL/U26bGg==" saltValue="YGsblsiGnMadZTKgUyCAMg==" spinCount="100000" sheet="1" selectLockedCells="1"/>
  <mergeCells count="35">
    <mergeCell ref="C13:D13"/>
    <mergeCell ref="B7:L7"/>
    <mergeCell ref="E12:F12"/>
    <mergeCell ref="E9:F9"/>
    <mergeCell ref="E11:F11"/>
    <mergeCell ref="I9:J9"/>
    <mergeCell ref="I10:J10"/>
    <mergeCell ref="I11:J11"/>
    <mergeCell ref="I12:J12"/>
    <mergeCell ref="E10:F10"/>
    <mergeCell ref="C12:D12"/>
    <mergeCell ref="C11:D11"/>
    <mergeCell ref="C10:D10"/>
    <mergeCell ref="C9:D9"/>
    <mergeCell ref="K13:L13"/>
    <mergeCell ref="K12:L12"/>
    <mergeCell ref="B22:B23"/>
    <mergeCell ref="C22:C23"/>
    <mergeCell ref="D22:D23"/>
    <mergeCell ref="E22:E23"/>
    <mergeCell ref="J22:J23"/>
    <mergeCell ref="F22:F23"/>
    <mergeCell ref="G22:G23"/>
    <mergeCell ref="H22:H23"/>
    <mergeCell ref="I22:I23"/>
    <mergeCell ref="E13:F13"/>
    <mergeCell ref="I13:J13"/>
    <mergeCell ref="K11:L11"/>
    <mergeCell ref="K10:L10"/>
    <mergeCell ref="K9:L9"/>
    <mergeCell ref="G13:H13"/>
    <mergeCell ref="G12:H12"/>
    <mergeCell ref="G11:H11"/>
    <mergeCell ref="G10:H10"/>
    <mergeCell ref="G9:H9"/>
  </mergeCells>
  <phoneticPr fontId="2" type="noConversion"/>
  <pageMargins left="1.1200000000000001" right="0.78" top="0.39370078740157483" bottom="0.98425196850393704" header="0" footer="0"/>
  <pageSetup paperSize="9" scale="82" orientation="landscape" r:id="rId1"/>
  <headerFooter alignWithMargins="0"/>
  <ignoredErrors>
    <ignoredError sqref="C12:C13 L27 L29" unlockedFormula="1"/>
    <ignoredError sqref="D28 I28:K28" formula="1"/>
    <ignoredError sqref="L28" formula="1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1" t="s">
        <v>18</v>
      </c>
      <c r="C1" s="1" t="s">
        <v>34</v>
      </c>
    </row>
    <row r="2" spans="2:6" ht="14.25" x14ac:dyDescent="0.2">
      <c r="B2" s="2">
        <v>43167</v>
      </c>
      <c r="C2" s="3">
        <v>23.4375</v>
      </c>
      <c r="E2" s="7" t="s">
        <v>35</v>
      </c>
      <c r="F2">
        <f ca="1">+AVERAGE(OFFSET(C1,COUNT(C:C),0,-5))</f>
        <v>38.4375</v>
      </c>
    </row>
    <row r="3" spans="2:6" ht="14.25" x14ac:dyDescent="0.2">
      <c r="B3" s="4">
        <v>43168</v>
      </c>
      <c r="C3" s="3">
        <v>23.125</v>
      </c>
    </row>
    <row r="4" spans="2:6" ht="14.25" x14ac:dyDescent="0.2">
      <c r="B4" s="2">
        <v>43171</v>
      </c>
      <c r="C4" s="5">
        <v>23.0625</v>
      </c>
    </row>
    <row r="5" spans="2:6" ht="14.25" x14ac:dyDescent="0.2">
      <c r="B5" s="4">
        <v>43172</v>
      </c>
      <c r="C5" s="3">
        <v>23.4375</v>
      </c>
    </row>
    <row r="6" spans="2:6" ht="14.25" x14ac:dyDescent="0.2">
      <c r="B6" s="2">
        <v>43173</v>
      </c>
      <c r="C6" s="5">
        <v>24.25</v>
      </c>
    </row>
    <row r="7" spans="2:6" ht="14.25" x14ac:dyDescent="0.2">
      <c r="B7" s="4">
        <v>43174</v>
      </c>
      <c r="C7" s="3">
        <v>21.9375</v>
      </c>
    </row>
    <row r="8" spans="2:6" ht="14.25" x14ac:dyDescent="0.2">
      <c r="B8" s="2">
        <v>43175</v>
      </c>
      <c r="C8" s="5">
        <v>23.3125</v>
      </c>
    </row>
    <row r="9" spans="2:6" ht="14.25" x14ac:dyDescent="0.2">
      <c r="B9" s="4">
        <v>43178</v>
      </c>
      <c r="C9" s="3">
        <v>23.6875</v>
      </c>
    </row>
    <row r="10" spans="2:6" ht="14.25" x14ac:dyDescent="0.2">
      <c r="B10" s="2">
        <v>43179</v>
      </c>
      <c r="C10" s="5">
        <v>23.75</v>
      </c>
    </row>
    <row r="11" spans="2:6" ht="14.25" x14ac:dyDescent="0.2">
      <c r="B11" s="4">
        <v>43180</v>
      </c>
      <c r="C11" s="3">
        <v>24</v>
      </c>
    </row>
    <row r="12" spans="2:6" ht="14.25" x14ac:dyDescent="0.2">
      <c r="B12" s="2">
        <v>43181</v>
      </c>
      <c r="C12" s="5">
        <v>23.6875</v>
      </c>
    </row>
    <row r="13" spans="2:6" ht="14.25" x14ac:dyDescent="0.2">
      <c r="B13" s="4">
        <v>43182</v>
      </c>
      <c r="C13" s="3">
        <v>23.125</v>
      </c>
    </row>
    <row r="14" spans="2:6" ht="14.25" x14ac:dyDescent="0.2">
      <c r="B14" s="2">
        <v>43185</v>
      </c>
      <c r="C14" s="5">
        <v>23.5</v>
      </c>
    </row>
    <row r="15" spans="2:6" ht="14.25" x14ac:dyDescent="0.2">
      <c r="B15" s="4">
        <v>43186</v>
      </c>
      <c r="C15" s="3">
        <v>23.25</v>
      </c>
    </row>
    <row r="16" spans="2:6" ht="14.25" x14ac:dyDescent="0.2">
      <c r="B16" s="2">
        <v>43187</v>
      </c>
      <c r="C16" s="5">
        <v>22.5625</v>
      </c>
    </row>
    <row r="17" spans="2:3" ht="14.25" x14ac:dyDescent="0.2">
      <c r="B17" s="4">
        <v>43193</v>
      </c>
      <c r="C17" s="3">
        <v>23.4375</v>
      </c>
    </row>
    <row r="18" spans="2:3" ht="14.25" x14ac:dyDescent="0.2">
      <c r="B18" s="2">
        <v>43194</v>
      </c>
      <c r="C18" s="5">
        <v>23.4375</v>
      </c>
    </row>
    <row r="19" spans="2:3" ht="14.25" x14ac:dyDescent="0.2">
      <c r="B19" s="4">
        <v>43195</v>
      </c>
      <c r="C19" s="3">
        <v>23.625</v>
      </c>
    </row>
    <row r="20" spans="2:3" ht="14.25" x14ac:dyDescent="0.2">
      <c r="B20" s="2">
        <v>43196</v>
      </c>
      <c r="C20" s="5">
        <v>22.375</v>
      </c>
    </row>
    <row r="21" spans="2:3" ht="14.25" x14ac:dyDescent="0.2">
      <c r="B21" s="4">
        <v>43199</v>
      </c>
      <c r="C21" s="3">
        <v>23.375</v>
      </c>
    </row>
    <row r="22" spans="2:3" ht="14.25" x14ac:dyDescent="0.2">
      <c r="B22" s="2">
        <v>43200</v>
      </c>
      <c r="C22" s="5">
        <v>23.875</v>
      </c>
    </row>
    <row r="23" spans="2:3" ht="14.25" x14ac:dyDescent="0.2">
      <c r="B23" s="4">
        <v>43201</v>
      </c>
      <c r="C23" s="3">
        <v>22.75</v>
      </c>
    </row>
    <row r="24" spans="2:3" ht="14.25" x14ac:dyDescent="0.2">
      <c r="B24" s="2">
        <v>43202</v>
      </c>
      <c r="C24" s="5">
        <v>23.3125</v>
      </c>
    </row>
    <row r="25" spans="2:3" ht="14.25" x14ac:dyDescent="0.2">
      <c r="B25" s="4">
        <v>43203</v>
      </c>
      <c r="C25" s="3">
        <v>23.75</v>
      </c>
    </row>
    <row r="26" spans="2:3" ht="14.25" x14ac:dyDescent="0.2">
      <c r="B26" s="2">
        <v>43206</v>
      </c>
      <c r="C26" s="5">
        <v>23.375</v>
      </c>
    </row>
    <row r="27" spans="2:3" ht="14.25" x14ac:dyDescent="0.2">
      <c r="B27" s="4">
        <v>43207</v>
      </c>
      <c r="C27" s="3">
        <v>23.9375</v>
      </c>
    </row>
    <row r="28" spans="2:3" ht="14.25" x14ac:dyDescent="0.2">
      <c r="B28" s="2">
        <v>43208</v>
      </c>
      <c r="C28" s="5">
        <v>23.4375</v>
      </c>
    </row>
    <row r="29" spans="2:3" ht="14.25" x14ac:dyDescent="0.2">
      <c r="B29" s="4">
        <v>43209</v>
      </c>
      <c r="C29" s="3">
        <v>23.375</v>
      </c>
    </row>
    <row r="30" spans="2:3" ht="14.25" x14ac:dyDescent="0.2">
      <c r="B30" s="2">
        <v>43210</v>
      </c>
      <c r="C30" s="5">
        <v>23.625</v>
      </c>
    </row>
    <row r="31" spans="2:3" ht="14.25" x14ac:dyDescent="0.2">
      <c r="B31" s="4">
        <v>43213</v>
      </c>
      <c r="C31" s="3">
        <v>23.4375</v>
      </c>
    </row>
    <row r="32" spans="2:3" ht="14.25" x14ac:dyDescent="0.2">
      <c r="B32" s="2">
        <v>43214</v>
      </c>
      <c r="C32" s="5">
        <v>23.8125</v>
      </c>
    </row>
    <row r="33" spans="2:3" ht="14.25" x14ac:dyDescent="0.2">
      <c r="B33" s="4">
        <v>43215</v>
      </c>
      <c r="C33" s="3">
        <v>23.6875</v>
      </c>
    </row>
    <row r="34" spans="2:3" ht="14.25" x14ac:dyDescent="0.2">
      <c r="B34" s="2">
        <v>43216</v>
      </c>
      <c r="C34" s="5">
        <v>22.875</v>
      </c>
    </row>
    <row r="35" spans="2:3" ht="14.25" x14ac:dyDescent="0.2">
      <c r="B35" s="4">
        <v>43217</v>
      </c>
      <c r="C35" s="3">
        <v>23.0625</v>
      </c>
    </row>
    <row r="36" spans="2:3" ht="14.25" x14ac:dyDescent="0.2">
      <c r="B36" s="2">
        <v>43222</v>
      </c>
      <c r="C36" s="5">
        <v>24.625</v>
      </c>
    </row>
    <row r="37" spans="2:3" ht="14.25" x14ac:dyDescent="0.2">
      <c r="B37" s="4">
        <v>43223</v>
      </c>
      <c r="C37" s="3">
        <v>24.9375</v>
      </c>
    </row>
    <row r="38" spans="2:3" ht="14.25" x14ac:dyDescent="0.2">
      <c r="B38" s="2">
        <v>43224</v>
      </c>
      <c r="C38" s="5">
        <v>27.6875</v>
      </c>
    </row>
    <row r="39" spans="2:3" ht="14.25" x14ac:dyDescent="0.2">
      <c r="B39" s="4">
        <v>43227</v>
      </c>
      <c r="C39" s="3">
        <v>26.75</v>
      </c>
    </row>
    <row r="40" spans="2:3" ht="14.25" x14ac:dyDescent="0.2">
      <c r="B40" s="2">
        <v>43228</v>
      </c>
      <c r="C40" s="5">
        <v>30.375</v>
      </c>
    </row>
    <row r="41" spans="2:3" ht="14.25" x14ac:dyDescent="0.2">
      <c r="B41" s="4">
        <v>43229</v>
      </c>
      <c r="C41" s="3">
        <v>30.5625</v>
      </c>
    </row>
    <row r="42" spans="2:3" ht="14.25" x14ac:dyDescent="0.2">
      <c r="B42" s="2">
        <v>43230</v>
      </c>
      <c r="C42" s="5">
        <v>31.75</v>
      </c>
    </row>
    <row r="43" spans="2:3" ht="14.25" x14ac:dyDescent="0.2">
      <c r="B43" s="4">
        <v>43231</v>
      </c>
      <c r="C43" s="3">
        <v>30.625</v>
      </c>
    </row>
    <row r="44" spans="2:3" ht="14.25" x14ac:dyDescent="0.2">
      <c r="B44" s="2">
        <v>43234</v>
      </c>
      <c r="C44" s="5">
        <v>29.25</v>
      </c>
    </row>
    <row r="45" spans="2:3" ht="14.25" x14ac:dyDescent="0.2">
      <c r="B45" s="4">
        <v>43235</v>
      </c>
      <c r="C45" s="3">
        <v>33.875</v>
      </c>
    </row>
    <row r="46" spans="2:3" ht="14.25" x14ac:dyDescent="0.2">
      <c r="B46" s="2">
        <v>43236</v>
      </c>
      <c r="C46" s="5">
        <v>31.0625</v>
      </c>
    </row>
    <row r="47" spans="2:3" ht="14.25" x14ac:dyDescent="0.2">
      <c r="B47" s="4">
        <v>43237</v>
      </c>
      <c r="C47" s="3">
        <v>31.6875</v>
      </c>
    </row>
    <row r="48" spans="2:3" ht="14.25" x14ac:dyDescent="0.2">
      <c r="B48" s="2">
        <v>43238</v>
      </c>
      <c r="C48" s="5">
        <v>31.0625</v>
      </c>
    </row>
    <row r="49" spans="2:3" ht="14.25" x14ac:dyDescent="0.2">
      <c r="B49" s="4">
        <v>43241</v>
      </c>
      <c r="C49" s="3">
        <v>30.625</v>
      </c>
    </row>
    <row r="50" spans="2:3" ht="14.25" x14ac:dyDescent="0.2">
      <c r="B50" s="2">
        <v>43242</v>
      </c>
      <c r="C50" s="5">
        <v>31.1875</v>
      </c>
    </row>
    <row r="51" spans="2:3" ht="14.25" x14ac:dyDescent="0.2">
      <c r="B51" s="4">
        <v>43243</v>
      </c>
      <c r="C51" s="3">
        <v>29.125</v>
      </c>
    </row>
    <row r="52" spans="2:3" ht="14.25" x14ac:dyDescent="0.2">
      <c r="B52" s="2">
        <v>43244</v>
      </c>
      <c r="C52" s="5">
        <v>29.3125</v>
      </c>
    </row>
    <row r="53" spans="2:3" ht="14.25" x14ac:dyDescent="0.2">
      <c r="B53" s="4">
        <v>43248</v>
      </c>
      <c r="C53" s="3">
        <v>29.125</v>
      </c>
    </row>
    <row r="54" spans="2:3" ht="14.25" x14ac:dyDescent="0.2">
      <c r="B54" s="2">
        <v>43249</v>
      </c>
      <c r="C54" s="5">
        <v>31.1875</v>
      </c>
    </row>
    <row r="55" spans="2:3" ht="14.25" x14ac:dyDescent="0.2">
      <c r="B55" s="4">
        <v>43250</v>
      </c>
      <c r="C55" s="3">
        <v>31</v>
      </c>
    </row>
    <row r="56" spans="2:3" ht="14.25" x14ac:dyDescent="0.2">
      <c r="B56" s="2">
        <v>43251</v>
      </c>
      <c r="C56" s="5">
        <v>31.125</v>
      </c>
    </row>
    <row r="57" spans="2:3" ht="14.25" x14ac:dyDescent="0.2">
      <c r="B57" s="4">
        <v>43252</v>
      </c>
      <c r="C57" s="3">
        <v>30.9375</v>
      </c>
    </row>
    <row r="58" spans="2:3" ht="14.25" x14ac:dyDescent="0.2">
      <c r="B58" s="2">
        <v>43255</v>
      </c>
      <c r="C58" s="5">
        <v>30.6875</v>
      </c>
    </row>
    <row r="59" spans="2:3" ht="14.25" x14ac:dyDescent="0.2">
      <c r="B59" s="4">
        <v>43256</v>
      </c>
      <c r="C59" s="3">
        <v>31.1875</v>
      </c>
    </row>
    <row r="60" spans="2:3" ht="14.25" x14ac:dyDescent="0.2">
      <c r="B60" s="2">
        <v>43257</v>
      </c>
      <c r="C60" s="5">
        <v>30.6875</v>
      </c>
    </row>
    <row r="61" spans="2:3" ht="14.25" x14ac:dyDescent="0.2">
      <c r="B61" s="4">
        <v>43258</v>
      </c>
      <c r="C61" s="3">
        <v>30</v>
      </c>
    </row>
    <row r="62" spans="2:3" ht="14.25" x14ac:dyDescent="0.2">
      <c r="B62" s="2">
        <v>43259</v>
      </c>
      <c r="C62" s="5">
        <v>31.0625</v>
      </c>
    </row>
    <row r="63" spans="2:3" ht="14.25" x14ac:dyDescent="0.2">
      <c r="B63" s="4">
        <v>43262</v>
      </c>
      <c r="C63" s="3">
        <v>30.5625</v>
      </c>
    </row>
    <row r="64" spans="2:3" ht="14.25" x14ac:dyDescent="0.2">
      <c r="B64" s="2">
        <v>43263</v>
      </c>
      <c r="C64" s="5">
        <v>32.3125</v>
      </c>
    </row>
    <row r="65" spans="2:3" ht="14.25" x14ac:dyDescent="0.2">
      <c r="B65" s="4">
        <v>43264</v>
      </c>
      <c r="C65" s="3">
        <v>31.1875</v>
      </c>
    </row>
    <row r="66" spans="2:3" ht="14.25" x14ac:dyDescent="0.2">
      <c r="B66" s="2">
        <v>43265</v>
      </c>
      <c r="C66" s="5">
        <v>31.6875</v>
      </c>
    </row>
    <row r="67" spans="2:3" ht="14.25" x14ac:dyDescent="0.2">
      <c r="B67" s="4">
        <v>43266</v>
      </c>
      <c r="C67" s="3">
        <v>31.0625</v>
      </c>
    </row>
    <row r="68" spans="2:3" ht="14.25" x14ac:dyDescent="0.2">
      <c r="B68" s="2">
        <v>43269</v>
      </c>
      <c r="C68" s="5">
        <v>32.5625</v>
      </c>
    </row>
    <row r="69" spans="2:3" ht="14.25" x14ac:dyDescent="0.2">
      <c r="B69" s="4">
        <v>43270</v>
      </c>
      <c r="C69" s="3">
        <v>34.0625</v>
      </c>
    </row>
    <row r="70" spans="2:3" ht="14.25" x14ac:dyDescent="0.2">
      <c r="B70" s="2">
        <v>43272</v>
      </c>
      <c r="C70" s="5">
        <v>33.5</v>
      </c>
    </row>
    <row r="71" spans="2:3" ht="14.25" x14ac:dyDescent="0.2">
      <c r="B71" s="4">
        <v>43273</v>
      </c>
      <c r="C71" s="3">
        <v>33.125</v>
      </c>
    </row>
    <row r="72" spans="2:3" ht="14.25" x14ac:dyDescent="0.2">
      <c r="B72" s="2">
        <v>43276</v>
      </c>
      <c r="C72" s="5">
        <v>34.5</v>
      </c>
    </row>
    <row r="73" spans="2:3" ht="14.25" x14ac:dyDescent="0.2">
      <c r="B73" s="4">
        <v>43277</v>
      </c>
      <c r="C73" s="3">
        <v>33.9375</v>
      </c>
    </row>
    <row r="74" spans="2:3" ht="14.25" x14ac:dyDescent="0.2">
      <c r="B74" s="2">
        <v>43278</v>
      </c>
      <c r="C74" s="5">
        <v>33.375</v>
      </c>
    </row>
    <row r="75" spans="2:3" ht="14.25" x14ac:dyDescent="0.2">
      <c r="B75" s="4">
        <v>43279</v>
      </c>
      <c r="C75" s="3">
        <v>34.3125</v>
      </c>
    </row>
    <row r="76" spans="2:3" ht="14.25" x14ac:dyDescent="0.2">
      <c r="B76" s="2">
        <v>43280</v>
      </c>
      <c r="C76" s="5">
        <v>33.875</v>
      </c>
    </row>
    <row r="77" spans="2:3" ht="14.25" x14ac:dyDescent="0.2">
      <c r="B77" s="4">
        <v>43283</v>
      </c>
      <c r="C77" s="3">
        <v>34.75</v>
      </c>
    </row>
    <row r="78" spans="2:3" ht="14.25" x14ac:dyDescent="0.2">
      <c r="B78" s="2">
        <v>43284</v>
      </c>
      <c r="C78" s="5">
        <v>35.625</v>
      </c>
    </row>
    <row r="79" spans="2:3" ht="14.25" x14ac:dyDescent="0.2">
      <c r="B79" s="4">
        <v>43285</v>
      </c>
      <c r="C79" s="3">
        <v>34.9375</v>
      </c>
    </row>
    <row r="80" spans="2:3" ht="14.25" x14ac:dyDescent="0.2">
      <c r="B80" s="2">
        <v>43286</v>
      </c>
      <c r="C80" s="5">
        <v>35.9375</v>
      </c>
    </row>
    <row r="81" spans="2:3" ht="14.25" x14ac:dyDescent="0.2">
      <c r="B81" s="4">
        <v>43287</v>
      </c>
      <c r="C81" s="3">
        <v>35.0625</v>
      </c>
    </row>
    <row r="82" spans="2:3" ht="14.25" x14ac:dyDescent="0.2">
      <c r="B82" s="2">
        <v>43291</v>
      </c>
      <c r="C82" s="5">
        <v>33.75</v>
      </c>
    </row>
    <row r="83" spans="2:3" ht="14.25" x14ac:dyDescent="0.2">
      <c r="B83" s="4">
        <v>43292</v>
      </c>
      <c r="C83" s="3">
        <v>34.1875</v>
      </c>
    </row>
    <row r="84" spans="2:3" ht="14.25" x14ac:dyDescent="0.2">
      <c r="B84" s="2">
        <v>43293</v>
      </c>
      <c r="C84" s="5">
        <v>35.375</v>
      </c>
    </row>
    <row r="85" spans="2:3" ht="14.25" x14ac:dyDescent="0.2">
      <c r="B85" s="4">
        <v>43294</v>
      </c>
      <c r="C85" s="3">
        <v>37.625</v>
      </c>
    </row>
    <row r="86" spans="2:3" ht="14.25" x14ac:dyDescent="0.2">
      <c r="B86" s="2">
        <v>43297</v>
      </c>
      <c r="C86" s="5">
        <v>36.6875</v>
      </c>
    </row>
    <row r="87" spans="2:3" ht="14.25" x14ac:dyDescent="0.2">
      <c r="B87" s="4">
        <v>43298</v>
      </c>
      <c r="C87" s="3">
        <v>37</v>
      </c>
    </row>
    <row r="88" spans="2:3" ht="14.25" x14ac:dyDescent="0.2">
      <c r="B88" s="2">
        <v>43299</v>
      </c>
      <c r="C88" s="5">
        <v>38</v>
      </c>
    </row>
    <row r="89" spans="2:3" ht="14.25" x14ac:dyDescent="0.2">
      <c r="B89" s="4">
        <v>43300</v>
      </c>
      <c r="C89" s="3">
        <v>38.125</v>
      </c>
    </row>
    <row r="90" spans="2:3" ht="14.25" x14ac:dyDescent="0.2">
      <c r="B90" s="2">
        <v>43301</v>
      </c>
      <c r="C90" s="5">
        <v>37.5625</v>
      </c>
    </row>
    <row r="91" spans="2:3" ht="14.25" x14ac:dyDescent="0.2">
      <c r="B91" s="4">
        <v>43304</v>
      </c>
      <c r="C91" s="3">
        <v>36.4375</v>
      </c>
    </row>
    <row r="92" spans="2:3" ht="14.25" x14ac:dyDescent="0.2">
      <c r="B92" s="2">
        <v>43305</v>
      </c>
      <c r="C92" s="5">
        <v>37</v>
      </c>
    </row>
    <row r="93" spans="2:3" ht="14.25" x14ac:dyDescent="0.2">
      <c r="B93" s="4">
        <v>43306</v>
      </c>
      <c r="C93" s="3">
        <v>35.875</v>
      </c>
    </row>
    <row r="94" spans="2:3" ht="14.25" x14ac:dyDescent="0.2">
      <c r="B94" s="2">
        <v>43307</v>
      </c>
      <c r="C94" s="5">
        <v>36.5625</v>
      </c>
    </row>
    <row r="95" spans="2:3" ht="14.25" x14ac:dyDescent="0.2">
      <c r="B95" s="4">
        <v>43308</v>
      </c>
      <c r="C95" s="3">
        <v>35.4375</v>
      </c>
    </row>
    <row r="96" spans="2:3" ht="14.25" x14ac:dyDescent="0.2">
      <c r="B96" s="2">
        <v>43311</v>
      </c>
      <c r="C96" s="5">
        <v>36.8125</v>
      </c>
    </row>
    <row r="97" spans="2:3" ht="14.25" x14ac:dyDescent="0.2">
      <c r="B97" s="4">
        <v>43312</v>
      </c>
      <c r="C97" s="3">
        <v>37.75</v>
      </c>
    </row>
    <row r="98" spans="2:3" ht="14.25" x14ac:dyDescent="0.2">
      <c r="B98" s="2">
        <v>43313</v>
      </c>
      <c r="C98" s="5">
        <v>37.0625</v>
      </c>
    </row>
    <row r="99" spans="2:3" ht="14.25" x14ac:dyDescent="0.2">
      <c r="B99" s="4">
        <v>43314</v>
      </c>
      <c r="C99" s="3">
        <v>36.4375</v>
      </c>
    </row>
    <row r="100" spans="2:3" ht="14.25" x14ac:dyDescent="0.2">
      <c r="B100" s="2">
        <v>43315</v>
      </c>
      <c r="C100" s="5">
        <v>35.625</v>
      </c>
    </row>
    <row r="101" spans="2:3" ht="14.25" x14ac:dyDescent="0.2">
      <c r="B101" s="4">
        <v>43318</v>
      </c>
      <c r="C101" s="3">
        <v>36.0625</v>
      </c>
    </row>
    <row r="102" spans="2:3" ht="14.25" x14ac:dyDescent="0.2">
      <c r="B102" s="2">
        <v>43319</v>
      </c>
      <c r="C102" s="5">
        <v>36.6875</v>
      </c>
    </row>
    <row r="103" spans="2:3" ht="14.25" x14ac:dyDescent="0.2">
      <c r="B103" s="4">
        <v>43320</v>
      </c>
      <c r="C103" s="3">
        <v>33.75</v>
      </c>
    </row>
    <row r="104" spans="2:3" ht="14.25" x14ac:dyDescent="0.2">
      <c r="B104" s="2">
        <v>43321</v>
      </c>
      <c r="C104" s="5">
        <v>34.875</v>
      </c>
    </row>
    <row r="105" spans="2:3" ht="14.25" x14ac:dyDescent="0.2">
      <c r="B105" s="4">
        <v>43322</v>
      </c>
      <c r="C105" s="3">
        <v>33.8125</v>
      </c>
    </row>
    <row r="106" spans="2:3" ht="14.25" x14ac:dyDescent="0.2">
      <c r="B106" s="2">
        <v>43325</v>
      </c>
      <c r="C106" s="5">
        <v>36.375</v>
      </c>
    </row>
    <row r="107" spans="2:3" ht="14.25" x14ac:dyDescent="0.2">
      <c r="B107" s="4">
        <v>43326</v>
      </c>
      <c r="C107" s="3">
        <v>37.1875</v>
      </c>
    </row>
    <row r="108" spans="2:3" ht="14.25" x14ac:dyDescent="0.2">
      <c r="B108" s="2">
        <v>43327</v>
      </c>
      <c r="C108" s="5">
        <v>37.625</v>
      </c>
    </row>
    <row r="109" spans="2:3" ht="14.25" x14ac:dyDescent="0.2">
      <c r="B109" s="4">
        <v>43328</v>
      </c>
      <c r="C109" s="3">
        <v>37.125</v>
      </c>
    </row>
    <row r="110" spans="2:3" ht="14.25" x14ac:dyDescent="0.2">
      <c r="B110" s="2">
        <v>43329</v>
      </c>
      <c r="C110" s="5">
        <v>37.1875</v>
      </c>
    </row>
    <row r="111" spans="2:3" ht="14.25" x14ac:dyDescent="0.2">
      <c r="B111" s="4">
        <v>43333</v>
      </c>
      <c r="C111" s="3">
        <v>37.125</v>
      </c>
    </row>
    <row r="112" spans="2:3" ht="14.25" x14ac:dyDescent="0.2">
      <c r="B112" s="2">
        <v>43334</v>
      </c>
      <c r="C112" s="5">
        <v>35.5</v>
      </c>
    </row>
    <row r="113" spans="2:5" ht="14.25" x14ac:dyDescent="0.2">
      <c r="B113" s="4">
        <v>43335</v>
      </c>
      <c r="C113" s="3">
        <v>36.9375</v>
      </c>
    </row>
    <row r="114" spans="2:5" ht="14.25" x14ac:dyDescent="0.2">
      <c r="B114" s="2">
        <v>43336</v>
      </c>
      <c r="C114" s="5">
        <v>36.875</v>
      </c>
    </row>
    <row r="115" spans="2:5" ht="14.25" x14ac:dyDescent="0.2">
      <c r="B115" s="4">
        <v>43339</v>
      </c>
      <c r="C115" s="3">
        <v>36.1875</v>
      </c>
    </row>
    <row r="116" spans="2:5" ht="14.25" x14ac:dyDescent="0.2">
      <c r="B116" s="2">
        <v>43340</v>
      </c>
      <c r="C116" s="5">
        <v>36.4375</v>
      </c>
    </row>
    <row r="117" spans="2:5" ht="14.25" x14ac:dyDescent="0.2">
      <c r="B117" s="4">
        <v>43341</v>
      </c>
      <c r="C117" s="3">
        <v>36.5</v>
      </c>
    </row>
    <row r="118" spans="2:5" ht="14.25" x14ac:dyDescent="0.2">
      <c r="B118" s="2">
        <v>43342</v>
      </c>
      <c r="C118" s="5">
        <v>37.75</v>
      </c>
    </row>
    <row r="119" spans="2:5" ht="14.25" x14ac:dyDescent="0.2">
      <c r="B119" s="2">
        <v>43343</v>
      </c>
      <c r="C119" s="5">
        <v>40.5</v>
      </c>
      <c r="E119" s="6"/>
    </row>
    <row r="120" spans="2:5" ht="14.25" x14ac:dyDescent="0.2">
      <c r="B120" s="2">
        <v>43346</v>
      </c>
      <c r="C120" s="5">
        <v>41</v>
      </c>
    </row>
    <row r="121" spans="2:5" ht="14.25" x14ac:dyDescent="0.2">
      <c r="B121" s="2">
        <v>43347</v>
      </c>
      <c r="C121" s="5"/>
    </row>
    <row r="122" spans="2:5" ht="14.25" x14ac:dyDescent="0.2">
      <c r="B122" s="2">
        <v>43348</v>
      </c>
      <c r="C122" s="5"/>
    </row>
    <row r="123" spans="2:5" ht="14.25" x14ac:dyDescent="0.2">
      <c r="B123" s="2">
        <v>43349</v>
      </c>
      <c r="C123" s="5"/>
    </row>
    <row r="124" spans="2:5" ht="14.25" x14ac:dyDescent="0.2">
      <c r="B124" s="2">
        <v>43350</v>
      </c>
      <c r="C124" s="5"/>
    </row>
    <row r="125" spans="2:5" ht="14.25" x14ac:dyDescent="0.2">
      <c r="B125" s="2">
        <v>43353</v>
      </c>
      <c r="C125" s="5"/>
    </row>
    <row r="126" spans="2:5" ht="14.25" x14ac:dyDescent="0.2">
      <c r="B126" s="2">
        <v>43354</v>
      </c>
      <c r="C126" s="5"/>
    </row>
    <row r="127" spans="2:5" ht="14.25" x14ac:dyDescent="0.2">
      <c r="B127" s="2">
        <v>43355</v>
      </c>
      <c r="C127" s="5"/>
    </row>
    <row r="128" spans="2:5" ht="14.25" x14ac:dyDescent="0.2">
      <c r="B128" s="2">
        <v>43356</v>
      </c>
      <c r="C12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9">
        <v>43101</v>
      </c>
    </row>
    <row r="2" spans="2:2" x14ac:dyDescent="0.2">
      <c r="B2" s="9">
        <v>43143</v>
      </c>
    </row>
    <row r="3" spans="2:2" x14ac:dyDescent="0.2">
      <c r="B3" s="9">
        <v>43144</v>
      </c>
    </row>
    <row r="4" spans="2:2" x14ac:dyDescent="0.2">
      <c r="B4" s="9">
        <v>43188</v>
      </c>
    </row>
    <row r="5" spans="2:2" x14ac:dyDescent="0.2">
      <c r="B5" s="9">
        <v>43189</v>
      </c>
    </row>
    <row r="6" spans="2:2" x14ac:dyDescent="0.2">
      <c r="B6" s="9">
        <v>43192</v>
      </c>
    </row>
    <row r="7" spans="2:2" x14ac:dyDescent="0.2">
      <c r="B7" s="9">
        <v>43220</v>
      </c>
    </row>
    <row r="8" spans="2:2" x14ac:dyDescent="0.2">
      <c r="B8" s="9">
        <v>43221</v>
      </c>
    </row>
    <row r="9" spans="2:2" x14ac:dyDescent="0.2">
      <c r="B9" s="9">
        <v>43245</v>
      </c>
    </row>
    <row r="10" spans="2:2" x14ac:dyDescent="0.2">
      <c r="B10" s="9">
        <v>43271</v>
      </c>
    </row>
    <row r="11" spans="2:2" x14ac:dyDescent="0.2">
      <c r="B11" s="9">
        <v>43290</v>
      </c>
    </row>
    <row r="12" spans="2:2" x14ac:dyDescent="0.2">
      <c r="B12" s="9">
        <v>43332</v>
      </c>
    </row>
    <row r="13" spans="2:2" x14ac:dyDescent="0.2">
      <c r="B13" s="9">
        <v>43388</v>
      </c>
    </row>
    <row r="14" spans="2:2" x14ac:dyDescent="0.2">
      <c r="B14" s="9">
        <v>43410</v>
      </c>
    </row>
    <row r="15" spans="2:2" x14ac:dyDescent="0.2">
      <c r="B15" s="9">
        <v>43423</v>
      </c>
    </row>
    <row r="16" spans="2:2" x14ac:dyDescent="0.2">
      <c r="B16" s="9">
        <v>43434</v>
      </c>
    </row>
    <row r="17" spans="2:2" x14ac:dyDescent="0.2">
      <c r="B17" s="9">
        <v>43442</v>
      </c>
    </row>
    <row r="18" spans="2:2" x14ac:dyDescent="0.2">
      <c r="B18" s="9">
        <v>43458</v>
      </c>
    </row>
    <row r="19" spans="2:2" x14ac:dyDescent="0.2">
      <c r="B19" s="9">
        <v>43459</v>
      </c>
    </row>
    <row r="20" spans="2:2" x14ac:dyDescent="0.2">
      <c r="B20" s="9">
        <v>43465</v>
      </c>
    </row>
    <row r="21" spans="2:2" x14ac:dyDescent="0.2">
      <c r="B21" s="9">
        <v>43466</v>
      </c>
    </row>
    <row r="22" spans="2:2" x14ac:dyDescent="0.2">
      <c r="B22" s="9">
        <v>43528</v>
      </c>
    </row>
    <row r="23" spans="2:2" x14ac:dyDescent="0.2">
      <c r="B23" s="9">
        <v>43529</v>
      </c>
    </row>
    <row r="24" spans="2:2" x14ac:dyDescent="0.2">
      <c r="B24" s="9">
        <v>43548</v>
      </c>
    </row>
    <row r="25" spans="2:2" x14ac:dyDescent="0.2">
      <c r="B25" s="9">
        <v>43557</v>
      </c>
    </row>
    <row r="26" spans="2:2" x14ac:dyDescent="0.2">
      <c r="B26" s="9">
        <v>43573</v>
      </c>
    </row>
    <row r="27" spans="2:2" x14ac:dyDescent="0.2">
      <c r="B27" s="9">
        <v>43574</v>
      </c>
    </row>
    <row r="28" spans="2:2" x14ac:dyDescent="0.2">
      <c r="B28" s="9">
        <v>43586</v>
      </c>
    </row>
    <row r="29" spans="2:2" x14ac:dyDescent="0.2">
      <c r="B29" s="9">
        <v>43610</v>
      </c>
    </row>
    <row r="30" spans="2:2" x14ac:dyDescent="0.2">
      <c r="B30" s="9">
        <v>43633</v>
      </c>
    </row>
    <row r="31" spans="2:2" x14ac:dyDescent="0.2">
      <c r="B31" s="9">
        <v>43636</v>
      </c>
    </row>
    <row r="32" spans="2:2" x14ac:dyDescent="0.2">
      <c r="B32" s="9">
        <v>43654</v>
      </c>
    </row>
    <row r="33" spans="2:2" x14ac:dyDescent="0.2">
      <c r="B33" s="9">
        <v>43655</v>
      </c>
    </row>
    <row r="34" spans="2:2" x14ac:dyDescent="0.2">
      <c r="B34" s="9">
        <v>43696</v>
      </c>
    </row>
    <row r="35" spans="2:2" x14ac:dyDescent="0.2">
      <c r="B35" s="9">
        <v>43752</v>
      </c>
    </row>
    <row r="36" spans="2:2" x14ac:dyDescent="0.2">
      <c r="B36" s="9">
        <v>43775</v>
      </c>
    </row>
    <row r="37" spans="2:2" x14ac:dyDescent="0.2">
      <c r="B37" s="9">
        <v>43787</v>
      </c>
    </row>
    <row r="38" spans="2:2" x14ac:dyDescent="0.2">
      <c r="B38" s="9">
        <v>43823</v>
      </c>
    </row>
    <row r="39" spans="2:2" x14ac:dyDescent="0.2">
      <c r="B39" s="9">
        <v>43824</v>
      </c>
    </row>
    <row r="40" spans="2:2" x14ac:dyDescent="0.2">
      <c r="B40" s="9">
        <v>43830</v>
      </c>
    </row>
    <row r="41" spans="2:2" x14ac:dyDescent="0.2">
      <c r="B41" s="9">
        <v>43831</v>
      </c>
    </row>
    <row r="42" spans="2:2" x14ac:dyDescent="0.2">
      <c r="B42" s="9">
        <v>43885</v>
      </c>
    </row>
    <row r="43" spans="2:2" x14ac:dyDescent="0.2">
      <c r="B43" s="9">
        <v>43886</v>
      </c>
    </row>
    <row r="44" spans="2:2" x14ac:dyDescent="0.2">
      <c r="B44" s="9">
        <v>43913</v>
      </c>
    </row>
    <row r="45" spans="2:2" x14ac:dyDescent="0.2">
      <c r="B45" s="9">
        <v>43914</v>
      </c>
    </row>
    <row r="46" spans="2:2" x14ac:dyDescent="0.2">
      <c r="B46" s="9">
        <v>43923</v>
      </c>
    </row>
    <row r="47" spans="2:2" x14ac:dyDescent="0.2">
      <c r="B47" s="9">
        <v>43930</v>
      </c>
    </row>
    <row r="48" spans="2:2" x14ac:dyDescent="0.2">
      <c r="B48" s="9">
        <v>43931</v>
      </c>
    </row>
    <row r="49" spans="2:2" x14ac:dyDescent="0.2">
      <c r="B49" s="9">
        <v>43952</v>
      </c>
    </row>
    <row r="50" spans="2:2" x14ac:dyDescent="0.2">
      <c r="B50" s="9">
        <v>43976</v>
      </c>
    </row>
    <row r="51" spans="2:2" x14ac:dyDescent="0.2">
      <c r="B51" s="9">
        <v>43997</v>
      </c>
    </row>
    <row r="52" spans="2:2" x14ac:dyDescent="0.2">
      <c r="B52" s="9">
        <v>44002</v>
      </c>
    </row>
    <row r="53" spans="2:2" x14ac:dyDescent="0.2">
      <c r="B53" s="9">
        <v>44021</v>
      </c>
    </row>
    <row r="54" spans="2:2" x14ac:dyDescent="0.2">
      <c r="B54" s="9">
        <v>44022</v>
      </c>
    </row>
    <row r="55" spans="2:2" x14ac:dyDescent="0.2">
      <c r="B55" s="9">
        <v>44060</v>
      </c>
    </row>
    <row r="56" spans="2:2" x14ac:dyDescent="0.2">
      <c r="B56" s="9">
        <v>44116</v>
      </c>
    </row>
    <row r="57" spans="2:2" x14ac:dyDescent="0.2">
      <c r="B57" s="9">
        <v>44141</v>
      </c>
    </row>
    <row r="58" spans="2:2" x14ac:dyDescent="0.2">
      <c r="B58" s="9">
        <v>44158</v>
      </c>
    </row>
    <row r="59" spans="2:2" x14ac:dyDescent="0.2">
      <c r="B59" s="9">
        <v>44172</v>
      </c>
    </row>
    <row r="60" spans="2:2" x14ac:dyDescent="0.2">
      <c r="B60" s="9">
        <v>44173</v>
      </c>
    </row>
    <row r="61" spans="2:2" x14ac:dyDescent="0.2">
      <c r="B61" s="9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8">
        <v>43202</v>
      </c>
    </row>
    <row r="2" spans="1:4" x14ac:dyDescent="0.2">
      <c r="A2" s="8">
        <v>43200</v>
      </c>
      <c r="B2">
        <v>1</v>
      </c>
      <c r="D2">
        <f>+IF(A1&lt;A2,B2,(IF(A1&lt;A3,B3,0)))</f>
        <v>2</v>
      </c>
    </row>
    <row r="3" spans="1:4" x14ac:dyDescent="0.2">
      <c r="A3" s="8">
        <v>43230</v>
      </c>
      <c r="B3">
        <v>2</v>
      </c>
    </row>
    <row r="4" spans="1:4" x14ac:dyDescent="0.2">
      <c r="A4" s="8">
        <v>43261</v>
      </c>
      <c r="B4">
        <v>3</v>
      </c>
    </row>
    <row r="5" spans="1:4" x14ac:dyDescent="0.2">
      <c r="A5" s="8">
        <v>43291</v>
      </c>
      <c r="B5">
        <v>4</v>
      </c>
    </row>
    <row r="6" spans="1:4" x14ac:dyDescent="0.2">
      <c r="A6" s="8">
        <v>43322</v>
      </c>
      <c r="B6">
        <v>5</v>
      </c>
    </row>
    <row r="7" spans="1:4" x14ac:dyDescent="0.2">
      <c r="A7" s="8">
        <v>43353</v>
      </c>
      <c r="B7">
        <v>6</v>
      </c>
    </row>
    <row r="8" spans="1:4" x14ac:dyDescent="0.2">
      <c r="A8" s="8">
        <v>43383</v>
      </c>
      <c r="B8">
        <v>7</v>
      </c>
    </row>
    <row r="9" spans="1:4" x14ac:dyDescent="0.2">
      <c r="A9" s="8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Serie I</vt:lpstr>
      <vt:lpstr>TM20</vt:lpstr>
      <vt:lpstr>Feriados</vt:lpstr>
      <vt:lpstr>Hoja2</vt:lpstr>
      <vt:lpstr>'Serie I'!Área_de_impresión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Juan Novoa</cp:lastModifiedBy>
  <cp:lastPrinted>2010-08-11T18:04:28Z</cp:lastPrinted>
  <dcterms:created xsi:type="dcterms:W3CDTF">2010-06-02T16:23:26Z</dcterms:created>
  <dcterms:modified xsi:type="dcterms:W3CDTF">2020-06-22T13:52:41Z</dcterms:modified>
</cp:coreProperties>
</file>