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00" windowHeight="11760"/>
  </bookViews>
  <sheets>
    <sheet name="Clase IV" sheetId="1" r:id="rId1"/>
    <sheet name="TM20" sheetId="4" state="hidden" r:id="rId2"/>
    <sheet name="Feriados" sheetId="5" state="hidden" r:id="rId3"/>
    <sheet name="Hoja2" sheetId="7" state="hidden" r:id="rId4"/>
    <sheet name="Clase V " sheetId="9" r:id="rId5"/>
    <sheet name="Hoja1" sheetId="8" state="hidden" r:id="rId6"/>
  </sheets>
  <definedNames>
    <definedName name="_xlnm.Print_Area" localSheetId="0">'Clase IV'!$B$1:$N$39</definedName>
    <definedName name="_xlnm.Print_Area" localSheetId="4">'Clase V '!$B$1:$N$41</definedName>
  </definedNames>
  <calcPr calcId="145621"/>
</workbook>
</file>

<file path=xl/calcChain.xml><?xml version="1.0" encoding="utf-8"?>
<calcChain xmlns="http://schemas.openxmlformats.org/spreadsheetml/2006/main">
  <c r="B23" i="9" l="1"/>
  <c r="B24" i="9"/>
  <c r="B25" i="9"/>
  <c r="B26" i="9"/>
  <c r="B27" i="9"/>
  <c r="B28" i="9"/>
  <c r="B29" i="9"/>
  <c r="B30" i="9"/>
  <c r="B31" i="9"/>
  <c r="B32" i="9"/>
  <c r="B22" i="9"/>
  <c r="B25" i="1"/>
  <c r="B26" i="1"/>
  <c r="B27" i="1"/>
  <c r="B28" i="1"/>
  <c r="B22" i="1"/>
  <c r="M23" i="1" l="1"/>
  <c r="M24" i="1"/>
  <c r="M25" i="1" s="1"/>
  <c r="M22" i="1"/>
  <c r="N20" i="1"/>
  <c r="M32" i="9"/>
  <c r="M31" i="9"/>
  <c r="M30" i="9"/>
  <c r="M29" i="9"/>
  <c r="M28" i="9"/>
  <c r="M27" i="9"/>
  <c r="M26" i="9"/>
  <c r="M25" i="9"/>
  <c r="M24" i="9"/>
  <c r="M23" i="9"/>
  <c r="M22" i="9"/>
  <c r="N20" i="9"/>
  <c r="P21" i="9"/>
  <c r="P22" i="9"/>
  <c r="P23" i="9"/>
  <c r="P24" i="9"/>
  <c r="P25" i="9"/>
  <c r="P26" i="9"/>
  <c r="P27" i="9"/>
  <c r="P28" i="9"/>
  <c r="M26" i="1" l="1"/>
  <c r="M27" i="1" l="1"/>
  <c r="M28" i="1" l="1"/>
  <c r="I29" i="1" l="1"/>
  <c r="G28" i="1"/>
  <c r="H28" i="1" s="1"/>
  <c r="K28" i="1" s="1"/>
  <c r="G27" i="1"/>
  <c r="H27" i="1" s="1"/>
  <c r="K27" i="1" s="1"/>
  <c r="G21" i="1"/>
  <c r="B21" i="9"/>
  <c r="L27" i="1" l="1"/>
  <c r="N27" i="1"/>
  <c r="L28" i="1"/>
  <c r="N28" i="1"/>
  <c r="I33" i="9"/>
  <c r="G22" i="9" l="1"/>
  <c r="G23" i="9"/>
  <c r="G24" i="9"/>
  <c r="G25" i="9"/>
  <c r="G26" i="9"/>
  <c r="G27" i="9"/>
  <c r="G28" i="9"/>
  <c r="G29" i="9"/>
  <c r="G30" i="9"/>
  <c r="G31" i="9"/>
  <c r="G32" i="9"/>
  <c r="E11" i="9"/>
  <c r="H22" i="9" l="1"/>
  <c r="J21" i="9"/>
  <c r="G21" i="9"/>
  <c r="H21" i="9" s="1"/>
  <c r="C21" i="9"/>
  <c r="F21" i="9" s="1"/>
  <c r="C20" i="9"/>
  <c r="D20" i="9" s="1"/>
  <c r="E14" i="9"/>
  <c r="B20" i="9" s="1"/>
  <c r="E13" i="9"/>
  <c r="M12" i="9"/>
  <c r="K20" i="9" s="1"/>
  <c r="Q27" i="1"/>
  <c r="Q28" i="1"/>
  <c r="E14" i="1"/>
  <c r="J22" i="9" l="1"/>
  <c r="J23" i="9"/>
  <c r="M13" i="9"/>
  <c r="L20" i="9" s="1"/>
  <c r="D21" i="9"/>
  <c r="C22" i="9"/>
  <c r="M12" i="1"/>
  <c r="M13" i="1" s="1"/>
  <c r="D22" i="9" l="1"/>
  <c r="K22" i="9" s="1"/>
  <c r="F22" i="9"/>
  <c r="J25" i="9"/>
  <c r="H24" i="9"/>
  <c r="J24" i="9"/>
  <c r="H23" i="9"/>
  <c r="C23" i="9"/>
  <c r="K21" i="9"/>
  <c r="N21" i="9" s="1"/>
  <c r="G26" i="1"/>
  <c r="H26" i="1" s="1"/>
  <c r="G25" i="1"/>
  <c r="H25" i="1" s="1"/>
  <c r="G24" i="1"/>
  <c r="H24" i="1" s="1"/>
  <c r="G23" i="1"/>
  <c r="H23" i="1" s="1"/>
  <c r="G22" i="1"/>
  <c r="H22" i="1" s="1"/>
  <c r="H21" i="1"/>
  <c r="C21" i="1"/>
  <c r="L22" i="9" l="1"/>
  <c r="N22" i="9"/>
  <c r="D23" i="9"/>
  <c r="F23" i="9"/>
  <c r="J26" i="9"/>
  <c r="H25" i="9"/>
  <c r="J27" i="9"/>
  <c r="H26" i="9"/>
  <c r="K23" i="9"/>
  <c r="C22" i="1"/>
  <c r="F21" i="1"/>
  <c r="R21" i="9"/>
  <c r="L21" i="9"/>
  <c r="R22" i="9"/>
  <c r="C24" i="9"/>
  <c r="C23" i="1"/>
  <c r="F22" i="1"/>
  <c r="O22" i="1" s="1"/>
  <c r="O21" i="1"/>
  <c r="C20" i="1"/>
  <c r="D20" i="1" s="1"/>
  <c r="L23" i="9" l="1"/>
  <c r="N23" i="9"/>
  <c r="J28" i="9"/>
  <c r="H27" i="9"/>
  <c r="J29" i="9"/>
  <c r="H28" i="9"/>
  <c r="D24" i="9"/>
  <c r="K24" i="9" s="1"/>
  <c r="F24" i="9"/>
  <c r="C25" i="9"/>
  <c r="C24" i="1"/>
  <c r="F23" i="1"/>
  <c r="O23" i="1" s="1"/>
  <c r="L24" i="9" l="1"/>
  <c r="N24" i="9"/>
  <c r="D25" i="9"/>
  <c r="K25" i="9" s="1"/>
  <c r="F25" i="9"/>
  <c r="J31" i="9"/>
  <c r="H32" i="9" s="1"/>
  <c r="H30" i="9"/>
  <c r="J30" i="9"/>
  <c r="H29" i="9"/>
  <c r="C26" i="9"/>
  <c r="R23" i="9"/>
  <c r="F24" i="1"/>
  <c r="O24" i="1" s="1"/>
  <c r="D24" i="1"/>
  <c r="K24" i="1" s="1"/>
  <c r="N24" i="1" s="1"/>
  <c r="C25" i="1"/>
  <c r="L25" i="9" l="1"/>
  <c r="N25" i="9"/>
  <c r="J32" i="9"/>
  <c r="H31" i="9"/>
  <c r="D26" i="9"/>
  <c r="K26" i="9" s="1"/>
  <c r="F26" i="9"/>
  <c r="R24" i="9"/>
  <c r="C27" i="9"/>
  <c r="B24" i="1"/>
  <c r="C26" i="1"/>
  <c r="D25" i="1"/>
  <c r="F25" i="1"/>
  <c r="O25" i="1" s="1"/>
  <c r="L26" i="9" l="1"/>
  <c r="N26" i="9"/>
  <c r="F27" i="9"/>
  <c r="D27" i="9"/>
  <c r="F26" i="1"/>
  <c r="O26" i="1" s="1"/>
  <c r="C27" i="1"/>
  <c r="R25" i="9"/>
  <c r="C28" i="9"/>
  <c r="L24" i="1"/>
  <c r="Q24" i="1"/>
  <c r="K25" i="1"/>
  <c r="N25" i="1" s="1"/>
  <c r="B20" i="1"/>
  <c r="D28" i="9" l="1"/>
  <c r="F28" i="9"/>
  <c r="K27" i="9"/>
  <c r="N27" i="9" s="1"/>
  <c r="F27" i="1"/>
  <c r="O27" i="1" s="1"/>
  <c r="C28" i="1"/>
  <c r="D27" i="1"/>
  <c r="R26" i="9"/>
  <c r="L25" i="1"/>
  <c r="Q25" i="1"/>
  <c r="D2" i="7"/>
  <c r="K28" i="9" l="1"/>
  <c r="N28" i="9" s="1"/>
  <c r="D30" i="9"/>
  <c r="F30" i="9"/>
  <c r="P30" i="9" s="1"/>
  <c r="L27" i="9"/>
  <c r="R27" i="9"/>
  <c r="F29" i="9"/>
  <c r="P29" i="9" s="1"/>
  <c r="F28" i="1"/>
  <c r="O28" i="1" s="1"/>
  <c r="D28" i="1"/>
  <c r="C31" i="9"/>
  <c r="F2" i="4"/>
  <c r="K29" i="9" l="1"/>
  <c r="N29" i="9" s="1"/>
  <c r="D31" i="9"/>
  <c r="F31" i="9"/>
  <c r="P31" i="9" s="1"/>
  <c r="K30" i="9"/>
  <c r="N30" i="9" s="1"/>
  <c r="L28" i="9"/>
  <c r="R28" i="9"/>
  <c r="E13" i="1"/>
  <c r="F32" i="9" l="1"/>
  <c r="P32" i="9" s="1"/>
  <c r="K31" i="9"/>
  <c r="N31" i="9" s="1"/>
  <c r="R30" i="9"/>
  <c r="L30" i="9"/>
  <c r="L29" i="9"/>
  <c r="R29" i="9"/>
  <c r="J21" i="1"/>
  <c r="R31" i="9" l="1"/>
  <c r="L31" i="9"/>
  <c r="K32" i="9"/>
  <c r="N32" i="9" s="1"/>
  <c r="J23" i="1"/>
  <c r="J25" i="1" s="1"/>
  <c r="J27" i="1" s="1"/>
  <c r="J22" i="1"/>
  <c r="J24" i="1" s="1"/>
  <c r="J26" i="1" s="1"/>
  <c r="J28" i="1" s="1"/>
  <c r="L32" i="9" l="1"/>
  <c r="R32" i="9"/>
  <c r="D22" i="1"/>
  <c r="K22" i="1" s="1"/>
  <c r="N22" i="1" s="1"/>
  <c r="D21" i="1"/>
  <c r="I10" i="9" l="1"/>
  <c r="Q21" i="9" s="1"/>
  <c r="N33" i="9"/>
  <c r="L33" i="9"/>
  <c r="L22" i="1"/>
  <c r="Q22" i="1"/>
  <c r="B21" i="1"/>
  <c r="D26" i="1"/>
  <c r="K21" i="1"/>
  <c r="N21" i="1" s="1"/>
  <c r="D23" i="1"/>
  <c r="K23" i="1" s="1"/>
  <c r="N23" i="1" s="1"/>
  <c r="Q31" i="9" l="1"/>
  <c r="S31" i="9" s="1"/>
  <c r="T31" i="9" s="1"/>
  <c r="Q29" i="9"/>
  <c r="S29" i="9" s="1"/>
  <c r="T29" i="9" s="1"/>
  <c r="Q30" i="9"/>
  <c r="S30" i="9" s="1"/>
  <c r="T30" i="9" s="1"/>
  <c r="Q28" i="9"/>
  <c r="S28" i="9" s="1"/>
  <c r="T28" i="9" s="1"/>
  <c r="Q27" i="9"/>
  <c r="S27" i="9" s="1"/>
  <c r="T27" i="9" s="1"/>
  <c r="Q32" i="9"/>
  <c r="S32" i="9" s="1"/>
  <c r="T32" i="9" s="1"/>
  <c r="Q26" i="9"/>
  <c r="S26" i="9" s="1"/>
  <c r="T26" i="9" s="1"/>
  <c r="Q24" i="9"/>
  <c r="S24" i="9" s="1"/>
  <c r="T24" i="9" s="1"/>
  <c r="S21" i="9"/>
  <c r="Q23" i="9"/>
  <c r="S23" i="9" s="1"/>
  <c r="T23" i="9" s="1"/>
  <c r="I11" i="9"/>
  <c r="Q22" i="9"/>
  <c r="S22" i="9" s="1"/>
  <c r="T22" i="9" s="1"/>
  <c r="Q25" i="9"/>
  <c r="S25" i="9" s="1"/>
  <c r="T25" i="9" s="1"/>
  <c r="L23" i="1"/>
  <c r="Q23" i="1"/>
  <c r="K26" i="1"/>
  <c r="N26" i="1" s="1"/>
  <c r="N29" i="1" s="1"/>
  <c r="K20" i="1"/>
  <c r="L20" i="1"/>
  <c r="L21" i="1"/>
  <c r="Q21" i="1"/>
  <c r="B23" i="1"/>
  <c r="T21" i="9" l="1"/>
  <c r="T33" i="9" s="1"/>
  <c r="S33" i="9"/>
  <c r="L26" i="1"/>
  <c r="Q26" i="1"/>
  <c r="I12" i="9" l="1"/>
  <c r="I10" i="1"/>
  <c r="P21" i="1" s="1"/>
  <c r="R21" i="1" s="1"/>
  <c r="L29" i="1"/>
  <c r="P24" i="1" l="1"/>
  <c r="R24" i="1" s="1"/>
  <c r="S24" i="1" s="1"/>
  <c r="I11" i="1"/>
  <c r="P25" i="1"/>
  <c r="R25" i="1" s="1"/>
  <c r="S25" i="1" s="1"/>
  <c r="P27" i="1"/>
  <c r="R27" i="1" s="1"/>
  <c r="S27" i="1" s="1"/>
  <c r="P22" i="1"/>
  <c r="R22" i="1" s="1"/>
  <c r="S22" i="1" s="1"/>
  <c r="P28" i="1"/>
  <c r="R28" i="1" s="1"/>
  <c r="S28" i="1" s="1"/>
  <c r="P23" i="1"/>
  <c r="R23" i="1" s="1"/>
  <c r="S23" i="1" s="1"/>
  <c r="P26" i="1"/>
  <c r="R26" i="1" s="1"/>
  <c r="S26" i="1" s="1"/>
  <c r="S21" i="1"/>
  <c r="R29" i="1" l="1"/>
  <c r="S29" i="1"/>
  <c r="I12" i="1" s="1"/>
</calcChain>
</file>

<file path=xl/sharedStrings.xml><?xml version="1.0" encoding="utf-8"?>
<sst xmlns="http://schemas.openxmlformats.org/spreadsheetml/2006/main" count="71" uniqueCount="39">
  <si>
    <t>Fecha de Emisión:</t>
  </si>
  <si>
    <t>TIR:</t>
  </si>
  <si>
    <t>Precio clean:</t>
  </si>
  <si>
    <t>Fecha de Vto:</t>
  </si>
  <si>
    <t>Int. Corridos: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</si>
  <si>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</si>
  <si>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</si>
  <si>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</si>
  <si>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</si>
  <si>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</si>
  <si>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</si>
  <si>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</si>
  <si>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</si>
  <si>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</si>
  <si>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</si>
  <si>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</si>
  <si>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</si>
  <si>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Días Devengamiento</t>
  </si>
  <si>
    <t>Días Totales</t>
  </si>
  <si>
    <t>Capital Residual</t>
  </si>
  <si>
    <t>Flujo Valor Nominal</t>
  </si>
  <si>
    <t>Fecha de Pago</t>
  </si>
  <si>
    <t>Duration meses:</t>
  </si>
  <si>
    <t>t promedio cupon</t>
  </si>
  <si>
    <t>Interés</t>
  </si>
  <si>
    <t>Cupón</t>
  </si>
  <si>
    <t>TM20</t>
  </si>
  <si>
    <t>Promedio 5d:</t>
  </si>
  <si>
    <t>Calificación:</t>
  </si>
  <si>
    <t>AA-</t>
  </si>
  <si>
    <t>TNA</t>
  </si>
  <si>
    <t>Tasa a Licitar:</t>
  </si>
  <si>
    <t>TNA:</t>
  </si>
  <si>
    <t>Cupón:</t>
  </si>
  <si>
    <t>ON YPF ENERGÍA ELÉCTRICA SA CLASE IV</t>
  </si>
  <si>
    <t>TC</t>
  </si>
  <si>
    <t>Flujo $</t>
  </si>
  <si>
    <t>Flujo USD</t>
  </si>
  <si>
    <t>ON YPF ENERGÍA ELÉCTRICA SA CLASE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</si>
</sst>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[$-409]d\-mmm\-yy;@"/>
    <numFmt numFmtId="165" formatCode="0.0000%"/>
    <numFmt numFmtId="166" formatCode="#,##0.00_ ;[Red]\-#,##0.00\ "/>
    <numFmt numFmtId="167" formatCode="#,##0.000000_ ;[Red]\-#,##0.000000\ "/>
    <numFmt numFmtId="168" formatCode="#,##0_ ;[Red]\-#,##0\ "/>
    <numFmt numFmtId="169" formatCode="[$-F800]dddd\,\ mmmm\ dd\,\ yyyy"/>
    <numFmt numFmtId="174" formatCode="#,##0.0000;[Red]\-#,##0.0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333333"/>
      <name val="Arial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1" fillId="0" borderId="9" xfId="0" applyFont="1" applyBorder="1"/>
    <xf numFmtId="14" fontId="3" fillId="7" borderId="9" xfId="0" applyNumberFormat="1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right" vertical="center" wrapText="1"/>
    </xf>
    <xf numFmtId="14" fontId="3" fillId="6" borderId="9" xfId="0" applyNumberFormat="1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" fontId="0" fillId="0" borderId="0" xfId="0" applyNumberFormat="1"/>
    <xf numFmtId="14" fontId="1" fillId="0" borderId="0" xfId="4" applyNumberFormat="1"/>
    <xf numFmtId="0" fontId="4" fillId="0" borderId="0" xfId="0" applyFont="1" applyProtection="1"/>
    <xf numFmtId="0" fontId="4" fillId="3" borderId="0" xfId="0" applyFont="1" applyFill="1" applyProtection="1"/>
    <xf numFmtId="0" fontId="4" fillId="2" borderId="0" xfId="0" applyFont="1" applyFill="1" applyBorder="1" applyProtection="1"/>
    <xf numFmtId="0" fontId="4" fillId="2" borderId="0" xfId="0" applyFont="1" applyFill="1" applyProtection="1"/>
    <xf numFmtId="0" fontId="4" fillId="0" borderId="0" xfId="0" applyFont="1" applyFill="1" applyProtection="1"/>
    <xf numFmtId="9" fontId="4" fillId="0" borderId="0" xfId="3" applyFont="1" applyProtection="1"/>
    <xf numFmtId="0" fontId="4" fillId="0" borderId="0" xfId="0" applyFont="1" applyBorder="1" applyProtection="1"/>
    <xf numFmtId="0" fontId="7" fillId="4" borderId="1" xfId="0" applyFont="1" applyFill="1" applyBorder="1" applyAlignment="1" applyProtection="1">
      <alignment horizontal="right"/>
    </xf>
    <xf numFmtId="165" fontId="4" fillId="2" borderId="0" xfId="0" applyNumberFormat="1" applyFont="1" applyFill="1" applyBorder="1" applyProtection="1"/>
    <xf numFmtId="0" fontId="7" fillId="0" borderId="3" xfId="0" applyFont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/>
    </xf>
    <xf numFmtId="14" fontId="4" fillId="2" borderId="0" xfId="0" applyNumberFormat="1" applyFont="1" applyFill="1" applyBorder="1" applyProtection="1"/>
    <xf numFmtId="2" fontId="4" fillId="0" borderId="0" xfId="0" applyNumberFormat="1" applyFont="1" applyFill="1" applyProtection="1"/>
    <xf numFmtId="0" fontId="7" fillId="4" borderId="4" xfId="0" applyFont="1" applyFill="1" applyBorder="1" applyAlignment="1" applyProtection="1">
      <alignment horizontal="right"/>
    </xf>
    <xf numFmtId="169" fontId="4" fillId="2" borderId="2" xfId="2" applyNumberFormat="1" applyFont="1" applyFill="1" applyBorder="1" applyAlignment="1" applyProtection="1">
      <alignment horizontal="center"/>
    </xf>
    <xf numFmtId="164" fontId="7" fillId="0" borderId="0" xfId="2" applyNumberFormat="1" applyFont="1" applyFill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168" fontId="7" fillId="0" borderId="0" xfId="0" applyNumberFormat="1" applyFont="1" applyFill="1" applyBorder="1" applyProtection="1"/>
    <xf numFmtId="0" fontId="7" fillId="0" borderId="0" xfId="0" applyFont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5" fontId="7" fillId="2" borderId="0" xfId="3" applyNumberFormat="1" applyFont="1" applyFill="1" applyBorder="1" applyAlignment="1" applyProtection="1">
      <alignment horizontal="center"/>
    </xf>
    <xf numFmtId="164" fontId="7" fillId="2" borderId="3" xfId="2" applyNumberFormat="1" applyFont="1" applyFill="1" applyBorder="1" applyAlignment="1" applyProtection="1">
      <alignment horizontal="center" vertical="center"/>
    </xf>
    <xf numFmtId="164" fontId="7" fillId="2" borderId="0" xfId="2" applyNumberFormat="1" applyFont="1" applyFill="1" applyBorder="1" applyAlignment="1" applyProtection="1">
      <alignment horizontal="center" vertical="center"/>
    </xf>
    <xf numFmtId="10" fontId="8" fillId="0" borderId="8" xfId="3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4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15" fontId="4" fillId="4" borderId="1" xfId="0" applyNumberFormat="1" applyFont="1" applyFill="1" applyBorder="1" applyAlignment="1" applyProtection="1">
      <alignment horizontal="center"/>
    </xf>
    <xf numFmtId="38" fontId="4" fillId="4" borderId="2" xfId="0" applyNumberFormat="1" applyFont="1" applyFill="1" applyBorder="1" applyAlignment="1" applyProtection="1">
      <alignment horizontal="center" vertical="center"/>
    </xf>
    <xf numFmtId="10" fontId="8" fillId="4" borderId="2" xfId="3" applyNumberFormat="1" applyFont="1" applyFill="1" applyBorder="1" applyAlignment="1" applyProtection="1">
      <alignment horizontal="center"/>
    </xf>
    <xf numFmtId="40" fontId="4" fillId="4" borderId="2" xfId="0" applyNumberFormat="1" applyFont="1" applyFill="1" applyBorder="1" applyAlignment="1" applyProtection="1">
      <alignment horizontal="center" vertical="center"/>
    </xf>
    <xf numFmtId="40" fontId="4" fillId="4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5" fontId="4" fillId="0" borderId="3" xfId="0" applyNumberFormat="1" applyFont="1" applyFill="1" applyBorder="1" applyAlignment="1" applyProtection="1">
      <alignment horizontal="center"/>
    </xf>
    <xf numFmtId="38" fontId="4" fillId="0" borderId="0" xfId="0" applyNumberFormat="1" applyFont="1" applyBorder="1" applyAlignment="1" applyProtection="1">
      <alignment horizontal="center"/>
    </xf>
    <xf numFmtId="10" fontId="4" fillId="0" borderId="0" xfId="3" applyNumberFormat="1" applyFont="1" applyBorder="1" applyAlignment="1" applyProtection="1">
      <alignment horizontal="center"/>
    </xf>
    <xf numFmtId="40" fontId="4" fillId="0" borderId="0" xfId="0" applyNumberFormat="1" applyFont="1" applyBorder="1" applyAlignment="1" applyProtection="1">
      <alignment horizontal="center"/>
    </xf>
    <xf numFmtId="40" fontId="4" fillId="0" borderId="11" xfId="0" applyNumberFormat="1" applyFont="1" applyBorder="1" applyAlignment="1" applyProtection="1">
      <alignment horizontal="center"/>
    </xf>
    <xf numFmtId="167" fontId="4" fillId="2" borderId="0" xfId="0" applyNumberFormat="1" applyFont="1" applyFill="1" applyBorder="1" applyAlignment="1" applyProtection="1">
      <alignment horizontal="center" vertical="center"/>
    </xf>
    <xf numFmtId="167" fontId="4" fillId="2" borderId="0" xfId="0" applyNumberFormat="1" applyFont="1" applyFill="1" applyAlignment="1" applyProtection="1">
      <alignment horizontal="center" vertical="center"/>
    </xf>
    <xf numFmtId="15" fontId="4" fillId="4" borderId="3" xfId="0" applyNumberFormat="1" applyFont="1" applyFill="1" applyBorder="1" applyAlignment="1" applyProtection="1">
      <alignment horizontal="center"/>
    </xf>
    <xf numFmtId="38" fontId="4" fillId="4" borderId="0" xfId="0" applyNumberFormat="1" applyFont="1" applyFill="1" applyBorder="1" applyAlignment="1" applyProtection="1">
      <alignment horizontal="center"/>
    </xf>
    <xf numFmtId="10" fontId="4" fillId="4" borderId="0" xfId="3" applyNumberFormat="1" applyFont="1" applyFill="1" applyBorder="1" applyAlignment="1" applyProtection="1">
      <alignment horizontal="center"/>
    </xf>
    <xf numFmtId="40" fontId="4" fillId="4" borderId="0" xfId="0" applyNumberFormat="1" applyFont="1" applyFill="1" applyBorder="1" applyAlignment="1" applyProtection="1">
      <alignment horizontal="center"/>
    </xf>
    <xf numFmtId="40" fontId="4" fillId="4" borderId="11" xfId="0" applyNumberFormat="1" applyFont="1" applyFill="1" applyBorder="1" applyAlignment="1" applyProtection="1">
      <alignment horizontal="center"/>
    </xf>
    <xf numFmtId="15" fontId="4" fillId="4" borderId="4" xfId="0" applyNumberFormat="1" applyFont="1" applyFill="1" applyBorder="1" applyAlignment="1" applyProtection="1">
      <alignment horizontal="center"/>
    </xf>
    <xf numFmtId="38" fontId="4" fillId="4" borderId="7" xfId="0" applyNumberFormat="1" applyFont="1" applyFill="1" applyBorder="1" applyAlignment="1" applyProtection="1">
      <alignment horizontal="center"/>
    </xf>
    <xf numFmtId="10" fontId="4" fillId="4" borderId="7" xfId="3" applyNumberFormat="1" applyFont="1" applyFill="1" applyBorder="1" applyAlignment="1" applyProtection="1">
      <alignment horizontal="center"/>
    </xf>
    <xf numFmtId="40" fontId="4" fillId="4" borderId="7" xfId="0" applyNumberFormat="1" applyFont="1" applyFill="1" applyBorder="1" applyAlignment="1" applyProtection="1">
      <alignment horizontal="center"/>
    </xf>
    <xf numFmtId="40" fontId="4" fillId="4" borderId="5" xfId="0" applyNumberFormat="1" applyFont="1" applyFill="1" applyBorder="1" applyAlignment="1" applyProtection="1">
      <alignment horizontal="center"/>
    </xf>
    <xf numFmtId="40" fontId="7" fillId="0" borderId="6" xfId="0" applyNumberFormat="1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/>
    </xf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 applyProtection="1">
      <alignment horizontal="center"/>
    </xf>
    <xf numFmtId="166" fontId="4" fillId="4" borderId="7" xfId="1" applyNumberFormat="1" applyFont="1" applyFill="1" applyBorder="1" applyAlignment="1" applyProtection="1">
      <alignment horizontal="center"/>
    </xf>
    <xf numFmtId="164" fontId="4" fillId="0" borderId="0" xfId="0" applyNumberFormat="1" applyFont="1" applyProtection="1"/>
    <xf numFmtId="169" fontId="4" fillId="0" borderId="0" xfId="0" applyNumberFormat="1" applyFont="1" applyBorder="1" applyAlignment="1" applyProtection="1">
      <alignment horizontal="center" vertical="center"/>
    </xf>
    <xf numFmtId="164" fontId="4" fillId="2" borderId="4" xfId="2" applyNumberFormat="1" applyFont="1" applyFill="1" applyBorder="1" applyAlignment="1" applyProtection="1">
      <alignment horizontal="center"/>
    </xf>
    <xf numFmtId="38" fontId="4" fillId="0" borderId="7" xfId="0" applyNumberFormat="1" applyFont="1" applyBorder="1" applyAlignment="1" applyProtection="1">
      <alignment horizontal="center"/>
    </xf>
    <xf numFmtId="40" fontId="4" fillId="0" borderId="7" xfId="0" applyNumberFormat="1" applyFont="1" applyBorder="1" applyAlignment="1" applyProtection="1">
      <alignment horizontal="center"/>
    </xf>
    <xf numFmtId="38" fontId="4" fillId="3" borderId="0" xfId="0" applyNumberFormat="1" applyFont="1" applyFill="1" applyBorder="1" applyAlignment="1" applyProtection="1">
      <alignment horizontal="center"/>
    </xf>
    <xf numFmtId="40" fontId="4" fillId="3" borderId="0" xfId="0" applyNumberFormat="1" applyFont="1" applyFill="1" applyBorder="1" applyAlignment="1" applyProtection="1">
      <alignment horizontal="center"/>
    </xf>
    <xf numFmtId="40" fontId="4" fillId="4" borderId="9" xfId="0" applyNumberFormat="1" applyFont="1" applyFill="1" applyBorder="1" applyAlignment="1" applyProtection="1">
      <alignment horizontal="center"/>
    </xf>
    <xf numFmtId="40" fontId="4" fillId="3" borderId="11" xfId="0" applyNumberFormat="1" applyFont="1" applyFill="1" applyBorder="1" applyAlignment="1" applyProtection="1">
      <alignment horizontal="center"/>
    </xf>
    <xf numFmtId="10" fontId="4" fillId="3" borderId="0" xfId="3" applyNumberFormat="1" applyFont="1" applyFill="1" applyBorder="1" applyAlignment="1" applyProtection="1">
      <alignment horizontal="center"/>
    </xf>
    <xf numFmtId="166" fontId="4" fillId="3" borderId="0" xfId="1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16" fontId="4" fillId="0" borderId="0" xfId="0" applyNumberFormat="1" applyFont="1" applyBorder="1" applyProtection="1"/>
    <xf numFmtId="164" fontId="7" fillId="4" borderId="7" xfId="2" applyNumberFormat="1" applyFont="1" applyFill="1" applyBorder="1" applyAlignment="1" applyProtection="1">
      <alignment horizontal="center"/>
    </xf>
    <xf numFmtId="164" fontId="7" fillId="4" borderId="5" xfId="2" applyNumberFormat="1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/>
    </xf>
    <xf numFmtId="0" fontId="5" fillId="5" borderId="8" xfId="0" applyFont="1" applyFill="1" applyBorder="1" applyAlignment="1" applyProtection="1">
      <alignment horizontal="center"/>
    </xf>
    <xf numFmtId="0" fontId="6" fillId="5" borderId="8" xfId="0" applyFont="1" applyFill="1" applyBorder="1" applyAlignment="1" applyProtection="1"/>
    <xf numFmtId="0" fontId="6" fillId="5" borderId="10" xfId="0" applyFont="1" applyFill="1" applyBorder="1" applyAlignment="1" applyProtection="1"/>
    <xf numFmtId="0" fontId="7" fillId="0" borderId="3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4" borderId="1" xfId="0" applyFont="1" applyFill="1" applyBorder="1" applyAlignment="1" applyProtection="1">
      <alignment horizontal="right"/>
    </xf>
    <xf numFmtId="0" fontId="7" fillId="4" borderId="2" xfId="0" applyFont="1" applyFill="1" applyBorder="1" applyAlignment="1" applyProtection="1">
      <alignment horizontal="right"/>
    </xf>
    <xf numFmtId="0" fontId="7" fillId="4" borderId="3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right"/>
    </xf>
    <xf numFmtId="164" fontId="7" fillId="3" borderId="0" xfId="2" applyNumberFormat="1" applyFont="1" applyFill="1" applyBorder="1" applyAlignment="1" applyProtection="1">
      <alignment horizontal="center"/>
    </xf>
    <xf numFmtId="164" fontId="7" fillId="3" borderId="11" xfId="2" applyNumberFormat="1" applyFont="1" applyFill="1" applyBorder="1" applyAlignment="1" applyProtection="1">
      <alignment horizontal="center"/>
    </xf>
    <xf numFmtId="10" fontId="7" fillId="4" borderId="0" xfId="0" applyNumberFormat="1" applyFont="1" applyFill="1" applyBorder="1" applyAlignment="1" applyProtection="1">
      <alignment horizontal="center"/>
    </xf>
    <xf numFmtId="10" fontId="7" fillId="4" borderId="11" xfId="0" applyNumberFormat="1" applyFont="1" applyFill="1" applyBorder="1" applyAlignment="1" applyProtection="1">
      <alignment horizontal="center"/>
    </xf>
    <xf numFmtId="164" fontId="7" fillId="0" borderId="0" xfId="2" applyNumberFormat="1" applyFont="1" applyFill="1" applyBorder="1" applyAlignment="1" applyProtection="1">
      <alignment horizontal="center"/>
    </xf>
    <xf numFmtId="164" fontId="7" fillId="0" borderId="11" xfId="2" applyNumberFormat="1" applyFont="1" applyFill="1" applyBorder="1" applyAlignment="1" applyProtection="1">
      <alignment horizontal="center"/>
    </xf>
    <xf numFmtId="164" fontId="7" fillId="4" borderId="2" xfId="2" applyNumberFormat="1" applyFont="1" applyFill="1" applyBorder="1" applyAlignment="1" applyProtection="1">
      <alignment horizontal="center"/>
    </xf>
    <xf numFmtId="164" fontId="7" fillId="4" borderId="13" xfId="2" applyNumberFormat="1" applyFont="1" applyFill="1" applyBorder="1" applyAlignment="1" applyProtection="1">
      <alignment horizontal="center"/>
    </xf>
    <xf numFmtId="166" fontId="7" fillId="0" borderId="0" xfId="0" applyNumberFormat="1" applyFont="1" applyFill="1" applyBorder="1" applyAlignment="1" applyProtection="1">
      <alignment horizontal="center"/>
    </xf>
    <xf numFmtId="166" fontId="7" fillId="0" borderId="11" xfId="0" applyNumberFormat="1" applyFont="1" applyFill="1" applyBorder="1" applyAlignment="1" applyProtection="1">
      <alignment horizontal="center"/>
    </xf>
    <xf numFmtId="164" fontId="5" fillId="5" borderId="1" xfId="2" applyNumberFormat="1" applyFont="1" applyFill="1" applyBorder="1" applyAlignment="1" applyProtection="1">
      <alignment horizontal="center" vertical="center" wrapText="1"/>
    </xf>
    <xf numFmtId="164" fontId="5" fillId="5" borderId="4" xfId="2" applyNumberFormat="1" applyFont="1" applyFill="1" applyBorder="1" applyAlignment="1" applyProtection="1">
      <alignment horizontal="center" vertical="center" wrapText="1"/>
    </xf>
    <xf numFmtId="164" fontId="5" fillId="5" borderId="2" xfId="2" applyNumberFormat="1" applyFont="1" applyFill="1" applyBorder="1" applyAlignment="1" applyProtection="1">
      <alignment horizontal="center" vertical="center" wrapText="1"/>
    </xf>
    <xf numFmtId="164" fontId="5" fillId="5" borderId="7" xfId="2" applyNumberFormat="1" applyFont="1" applyFill="1" applyBorder="1" applyAlignment="1" applyProtection="1">
      <alignment horizontal="center" vertical="center" wrapText="1"/>
    </xf>
    <xf numFmtId="0" fontId="5" fillId="5" borderId="1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10" fontId="7" fillId="0" borderId="0" xfId="0" applyNumberFormat="1" applyFont="1" applyBorder="1" applyAlignment="1" applyProtection="1">
      <alignment horizontal="center"/>
    </xf>
    <xf numFmtId="10" fontId="7" fillId="0" borderId="11" xfId="0" applyNumberFormat="1" applyFont="1" applyBorder="1" applyAlignment="1" applyProtection="1">
      <alignment horizontal="center"/>
    </xf>
    <xf numFmtId="10" fontId="7" fillId="4" borderId="2" xfId="0" applyNumberFormat="1" applyFont="1" applyFill="1" applyBorder="1" applyAlignment="1" applyProtection="1">
      <alignment horizontal="center"/>
    </xf>
    <xf numFmtId="10" fontId="7" fillId="4" borderId="13" xfId="0" applyNumberFormat="1" applyFont="1" applyFill="1" applyBorder="1" applyAlignment="1" applyProtection="1">
      <alignment horizontal="center"/>
    </xf>
    <xf numFmtId="2" fontId="7" fillId="3" borderId="0" xfId="0" applyNumberFormat="1" applyFont="1" applyFill="1" applyBorder="1" applyAlignment="1" applyProtection="1">
      <alignment horizontal="center"/>
    </xf>
    <xf numFmtId="2" fontId="7" fillId="3" borderId="11" xfId="0" applyNumberFormat="1" applyFont="1" applyFill="1" applyBorder="1" applyAlignment="1" applyProtection="1">
      <alignment horizontal="center"/>
    </xf>
    <xf numFmtId="0" fontId="7" fillId="8" borderId="12" xfId="0" applyFont="1" applyFill="1" applyBorder="1" applyAlignment="1" applyProtection="1">
      <alignment horizontal="right"/>
    </xf>
    <xf numFmtId="0" fontId="7" fillId="8" borderId="8" xfId="0" applyFont="1" applyFill="1" applyBorder="1" applyAlignment="1" applyProtection="1">
      <alignment horizontal="right"/>
    </xf>
    <xf numFmtId="10" fontId="7" fillId="8" borderId="8" xfId="3" applyNumberFormat="1" applyFont="1" applyFill="1" applyBorder="1" applyAlignment="1" applyProtection="1">
      <alignment horizontal="center"/>
      <protection locked="0"/>
    </xf>
    <xf numFmtId="10" fontId="7" fillId="8" borderId="10" xfId="3" applyNumberFormat="1" applyFont="1" applyFill="1" applyBorder="1" applyAlignment="1" applyProtection="1">
      <alignment horizontal="center"/>
      <protection locked="0"/>
    </xf>
    <xf numFmtId="166" fontId="7" fillId="8" borderId="8" xfId="0" applyNumberFormat="1" applyFont="1" applyFill="1" applyBorder="1" applyAlignment="1" applyProtection="1">
      <alignment horizontal="center"/>
      <protection locked="0"/>
    </xf>
    <xf numFmtId="166" fontId="7" fillId="8" borderId="10" xfId="0" applyNumberFormat="1" applyFont="1" applyFill="1" applyBorder="1" applyAlignment="1" applyProtection="1">
      <alignment horizontal="center"/>
      <protection locked="0"/>
    </xf>
    <xf numFmtId="174" fontId="4" fillId="0" borderId="0" xfId="0" applyNumberFormat="1" applyFont="1" applyBorder="1" applyAlignment="1" applyProtection="1">
      <alignment horizontal="center"/>
    </xf>
    <xf numFmtId="174" fontId="4" fillId="8" borderId="0" xfId="0" applyNumberFormat="1" applyFont="1" applyFill="1" applyBorder="1" applyAlignment="1" applyProtection="1">
      <alignment horizontal="center"/>
    </xf>
    <xf numFmtId="174" fontId="4" fillId="8" borderId="4" xfId="0" applyNumberFormat="1" applyFont="1" applyFill="1" applyBorder="1" applyAlignment="1" applyProtection="1">
      <alignment horizontal="center"/>
    </xf>
    <xf numFmtId="40" fontId="4" fillId="8" borderId="3" xfId="0" applyNumberFormat="1" applyFont="1" applyFill="1" applyBorder="1" applyAlignment="1" applyProtection="1">
      <alignment horizontal="center"/>
    </xf>
    <xf numFmtId="40" fontId="4" fillId="8" borderId="4" xfId="0" applyNumberFormat="1" applyFont="1" applyFill="1" applyBorder="1" applyAlignment="1" applyProtection="1">
      <alignment horizontal="center"/>
    </xf>
    <xf numFmtId="10" fontId="10" fillId="4" borderId="2" xfId="0" applyNumberFormat="1" applyFont="1" applyFill="1" applyBorder="1" applyAlignment="1" applyProtection="1">
      <alignment horizontal="center"/>
    </xf>
    <xf numFmtId="10" fontId="10" fillId="4" borderId="13" xfId="0" applyNumberFormat="1" applyFont="1" applyFill="1" applyBorder="1" applyAlignment="1" applyProtection="1">
      <alignment horizontal="center"/>
    </xf>
    <xf numFmtId="10" fontId="10" fillId="0" borderId="0" xfId="0" applyNumberFormat="1" applyFont="1" applyBorder="1" applyAlignment="1" applyProtection="1">
      <alignment horizontal="center"/>
    </xf>
    <xf numFmtId="10" fontId="10" fillId="0" borderId="11" xfId="0" applyNumberFormat="1" applyFont="1" applyBorder="1" applyAlignment="1" applyProtection="1">
      <alignment horizontal="center"/>
    </xf>
    <xf numFmtId="2" fontId="10" fillId="4" borderId="0" xfId="0" applyNumberFormat="1" applyFont="1" applyFill="1" applyBorder="1" applyAlignment="1" applyProtection="1">
      <alignment horizontal="center"/>
    </xf>
    <xf numFmtId="2" fontId="10" fillId="4" borderId="11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30</xdr:row>
      <xdr:rowOff>38100</xdr:rowOff>
    </xdr:from>
    <xdr:to>
      <xdr:col>14</xdr:col>
      <xdr:colOff>0</xdr:colOff>
      <xdr:row>35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71526" y="4991100"/>
          <a:ext cx="95059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YPF ENERGIA ELECTRICA S.A., basarse en sus propios cálculos y evaluación de los Términos y Condiciones de la Obligación Negociable Clase IV  en el Prospecto que ha tenido a su disposición, a fin de determinar el rendimiento de la Obligación Negociable YPF ENERGIA ELECTRICA SA..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141073</xdr:colOff>
      <xdr:row>1</xdr:row>
      <xdr:rowOff>76200</xdr:rowOff>
    </xdr:from>
    <xdr:to>
      <xdr:col>7</xdr:col>
      <xdr:colOff>380999</xdr:colOff>
      <xdr:row>5</xdr:row>
      <xdr:rowOff>28575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8113498" y="21907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8</xdr:col>
      <xdr:colOff>533839</xdr:colOff>
      <xdr:row>1</xdr:row>
      <xdr:rowOff>47625</xdr:rowOff>
    </xdr:from>
    <xdr:to>
      <xdr:col>10</xdr:col>
      <xdr:colOff>46810</xdr:colOff>
      <xdr:row>5</xdr:row>
      <xdr:rowOff>123359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7389" y="200025"/>
          <a:ext cx="1198896" cy="6853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9526</xdr:colOff>
      <xdr:row>34</xdr:row>
      <xdr:rowOff>38100</xdr:rowOff>
    </xdr:from>
    <xdr:to>
      <xdr:col>14</xdr:col>
      <xdr:colOff>0</xdr:colOff>
      <xdr:row>39</xdr:row>
      <xdr:rowOff>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181351" y="4772025"/>
          <a:ext cx="9505949" cy="6953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YPF ENERGIA ELECTRICA S.A., basarse en sus propios cálculos y evaluación de los Términos y Condiciones de la Obligación Negociable Clase V  en el Prospeco que ha tenido a su disposición, a fin de determinar el rendimiento de la Obligación Negociable YPF ENERGIA ELECTRICA SA..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141073</xdr:colOff>
      <xdr:row>1</xdr:row>
      <xdr:rowOff>76200</xdr:rowOff>
    </xdr:from>
    <xdr:to>
      <xdr:col>7</xdr:col>
      <xdr:colOff>380999</xdr:colOff>
      <xdr:row>5</xdr:row>
      <xdr:rowOff>28575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713198" y="228600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8</xdr:col>
      <xdr:colOff>533839</xdr:colOff>
      <xdr:row>1</xdr:row>
      <xdr:rowOff>47625</xdr:rowOff>
    </xdr:from>
    <xdr:to>
      <xdr:col>10</xdr:col>
      <xdr:colOff>46810</xdr:colOff>
      <xdr:row>5</xdr:row>
      <xdr:rowOff>123359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7214" y="200025"/>
          <a:ext cx="1198896" cy="685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J266"/>
  <sheetViews>
    <sheetView showGridLines="0" tabSelected="1" zoomScaleNormal="100" zoomScaleSheetLayoutView="130" workbookViewId="0">
      <selection activeCell="W11" sqref="W11"/>
    </sheetView>
  </sheetViews>
  <sheetFormatPr baseColWidth="10" defaultColWidth="11.42578125" defaultRowHeight="12" x14ac:dyDescent="0.2"/>
  <cols>
    <col min="1" max="1" width="11.42578125" style="10"/>
    <col min="2" max="2" width="8.28515625" style="10" hidden="1" customWidth="1"/>
    <col min="3" max="3" width="27.85546875" style="10" hidden="1" customWidth="1"/>
    <col min="4" max="4" width="18.85546875" style="10" bestFit="1" customWidth="1"/>
    <col min="5" max="5" width="17.140625" style="10" bestFit="1" customWidth="1"/>
    <col min="6" max="6" width="10.5703125" style="10" bestFit="1" customWidth="1"/>
    <col min="7" max="7" width="11.5703125" style="10" customWidth="1"/>
    <col min="8" max="8" width="13.5703125" style="10" customWidth="1"/>
    <col min="9" max="9" width="12.85546875" style="10" customWidth="1"/>
    <col min="10" max="10" width="12.42578125" style="10" customWidth="1"/>
    <col min="11" max="11" width="11.5703125" style="10" customWidth="1"/>
    <col min="12" max="12" width="11.7109375" style="10" customWidth="1"/>
    <col min="13" max="13" width="11.140625" style="10" customWidth="1"/>
    <col min="14" max="14" width="11.28515625" style="10" customWidth="1"/>
    <col min="15" max="15" width="15.28515625" style="12" hidden="1" customWidth="1"/>
    <col min="16" max="16" width="13.28515625" style="12" hidden="1" customWidth="1"/>
    <col min="17" max="18" width="9.5703125" style="13" hidden="1" customWidth="1"/>
    <col min="19" max="19" width="15.85546875" style="13" hidden="1" customWidth="1"/>
    <col min="20" max="20" width="8.28515625" style="10" customWidth="1"/>
    <col min="21" max="21" width="11.42578125" style="10" customWidth="1"/>
    <col min="22" max="16384" width="11.42578125" style="10"/>
  </cols>
  <sheetData>
    <row r="1" spans="4:140" x14ac:dyDescent="0.2">
      <c r="N1" s="11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</row>
    <row r="2" spans="4:140" x14ac:dyDescent="0.2"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</row>
    <row r="3" spans="4:140" x14ac:dyDescent="0.2"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</row>
    <row r="4" spans="4:140" x14ac:dyDescent="0.2"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</row>
    <row r="5" spans="4:140" x14ac:dyDescent="0.2">
      <c r="G5" s="15"/>
      <c r="H5" s="15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</row>
    <row r="6" spans="4:140" x14ac:dyDescent="0.2"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</row>
    <row r="7" spans="4:140" x14ac:dyDescent="0.2">
      <c r="E7" s="72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</row>
    <row r="8" spans="4:140" x14ac:dyDescent="0.2">
      <c r="D8" s="87" t="s">
        <v>34</v>
      </c>
      <c r="E8" s="88"/>
      <c r="F8" s="88"/>
      <c r="G8" s="88"/>
      <c r="H8" s="88"/>
      <c r="I8" s="88"/>
      <c r="J8" s="88"/>
      <c r="K8" s="88"/>
      <c r="L8" s="88"/>
      <c r="M8" s="89"/>
      <c r="N8" s="90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</row>
    <row r="9" spans="4:140" x14ac:dyDescent="0.2">
      <c r="J9" s="16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</row>
    <row r="10" spans="4:140" ht="12.75" customHeight="1" x14ac:dyDescent="0.2">
      <c r="D10" s="17" t="s">
        <v>0</v>
      </c>
      <c r="E10" s="103">
        <v>44132</v>
      </c>
      <c r="F10" s="104"/>
      <c r="G10" s="93" t="s">
        <v>1</v>
      </c>
      <c r="H10" s="94"/>
      <c r="I10" s="134">
        <f>XIRR(L20:L28,B20:B28)</f>
        <v>2.9802322387695314E-9</v>
      </c>
      <c r="J10" s="135"/>
      <c r="K10" s="93" t="s">
        <v>2</v>
      </c>
      <c r="L10" s="94"/>
      <c r="M10" s="119">
        <v>1</v>
      </c>
      <c r="N10" s="120"/>
      <c r="O10" s="18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</row>
    <row r="11" spans="4:140" ht="12.75" customHeight="1" x14ac:dyDescent="0.2">
      <c r="D11" s="19" t="s">
        <v>3</v>
      </c>
      <c r="E11" s="101">
        <v>44862</v>
      </c>
      <c r="F11" s="102"/>
      <c r="G11" s="91" t="s">
        <v>32</v>
      </c>
      <c r="H11" s="92"/>
      <c r="I11" s="136">
        <f>+NOMINAL(I10,4)</f>
        <v>2.9802320611338473E-9</v>
      </c>
      <c r="J11" s="137"/>
      <c r="K11" s="91" t="s">
        <v>4</v>
      </c>
      <c r="L11" s="92"/>
      <c r="M11" s="117">
        <v>0</v>
      </c>
      <c r="N11" s="118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</row>
    <row r="12" spans="4:140" ht="12.75" customHeight="1" x14ac:dyDescent="0.2">
      <c r="D12" s="20" t="s">
        <v>33</v>
      </c>
      <c r="E12" s="99" t="s">
        <v>30</v>
      </c>
      <c r="F12" s="100"/>
      <c r="G12" s="95" t="s">
        <v>22</v>
      </c>
      <c r="H12" s="96"/>
      <c r="I12" s="138">
        <f>+(S29/R29)*12</f>
        <v>24</v>
      </c>
      <c r="J12" s="139"/>
      <c r="K12" s="95" t="s">
        <v>5</v>
      </c>
      <c r="L12" s="96"/>
      <c r="M12" s="99">
        <f>+M10+M11</f>
        <v>1</v>
      </c>
      <c r="N12" s="100"/>
      <c r="P12" s="21"/>
      <c r="R12" s="22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</row>
    <row r="13" spans="4:140" ht="12.75" customHeight="1" x14ac:dyDescent="0.2">
      <c r="D13" s="19" t="s">
        <v>6</v>
      </c>
      <c r="E13" s="97">
        <f>E11</f>
        <v>44862</v>
      </c>
      <c r="F13" s="98"/>
      <c r="G13" s="91" t="s">
        <v>28</v>
      </c>
      <c r="H13" s="92"/>
      <c r="I13" s="121" t="s">
        <v>29</v>
      </c>
      <c r="J13" s="122"/>
      <c r="K13" s="91" t="s">
        <v>7</v>
      </c>
      <c r="L13" s="92"/>
      <c r="M13" s="105">
        <f>+M14*M12</f>
        <v>100</v>
      </c>
      <c r="N13" s="106"/>
      <c r="P13" s="21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</row>
    <row r="14" spans="4:140" ht="12.75" customHeight="1" x14ac:dyDescent="0.2">
      <c r="D14" s="23" t="s">
        <v>8</v>
      </c>
      <c r="E14" s="85">
        <f>E10</f>
        <v>44132</v>
      </c>
      <c r="F14" s="86"/>
      <c r="G14" s="123" t="s">
        <v>31</v>
      </c>
      <c r="H14" s="124"/>
      <c r="I14" s="125">
        <v>0</v>
      </c>
      <c r="J14" s="126"/>
      <c r="K14" s="123" t="s">
        <v>9</v>
      </c>
      <c r="L14" s="124"/>
      <c r="M14" s="127">
        <v>100</v>
      </c>
      <c r="N14" s="128"/>
      <c r="P14" s="21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</row>
    <row r="15" spans="4:140" x14ac:dyDescent="0.2">
      <c r="E15" s="24"/>
      <c r="F15" s="25"/>
      <c r="G15" s="25"/>
      <c r="J15" s="26"/>
      <c r="K15" s="27"/>
      <c r="P15" s="21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</row>
    <row r="16" spans="4:140" x14ac:dyDescent="0.2">
      <c r="E16" s="28"/>
      <c r="F16" s="25"/>
      <c r="G16" s="25"/>
      <c r="J16" s="26"/>
      <c r="K16" s="27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</row>
    <row r="17" spans="2:140" ht="14.25" customHeight="1" x14ac:dyDescent="0.2">
      <c r="D17" s="107" t="s">
        <v>21</v>
      </c>
      <c r="E17" s="109" t="s">
        <v>17</v>
      </c>
      <c r="F17" s="109" t="s">
        <v>18</v>
      </c>
      <c r="G17" s="109" t="s">
        <v>25</v>
      </c>
      <c r="H17" s="113" t="s">
        <v>24</v>
      </c>
      <c r="I17" s="113" t="s">
        <v>10</v>
      </c>
      <c r="J17" s="113" t="s">
        <v>19</v>
      </c>
      <c r="K17" s="115" t="s">
        <v>11</v>
      </c>
      <c r="L17" s="111" t="s">
        <v>20</v>
      </c>
      <c r="M17" s="115" t="s">
        <v>35</v>
      </c>
      <c r="N17" s="111" t="s">
        <v>36</v>
      </c>
      <c r="O17" s="10"/>
      <c r="P17" s="10"/>
      <c r="Q17" s="10"/>
      <c r="R17" s="10"/>
      <c r="S17" s="10"/>
      <c r="T17" s="29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</row>
    <row r="18" spans="2:140" x14ac:dyDescent="0.2">
      <c r="D18" s="108"/>
      <c r="E18" s="110"/>
      <c r="F18" s="110"/>
      <c r="G18" s="110"/>
      <c r="H18" s="114"/>
      <c r="I18" s="114"/>
      <c r="J18" s="114"/>
      <c r="K18" s="116"/>
      <c r="L18" s="112"/>
      <c r="M18" s="116"/>
      <c r="N18" s="112"/>
      <c r="O18" s="30"/>
      <c r="P18" s="31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</row>
    <row r="19" spans="2:140" x14ac:dyDescent="0.2">
      <c r="D19" s="32"/>
      <c r="E19" s="33"/>
      <c r="F19" s="33"/>
      <c r="G19" s="34"/>
      <c r="H19" s="35"/>
      <c r="I19" s="35"/>
      <c r="J19" s="36"/>
      <c r="K19" s="37"/>
      <c r="L19" s="38"/>
      <c r="M19" s="37"/>
      <c r="N19" s="38"/>
      <c r="O19" s="30"/>
      <c r="P19" s="31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</row>
    <row r="20" spans="2:140" s="39" customFormat="1" ht="12.75" customHeight="1" x14ac:dyDescent="0.2">
      <c r="B20" s="40">
        <f>+E14</f>
        <v>44132</v>
      </c>
      <c r="C20" s="73">
        <f>+E10</f>
        <v>44132</v>
      </c>
      <c r="D20" s="41">
        <f>+C20</f>
        <v>44132</v>
      </c>
      <c r="E20" s="42"/>
      <c r="F20" s="42"/>
      <c r="G20" s="43"/>
      <c r="H20" s="42"/>
      <c r="I20" s="42"/>
      <c r="J20" s="44">
        <v>100</v>
      </c>
      <c r="K20" s="44">
        <f>-M12*100</f>
        <v>-100</v>
      </c>
      <c r="L20" s="45">
        <f>+M13*-1</f>
        <v>-100</v>
      </c>
      <c r="M20" s="44"/>
      <c r="N20" s="45">
        <f>+K20*M21</f>
        <v>-7780.5499999999993</v>
      </c>
      <c r="O20" s="29" t="s">
        <v>23</v>
      </c>
      <c r="P20" s="29" t="s">
        <v>12</v>
      </c>
      <c r="Q20" s="29" t="s">
        <v>13</v>
      </c>
      <c r="R20" s="29" t="s">
        <v>14</v>
      </c>
      <c r="S20" s="29" t="s">
        <v>15</v>
      </c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</row>
    <row r="21" spans="2:140" s="39" customFormat="1" ht="12.75" customHeight="1" x14ac:dyDescent="0.2">
      <c r="B21" s="40">
        <f>+D21</f>
        <v>44224</v>
      </c>
      <c r="C21" s="73">
        <f>EDATE(E10,3)</f>
        <v>44224</v>
      </c>
      <c r="D21" s="47">
        <f t="shared" ref="D21:D28" si="0">+C21</f>
        <v>44224</v>
      </c>
      <c r="E21" s="48">
        <v>90</v>
      </c>
      <c r="F21" s="48">
        <f>C21-$E$10</f>
        <v>92</v>
      </c>
      <c r="G21" s="49">
        <f>$I$14</f>
        <v>0</v>
      </c>
      <c r="H21" s="69">
        <f>G21/360*E21*$J$20</f>
        <v>0</v>
      </c>
      <c r="I21" s="50">
        <v>0</v>
      </c>
      <c r="J21" s="50">
        <f>+J20-I21</f>
        <v>100</v>
      </c>
      <c r="K21" s="50">
        <f>+IF(D21&gt;$E$14,H21+I21,0)</f>
        <v>0</v>
      </c>
      <c r="L21" s="51">
        <f>+K21*$M$14/100</f>
        <v>0</v>
      </c>
      <c r="M21" s="50">
        <v>77.805499999999995</v>
      </c>
      <c r="N21" s="51">
        <f>+M21*K21</f>
        <v>0</v>
      </c>
      <c r="O21" s="52">
        <f>F21/365</f>
        <v>0.25205479452054796</v>
      </c>
      <c r="P21" s="52">
        <f>1/(1+$I$10)^(F21/365)</f>
        <v>0.99999999924881822</v>
      </c>
      <c r="Q21" s="53">
        <f>+K21</f>
        <v>0</v>
      </c>
      <c r="R21" s="53">
        <f>+Q21*P21</f>
        <v>0</v>
      </c>
      <c r="S21" s="53">
        <f>+R21*O21</f>
        <v>0</v>
      </c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</row>
    <row r="22" spans="2:140" s="39" customFormat="1" ht="12.75" customHeight="1" x14ac:dyDescent="0.2">
      <c r="B22" s="40">
        <f>+D22</f>
        <v>44314</v>
      </c>
      <c r="C22" s="73">
        <f>EDATE(C21,3)</f>
        <v>44314</v>
      </c>
      <c r="D22" s="54">
        <f t="shared" ref="D22" si="1">+C22</f>
        <v>44314</v>
      </c>
      <c r="E22" s="55">
        <v>90</v>
      </c>
      <c r="F22" s="55">
        <f t="shared" ref="F22:F27" si="2">C22-$E$10</f>
        <v>182</v>
      </c>
      <c r="G22" s="56">
        <f t="shared" ref="G22:G28" si="3">$I$14</f>
        <v>0</v>
      </c>
      <c r="H22" s="70">
        <f t="shared" ref="H22:H28" si="4">G22/360*E22*$J$20</f>
        <v>0</v>
      </c>
      <c r="I22" s="57">
        <v>0</v>
      </c>
      <c r="J22" s="57">
        <f>+J21-I22</f>
        <v>100</v>
      </c>
      <c r="K22" s="57">
        <f t="shared" ref="K22:K28" si="5">+IF(D22&gt;$E$14,H22+I22,0)</f>
        <v>0</v>
      </c>
      <c r="L22" s="58">
        <f t="shared" ref="L22:L28" si="6">+K22*$M$14/100</f>
        <v>0</v>
      </c>
      <c r="M22" s="132">
        <f>+M21</f>
        <v>77.805499999999995</v>
      </c>
      <c r="N22" s="58">
        <f t="shared" ref="N22:N28" si="7">+M22*K22</f>
        <v>0</v>
      </c>
      <c r="O22" s="52">
        <f t="shared" ref="O22:O28" si="8">F22/365</f>
        <v>0.49863013698630138</v>
      </c>
      <c r="P22" s="52">
        <f t="shared" ref="P22:P28" si="9">1/(1+$I$10)^(F22/365)</f>
        <v>0.99999999851396626</v>
      </c>
      <c r="Q22" s="53">
        <f t="shared" ref="Q22:Q28" si="10">+K22</f>
        <v>0</v>
      </c>
      <c r="R22" s="53">
        <f t="shared" ref="R22:R28" si="11">+Q22*P22</f>
        <v>0</v>
      </c>
      <c r="S22" s="53">
        <f t="shared" ref="S22:S28" si="12">+R22*O22</f>
        <v>0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</row>
    <row r="23" spans="2:140" ht="12.75" customHeight="1" x14ac:dyDescent="0.2">
      <c r="B23" s="40">
        <f t="shared" ref="B23:B28" si="13">+D23</f>
        <v>44405</v>
      </c>
      <c r="C23" s="73">
        <f t="shared" ref="C23:C28" si="14">EDATE(C22,3)</f>
        <v>44405</v>
      </c>
      <c r="D23" s="47">
        <f t="shared" si="0"/>
        <v>44405</v>
      </c>
      <c r="E23" s="48">
        <v>90</v>
      </c>
      <c r="F23" s="48">
        <f t="shared" si="2"/>
        <v>273</v>
      </c>
      <c r="G23" s="49">
        <f t="shared" si="3"/>
        <v>0</v>
      </c>
      <c r="H23" s="69">
        <f t="shared" si="4"/>
        <v>0</v>
      </c>
      <c r="I23" s="50">
        <v>0</v>
      </c>
      <c r="J23" s="50">
        <f>+J21-I23</f>
        <v>100</v>
      </c>
      <c r="K23" s="50">
        <f t="shared" si="5"/>
        <v>0</v>
      </c>
      <c r="L23" s="51">
        <f t="shared" si="6"/>
        <v>0</v>
      </c>
      <c r="M23" s="132">
        <f t="shared" ref="M23:M28" si="15">+M22</f>
        <v>77.805499999999995</v>
      </c>
      <c r="N23" s="51">
        <f t="shared" si="7"/>
        <v>0</v>
      </c>
      <c r="O23" s="52">
        <f t="shared" si="8"/>
        <v>0.74794520547945209</v>
      </c>
      <c r="P23" s="52">
        <f t="shared" si="9"/>
        <v>0.9999999977709495</v>
      </c>
      <c r="Q23" s="53">
        <f t="shared" si="10"/>
        <v>0</v>
      </c>
      <c r="R23" s="53">
        <f t="shared" si="11"/>
        <v>0</v>
      </c>
      <c r="S23" s="53">
        <f t="shared" si="12"/>
        <v>0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</row>
    <row r="24" spans="2:140" ht="12.75" customHeight="1" x14ac:dyDescent="0.2">
      <c r="B24" s="40">
        <f t="shared" si="13"/>
        <v>44497</v>
      </c>
      <c r="C24" s="73">
        <f t="shared" si="14"/>
        <v>44497</v>
      </c>
      <c r="D24" s="54">
        <f t="shared" si="0"/>
        <v>44497</v>
      </c>
      <c r="E24" s="55">
        <v>90</v>
      </c>
      <c r="F24" s="55">
        <f t="shared" si="2"/>
        <v>365</v>
      </c>
      <c r="G24" s="56">
        <f t="shared" si="3"/>
        <v>0</v>
      </c>
      <c r="H24" s="70">
        <f t="shared" si="4"/>
        <v>0</v>
      </c>
      <c r="I24" s="57">
        <v>0</v>
      </c>
      <c r="J24" s="57">
        <f t="shared" ref="J24:J28" si="16">+J22-I24</f>
        <v>100</v>
      </c>
      <c r="K24" s="57">
        <f>+IF(D24&gt;$E$14,H24+I24,0)</f>
        <v>0</v>
      </c>
      <c r="L24" s="58">
        <f t="shared" si="6"/>
        <v>0</v>
      </c>
      <c r="M24" s="132">
        <f t="shared" si="15"/>
        <v>77.805499999999995</v>
      </c>
      <c r="N24" s="58">
        <f t="shared" si="7"/>
        <v>0</v>
      </c>
      <c r="O24" s="52">
        <f t="shared" si="8"/>
        <v>1</v>
      </c>
      <c r="P24" s="52">
        <f t="shared" si="9"/>
        <v>0.99999999701976772</v>
      </c>
      <c r="Q24" s="53">
        <f t="shared" si="10"/>
        <v>0</v>
      </c>
      <c r="R24" s="53">
        <f t="shared" si="11"/>
        <v>0</v>
      </c>
      <c r="S24" s="53">
        <f t="shared" si="12"/>
        <v>0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</row>
    <row r="25" spans="2:140" ht="12.75" customHeight="1" x14ac:dyDescent="0.2">
      <c r="B25" s="40">
        <f t="shared" si="13"/>
        <v>44589</v>
      </c>
      <c r="C25" s="73">
        <f t="shared" si="14"/>
        <v>44589</v>
      </c>
      <c r="D25" s="47">
        <f t="shared" si="0"/>
        <v>44589</v>
      </c>
      <c r="E25" s="48">
        <v>90</v>
      </c>
      <c r="F25" s="48">
        <f t="shared" si="2"/>
        <v>457</v>
      </c>
      <c r="G25" s="49">
        <f t="shared" si="3"/>
        <v>0</v>
      </c>
      <c r="H25" s="69">
        <f t="shared" si="4"/>
        <v>0</v>
      </c>
      <c r="I25" s="50">
        <v>0</v>
      </c>
      <c r="J25" s="50">
        <f t="shared" si="16"/>
        <v>100</v>
      </c>
      <c r="K25" s="50">
        <f t="shared" si="5"/>
        <v>0</v>
      </c>
      <c r="L25" s="51">
        <f t="shared" si="6"/>
        <v>0</v>
      </c>
      <c r="M25" s="132">
        <f t="shared" si="15"/>
        <v>77.805499999999995</v>
      </c>
      <c r="N25" s="51">
        <f t="shared" si="7"/>
        <v>0</v>
      </c>
      <c r="O25" s="52">
        <f t="shared" si="8"/>
        <v>1.252054794520548</v>
      </c>
      <c r="P25" s="52">
        <f t="shared" si="9"/>
        <v>0.99999999626858593</v>
      </c>
      <c r="Q25" s="53">
        <f t="shared" si="10"/>
        <v>0</v>
      </c>
      <c r="R25" s="53">
        <f t="shared" si="11"/>
        <v>0</v>
      </c>
      <c r="S25" s="53">
        <f t="shared" si="12"/>
        <v>0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</row>
    <row r="26" spans="2:140" ht="12.75" customHeight="1" x14ac:dyDescent="0.2">
      <c r="B26" s="40">
        <f t="shared" si="13"/>
        <v>44679</v>
      </c>
      <c r="C26" s="73">
        <f t="shared" si="14"/>
        <v>44679</v>
      </c>
      <c r="D26" s="54">
        <f t="shared" si="0"/>
        <v>44679</v>
      </c>
      <c r="E26" s="55">
        <v>90</v>
      </c>
      <c r="F26" s="55">
        <f t="shared" si="2"/>
        <v>547</v>
      </c>
      <c r="G26" s="56">
        <f t="shared" si="3"/>
        <v>0</v>
      </c>
      <c r="H26" s="70">
        <f t="shared" si="4"/>
        <v>0</v>
      </c>
      <c r="I26" s="57">
        <v>0</v>
      </c>
      <c r="J26" s="57">
        <f t="shared" si="16"/>
        <v>100</v>
      </c>
      <c r="K26" s="57">
        <f t="shared" si="5"/>
        <v>0</v>
      </c>
      <c r="L26" s="58">
        <f t="shared" si="6"/>
        <v>0</v>
      </c>
      <c r="M26" s="132">
        <f t="shared" si="15"/>
        <v>77.805499999999995</v>
      </c>
      <c r="N26" s="58">
        <f t="shared" si="7"/>
        <v>0</v>
      </c>
      <c r="O26" s="52">
        <f t="shared" si="8"/>
        <v>1.4986301369863013</v>
      </c>
      <c r="P26" s="52">
        <f t="shared" si="9"/>
        <v>0.99999999553373398</v>
      </c>
      <c r="Q26" s="53">
        <f t="shared" si="10"/>
        <v>0</v>
      </c>
      <c r="R26" s="53">
        <f t="shared" si="11"/>
        <v>0</v>
      </c>
      <c r="S26" s="53">
        <f t="shared" si="12"/>
        <v>0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</row>
    <row r="27" spans="2:140" ht="12.75" customHeight="1" x14ac:dyDescent="0.2">
      <c r="B27" s="40">
        <f t="shared" si="13"/>
        <v>44770</v>
      </c>
      <c r="C27" s="73">
        <f t="shared" si="14"/>
        <v>44770</v>
      </c>
      <c r="D27" s="47">
        <f t="shared" si="0"/>
        <v>44770</v>
      </c>
      <c r="E27" s="77">
        <v>90</v>
      </c>
      <c r="F27" s="77">
        <f t="shared" si="2"/>
        <v>638</v>
      </c>
      <c r="G27" s="81">
        <f t="shared" si="3"/>
        <v>0</v>
      </c>
      <c r="H27" s="82">
        <f t="shared" si="4"/>
        <v>0</v>
      </c>
      <c r="I27" s="50">
        <v>0</v>
      </c>
      <c r="J27" s="78">
        <f t="shared" si="16"/>
        <v>100</v>
      </c>
      <c r="K27" s="78">
        <f t="shared" si="5"/>
        <v>0</v>
      </c>
      <c r="L27" s="80">
        <f t="shared" si="6"/>
        <v>0</v>
      </c>
      <c r="M27" s="132">
        <f t="shared" si="15"/>
        <v>77.805499999999995</v>
      </c>
      <c r="N27" s="80">
        <f t="shared" si="7"/>
        <v>0</v>
      </c>
      <c r="O27" s="52">
        <f t="shared" si="8"/>
        <v>1.747945205479452</v>
      </c>
      <c r="P27" s="52">
        <f t="shared" si="9"/>
        <v>0.99999999479071722</v>
      </c>
      <c r="Q27" s="53">
        <f t="shared" si="10"/>
        <v>0</v>
      </c>
      <c r="R27" s="53">
        <f t="shared" si="11"/>
        <v>0</v>
      </c>
      <c r="S27" s="53">
        <f t="shared" si="12"/>
        <v>0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</row>
    <row r="28" spans="2:140" ht="12.75" customHeight="1" x14ac:dyDescent="0.2">
      <c r="B28" s="40">
        <f t="shared" si="13"/>
        <v>44862</v>
      </c>
      <c r="C28" s="73">
        <f t="shared" si="14"/>
        <v>44862</v>
      </c>
      <c r="D28" s="59">
        <f t="shared" si="0"/>
        <v>44862</v>
      </c>
      <c r="E28" s="60">
        <v>90</v>
      </c>
      <c r="F28" s="60">
        <f>C28-$E$10</f>
        <v>730</v>
      </c>
      <c r="G28" s="61">
        <f t="shared" si="3"/>
        <v>0</v>
      </c>
      <c r="H28" s="71">
        <f t="shared" si="4"/>
        <v>0</v>
      </c>
      <c r="I28" s="62">
        <v>100</v>
      </c>
      <c r="J28" s="62">
        <f t="shared" si="16"/>
        <v>0</v>
      </c>
      <c r="K28" s="62">
        <f t="shared" si="5"/>
        <v>100</v>
      </c>
      <c r="L28" s="63">
        <f t="shared" si="6"/>
        <v>100</v>
      </c>
      <c r="M28" s="133">
        <f t="shared" si="15"/>
        <v>77.805499999999995</v>
      </c>
      <c r="N28" s="63">
        <f t="shared" si="7"/>
        <v>7780.5499999999993</v>
      </c>
      <c r="O28" s="52">
        <f t="shared" si="8"/>
        <v>2</v>
      </c>
      <c r="P28" s="52">
        <f t="shared" si="9"/>
        <v>0.99999999403953543</v>
      </c>
      <c r="Q28" s="53">
        <f t="shared" si="10"/>
        <v>100</v>
      </c>
      <c r="R28" s="53">
        <f t="shared" si="11"/>
        <v>99.999999403953538</v>
      </c>
      <c r="S28" s="53">
        <f t="shared" si="12"/>
        <v>199.99999880790708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</row>
    <row r="29" spans="2:140" x14ac:dyDescent="0.2">
      <c r="D29" s="74"/>
      <c r="E29" s="75"/>
      <c r="F29" s="75"/>
      <c r="G29" s="75"/>
      <c r="H29" s="75"/>
      <c r="I29" s="64">
        <f>SUM(I21:I28)</f>
        <v>100</v>
      </c>
      <c r="J29" s="76"/>
      <c r="K29" s="76"/>
      <c r="L29" s="64">
        <f>SUM(L21:L28)</f>
        <v>100</v>
      </c>
      <c r="M29" s="76"/>
      <c r="N29" s="64">
        <f>SUM(N21:N28)</f>
        <v>7780.5499999999993</v>
      </c>
      <c r="O29" s="52"/>
      <c r="P29" s="52"/>
      <c r="Q29" s="53"/>
      <c r="R29" s="53">
        <f>SUM(R21:R28)</f>
        <v>99.999999403953538</v>
      </c>
      <c r="S29" s="53">
        <f>SUM(S21:S28)</f>
        <v>199.99999880790708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</row>
    <row r="30" spans="2:140" x14ac:dyDescent="0.2"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</row>
    <row r="31" spans="2:140" x14ac:dyDescent="0.2">
      <c r="O31" s="10"/>
      <c r="P31" s="10"/>
      <c r="Q31" s="10"/>
      <c r="R31" s="10"/>
      <c r="S31" s="10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</row>
    <row r="32" spans="2:140" x14ac:dyDescent="0.2">
      <c r="O32" s="10"/>
      <c r="P32" s="10"/>
      <c r="Q32" s="10"/>
      <c r="R32" s="10"/>
      <c r="S32" s="10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</row>
    <row r="33" spans="2:140" x14ac:dyDescent="0.2">
      <c r="O33" s="10"/>
      <c r="P33" s="10"/>
      <c r="Q33" s="10"/>
      <c r="R33" s="10"/>
      <c r="S33" s="10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</row>
    <row r="34" spans="2:140" x14ac:dyDescent="0.2">
      <c r="O34" s="10"/>
      <c r="P34" s="10"/>
      <c r="Q34" s="10"/>
      <c r="R34" s="10"/>
      <c r="S34" s="10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</row>
    <row r="35" spans="2:140" ht="9.75" customHeight="1" x14ac:dyDescent="0.2">
      <c r="O35" s="10"/>
      <c r="P35" s="10"/>
      <c r="Q35" s="10"/>
      <c r="R35" s="10"/>
      <c r="S35" s="10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</row>
    <row r="36" spans="2:140" x14ac:dyDescent="0.2">
      <c r="O36" s="10"/>
      <c r="P36" s="10"/>
      <c r="Q36" s="10"/>
      <c r="R36" s="10"/>
      <c r="S36" s="10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</row>
    <row r="37" spans="2:140" x14ac:dyDescent="0.2">
      <c r="O37" s="10"/>
      <c r="P37" s="10"/>
      <c r="Q37" s="10"/>
      <c r="R37" s="10"/>
      <c r="S37" s="10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</row>
    <row r="38" spans="2:140" s="16" customFormat="1" x14ac:dyDescent="0.2"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</row>
    <row r="39" spans="2:140" s="16" customFormat="1" x14ac:dyDescent="0.2"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</row>
    <row r="40" spans="2:140" s="16" customFormat="1" x14ac:dyDescent="0.2"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</row>
    <row r="41" spans="2:140" s="16" customFormat="1" x14ac:dyDescent="0.2"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</row>
    <row r="42" spans="2:140" s="16" customFormat="1" x14ac:dyDescent="0.2"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</row>
    <row r="43" spans="2:140" s="16" customFormat="1" x14ac:dyDescent="0.2">
      <c r="B43" s="84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</row>
    <row r="44" spans="2:140" s="16" customFormat="1" x14ac:dyDescent="0.2">
      <c r="B44" s="84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</row>
    <row r="45" spans="2:140" s="16" customFormat="1" x14ac:dyDescent="0.2">
      <c r="B45" s="84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</row>
    <row r="46" spans="2:140" s="16" customFormat="1" x14ac:dyDescent="0.2"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</row>
    <row r="47" spans="2:140" x14ac:dyDescent="0.2">
      <c r="O47" s="10"/>
      <c r="P47" s="10"/>
      <c r="Q47" s="10"/>
      <c r="R47" s="10"/>
      <c r="S47" s="10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</row>
    <row r="48" spans="2:140" x14ac:dyDescent="0.2">
      <c r="O48" s="10"/>
      <c r="P48" s="10"/>
      <c r="Q48" s="10"/>
      <c r="R48" s="10"/>
      <c r="S48" s="10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</row>
    <row r="49" spans="15:140" x14ac:dyDescent="0.2">
      <c r="O49" s="10"/>
      <c r="P49" s="10"/>
      <c r="Q49" s="10"/>
      <c r="R49" s="10"/>
      <c r="S49" s="10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</row>
    <row r="50" spans="15:140" x14ac:dyDescent="0.2">
      <c r="O50" s="10"/>
      <c r="P50" s="10"/>
      <c r="Q50" s="10"/>
      <c r="R50" s="10"/>
      <c r="S50" s="10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</row>
    <row r="51" spans="15:140" x14ac:dyDescent="0.2">
      <c r="O51" s="10"/>
      <c r="P51" s="10"/>
      <c r="Q51" s="10"/>
      <c r="R51" s="10"/>
      <c r="S51" s="10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</row>
    <row r="52" spans="15:140" x14ac:dyDescent="0.2">
      <c r="O52" s="10"/>
      <c r="P52" s="10"/>
      <c r="Q52" s="10"/>
      <c r="R52" s="10"/>
      <c r="S52" s="10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</row>
    <row r="53" spans="15:140" x14ac:dyDescent="0.2">
      <c r="O53" s="10"/>
      <c r="P53" s="10"/>
      <c r="Q53" s="10"/>
      <c r="R53" s="10"/>
      <c r="S53" s="10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</row>
    <row r="54" spans="15:140" x14ac:dyDescent="0.2">
      <c r="O54" s="10"/>
      <c r="P54" s="10"/>
      <c r="Q54" s="10"/>
      <c r="R54" s="10"/>
      <c r="S54" s="10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</row>
    <row r="55" spans="15:140" x14ac:dyDescent="0.2">
      <c r="O55" s="10"/>
      <c r="P55" s="10"/>
      <c r="Q55" s="10"/>
      <c r="R55" s="10"/>
      <c r="S55" s="10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</row>
    <row r="56" spans="15:140" x14ac:dyDescent="0.2">
      <c r="O56" s="10"/>
      <c r="P56" s="10"/>
      <c r="Q56" s="10"/>
      <c r="R56" s="10"/>
      <c r="S56" s="10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</row>
    <row r="57" spans="15:140" x14ac:dyDescent="0.2">
      <c r="O57" s="10"/>
      <c r="P57" s="10"/>
      <c r="Q57" s="10"/>
      <c r="R57" s="10"/>
      <c r="S57" s="10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</row>
    <row r="58" spans="15:140" x14ac:dyDescent="0.2">
      <c r="O58" s="10"/>
      <c r="P58" s="10"/>
      <c r="Q58" s="10"/>
      <c r="R58" s="10"/>
      <c r="S58" s="10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</row>
    <row r="59" spans="15:140" x14ac:dyDescent="0.2">
      <c r="O59" s="10"/>
      <c r="P59" s="10"/>
      <c r="Q59" s="10"/>
      <c r="R59" s="10"/>
      <c r="S59" s="10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</row>
    <row r="60" spans="15:140" x14ac:dyDescent="0.2">
      <c r="O60" s="10"/>
      <c r="P60" s="10"/>
      <c r="Q60" s="10"/>
      <c r="R60" s="10"/>
      <c r="S60" s="10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</row>
    <row r="61" spans="15:140" x14ac:dyDescent="0.2">
      <c r="O61" s="10"/>
      <c r="P61" s="10"/>
      <c r="Q61" s="10"/>
      <c r="R61" s="10"/>
      <c r="S61" s="10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</row>
    <row r="62" spans="15:140" x14ac:dyDescent="0.2">
      <c r="O62" s="10"/>
      <c r="P62" s="10"/>
      <c r="Q62" s="10"/>
      <c r="R62" s="10"/>
      <c r="S62" s="10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</row>
    <row r="63" spans="15:140" x14ac:dyDescent="0.2">
      <c r="O63" s="10"/>
      <c r="P63" s="10"/>
      <c r="Q63" s="10"/>
      <c r="R63" s="10"/>
      <c r="S63" s="10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</row>
    <row r="64" spans="15:140" x14ac:dyDescent="0.2">
      <c r="O64" s="10"/>
      <c r="P64" s="10"/>
      <c r="Q64" s="10"/>
      <c r="R64" s="10"/>
      <c r="S64" s="10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</row>
    <row r="65" spans="15:140" x14ac:dyDescent="0.2">
      <c r="O65" s="10"/>
      <c r="P65" s="10"/>
      <c r="Q65" s="10"/>
      <c r="R65" s="10"/>
      <c r="S65" s="10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</row>
    <row r="66" spans="15:140" x14ac:dyDescent="0.2">
      <c r="O66" s="10"/>
      <c r="P66" s="10"/>
      <c r="Q66" s="10"/>
      <c r="R66" s="10"/>
      <c r="S66" s="10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</row>
    <row r="67" spans="15:140" x14ac:dyDescent="0.2">
      <c r="O67" s="10"/>
      <c r="P67" s="10"/>
      <c r="Q67" s="10"/>
      <c r="R67" s="10"/>
      <c r="S67" s="10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</row>
    <row r="68" spans="15:140" x14ac:dyDescent="0.2">
      <c r="O68" s="10"/>
      <c r="P68" s="10"/>
      <c r="Q68" s="10"/>
      <c r="R68" s="10"/>
      <c r="S68" s="10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</row>
    <row r="69" spans="15:140" x14ac:dyDescent="0.2">
      <c r="O69" s="10"/>
      <c r="P69" s="10"/>
      <c r="Q69" s="10"/>
      <c r="R69" s="10"/>
      <c r="S69" s="10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</row>
    <row r="70" spans="15:140" x14ac:dyDescent="0.2">
      <c r="O70" s="10"/>
      <c r="P70" s="10"/>
      <c r="Q70" s="10"/>
      <c r="R70" s="10"/>
      <c r="S70" s="10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</row>
    <row r="71" spans="15:140" x14ac:dyDescent="0.2">
      <c r="O71" s="10"/>
      <c r="P71" s="10"/>
      <c r="Q71" s="10"/>
      <c r="R71" s="10"/>
      <c r="S71" s="10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</row>
    <row r="72" spans="15:140" x14ac:dyDescent="0.2">
      <c r="O72" s="10"/>
      <c r="P72" s="10"/>
      <c r="Q72" s="10"/>
      <c r="R72" s="10"/>
      <c r="S72" s="10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</row>
    <row r="73" spans="15:140" x14ac:dyDescent="0.2">
      <c r="O73" s="10"/>
      <c r="P73" s="10"/>
      <c r="Q73" s="10"/>
      <c r="R73" s="10"/>
      <c r="S73" s="10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</row>
    <row r="74" spans="15:140" x14ac:dyDescent="0.2">
      <c r="O74" s="10"/>
      <c r="P74" s="10"/>
      <c r="Q74" s="10"/>
      <c r="R74" s="10"/>
      <c r="S74" s="10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</row>
    <row r="75" spans="15:140" x14ac:dyDescent="0.2">
      <c r="O75" s="10"/>
      <c r="P75" s="10"/>
      <c r="Q75" s="10"/>
      <c r="R75" s="10"/>
      <c r="S75" s="10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</row>
    <row r="76" spans="15:140" x14ac:dyDescent="0.2">
      <c r="O76" s="10"/>
      <c r="P76" s="10"/>
      <c r="Q76" s="10"/>
      <c r="R76" s="10"/>
      <c r="S76" s="10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</row>
    <row r="77" spans="15:140" x14ac:dyDescent="0.2">
      <c r="O77" s="10"/>
      <c r="P77" s="10"/>
      <c r="Q77" s="10"/>
      <c r="R77" s="10"/>
      <c r="S77" s="10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</row>
    <row r="78" spans="15:140" x14ac:dyDescent="0.2">
      <c r="O78" s="10"/>
      <c r="P78" s="10"/>
      <c r="Q78" s="10"/>
      <c r="R78" s="10"/>
      <c r="S78" s="10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</row>
    <row r="79" spans="15:140" x14ac:dyDescent="0.2">
      <c r="O79" s="10"/>
      <c r="P79" s="10"/>
      <c r="Q79" s="10"/>
      <c r="R79" s="10"/>
      <c r="S79" s="10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</row>
    <row r="80" spans="15:140" x14ac:dyDescent="0.2">
      <c r="O80" s="10"/>
      <c r="P80" s="10"/>
      <c r="Q80" s="10"/>
      <c r="R80" s="10"/>
      <c r="S80" s="10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</row>
    <row r="81" spans="15:140" x14ac:dyDescent="0.2">
      <c r="O81" s="10"/>
      <c r="P81" s="10"/>
      <c r="Q81" s="10"/>
      <c r="R81" s="10"/>
      <c r="S81" s="10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</row>
    <row r="82" spans="15:140" x14ac:dyDescent="0.2">
      <c r="O82" s="10"/>
      <c r="P82" s="10"/>
      <c r="Q82" s="10"/>
      <c r="R82" s="10"/>
      <c r="S82" s="10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</row>
    <row r="83" spans="15:140" x14ac:dyDescent="0.2">
      <c r="O83" s="10"/>
      <c r="P83" s="10"/>
      <c r="Q83" s="10"/>
      <c r="R83" s="10"/>
      <c r="S83" s="10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</row>
    <row r="84" spans="15:140" x14ac:dyDescent="0.2">
      <c r="O84" s="10"/>
      <c r="P84" s="10"/>
      <c r="Q84" s="10"/>
      <c r="R84" s="10"/>
      <c r="S84" s="10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</row>
    <row r="85" spans="15:140" x14ac:dyDescent="0.2">
      <c r="O85" s="10"/>
      <c r="P85" s="10"/>
      <c r="Q85" s="10"/>
      <c r="R85" s="10"/>
      <c r="S85" s="10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</row>
    <row r="86" spans="15:140" x14ac:dyDescent="0.2">
      <c r="O86" s="10"/>
      <c r="P86" s="10"/>
      <c r="Q86" s="10"/>
      <c r="R86" s="10"/>
      <c r="S86" s="10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</row>
    <row r="87" spans="15:140" x14ac:dyDescent="0.2">
      <c r="O87" s="10"/>
      <c r="P87" s="10"/>
      <c r="Q87" s="10"/>
      <c r="R87" s="10"/>
      <c r="S87" s="10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</row>
    <row r="88" spans="15:140" x14ac:dyDescent="0.2">
      <c r="O88" s="10"/>
      <c r="P88" s="10"/>
      <c r="Q88" s="10"/>
      <c r="R88" s="10"/>
      <c r="S88" s="10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</row>
    <row r="89" spans="15:140" x14ac:dyDescent="0.2">
      <c r="O89" s="10"/>
      <c r="P89" s="10"/>
      <c r="Q89" s="10"/>
      <c r="R89" s="10"/>
      <c r="S89" s="10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</row>
    <row r="90" spans="15:140" x14ac:dyDescent="0.2">
      <c r="O90" s="10"/>
      <c r="P90" s="10"/>
      <c r="Q90" s="10"/>
      <c r="R90" s="10"/>
      <c r="S90" s="10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</row>
    <row r="91" spans="15:140" x14ac:dyDescent="0.2">
      <c r="O91" s="10"/>
      <c r="P91" s="10"/>
      <c r="Q91" s="10"/>
      <c r="R91" s="10"/>
      <c r="S91" s="10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</row>
    <row r="92" spans="15:140" x14ac:dyDescent="0.2">
      <c r="O92" s="10"/>
      <c r="P92" s="10"/>
      <c r="Q92" s="10"/>
      <c r="R92" s="10"/>
      <c r="S92" s="10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</row>
    <row r="93" spans="15:140" x14ac:dyDescent="0.2">
      <c r="O93" s="10"/>
      <c r="P93" s="10"/>
      <c r="Q93" s="10"/>
      <c r="R93" s="10"/>
      <c r="S93" s="10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</row>
    <row r="94" spans="15:140" x14ac:dyDescent="0.2">
      <c r="O94" s="10"/>
      <c r="P94" s="10"/>
      <c r="Q94" s="10"/>
      <c r="R94" s="10"/>
      <c r="S94" s="1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</row>
    <row r="95" spans="15:140" x14ac:dyDescent="0.2">
      <c r="O95" s="10"/>
      <c r="P95" s="10"/>
      <c r="Q95" s="10"/>
      <c r="R95" s="10"/>
      <c r="S95" s="10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</row>
    <row r="96" spans="15:140" x14ac:dyDescent="0.2">
      <c r="O96" s="10"/>
      <c r="P96" s="10"/>
      <c r="Q96" s="10"/>
      <c r="R96" s="10"/>
      <c r="S96" s="10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</row>
    <row r="97" spans="15:140" x14ac:dyDescent="0.2">
      <c r="O97" s="10"/>
      <c r="P97" s="10"/>
      <c r="Q97" s="10"/>
      <c r="R97" s="10"/>
      <c r="S97" s="1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</row>
    <row r="98" spans="15:140" x14ac:dyDescent="0.2">
      <c r="O98" s="10"/>
      <c r="P98" s="10"/>
      <c r="Q98" s="10"/>
      <c r="R98" s="10"/>
      <c r="S98" s="1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</row>
    <row r="99" spans="15:140" x14ac:dyDescent="0.2">
      <c r="O99" s="10"/>
      <c r="P99" s="10"/>
      <c r="Q99" s="10"/>
      <c r="R99" s="10"/>
      <c r="S99" s="10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</row>
    <row r="100" spans="15:140" x14ac:dyDescent="0.2">
      <c r="O100" s="10"/>
      <c r="P100" s="10"/>
      <c r="Q100" s="10"/>
      <c r="R100" s="10"/>
      <c r="S100" s="10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</row>
    <row r="101" spans="15:140" x14ac:dyDescent="0.2">
      <c r="O101" s="10"/>
      <c r="P101" s="10"/>
      <c r="Q101" s="10"/>
      <c r="R101" s="10"/>
      <c r="S101" s="1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</row>
    <row r="102" spans="15:140" x14ac:dyDescent="0.2">
      <c r="O102" s="10"/>
      <c r="P102" s="10"/>
      <c r="Q102" s="10"/>
      <c r="R102" s="10"/>
      <c r="S102" s="1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</row>
    <row r="103" spans="15:140" x14ac:dyDescent="0.2">
      <c r="O103" s="10"/>
      <c r="P103" s="10"/>
      <c r="Q103" s="10"/>
      <c r="R103" s="10"/>
      <c r="S103" s="1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</row>
    <row r="104" spans="15:140" x14ac:dyDescent="0.2">
      <c r="O104" s="10"/>
      <c r="P104" s="10"/>
      <c r="Q104" s="10"/>
      <c r="R104" s="10"/>
      <c r="S104" s="10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</row>
    <row r="105" spans="15:140" x14ac:dyDescent="0.2">
      <c r="O105" s="10"/>
      <c r="P105" s="10"/>
      <c r="Q105" s="10"/>
      <c r="R105" s="10"/>
      <c r="S105" s="10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</row>
    <row r="106" spans="15:140" x14ac:dyDescent="0.2">
      <c r="O106" s="10"/>
      <c r="P106" s="10"/>
      <c r="Q106" s="10"/>
      <c r="R106" s="10"/>
      <c r="S106" s="1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</row>
    <row r="107" spans="15:140" x14ac:dyDescent="0.2">
      <c r="O107" s="10"/>
      <c r="P107" s="10"/>
      <c r="Q107" s="10"/>
      <c r="R107" s="10"/>
      <c r="S107" s="1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</row>
    <row r="108" spans="15:140" x14ac:dyDescent="0.2">
      <c r="O108" s="10"/>
      <c r="P108" s="10"/>
      <c r="Q108" s="10"/>
      <c r="R108" s="10"/>
      <c r="S108" s="1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</row>
    <row r="109" spans="15:140" x14ac:dyDescent="0.2">
      <c r="O109" s="10"/>
      <c r="P109" s="10"/>
      <c r="Q109" s="10"/>
      <c r="R109" s="10"/>
      <c r="S109" s="10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</row>
    <row r="110" spans="15:140" x14ac:dyDescent="0.2">
      <c r="O110" s="10"/>
      <c r="P110" s="10"/>
      <c r="Q110" s="10"/>
      <c r="R110" s="10"/>
      <c r="S110" s="1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</row>
    <row r="111" spans="15:140" x14ac:dyDescent="0.2">
      <c r="O111" s="10"/>
      <c r="P111" s="10"/>
      <c r="Q111" s="10"/>
      <c r="R111" s="10"/>
      <c r="S111" s="10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</row>
    <row r="112" spans="15:140" x14ac:dyDescent="0.2">
      <c r="O112" s="10"/>
      <c r="P112" s="10"/>
      <c r="Q112" s="10"/>
      <c r="R112" s="10"/>
      <c r="S112" s="1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</row>
    <row r="113" spans="15:140" x14ac:dyDescent="0.2">
      <c r="O113" s="10"/>
      <c r="P113" s="10"/>
      <c r="Q113" s="10"/>
      <c r="R113" s="10"/>
      <c r="S113" s="1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</row>
    <row r="114" spans="15:140" x14ac:dyDescent="0.2">
      <c r="O114" s="10"/>
      <c r="P114" s="10"/>
      <c r="Q114" s="10"/>
      <c r="R114" s="10"/>
      <c r="S114" s="10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</row>
    <row r="115" spans="15:140" x14ac:dyDescent="0.2">
      <c r="O115" s="10"/>
      <c r="P115" s="10"/>
      <c r="Q115" s="10"/>
      <c r="R115" s="10"/>
      <c r="S115" s="1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</row>
    <row r="116" spans="15:140" x14ac:dyDescent="0.2">
      <c r="O116" s="10"/>
      <c r="P116" s="10"/>
      <c r="Q116" s="10"/>
      <c r="R116" s="10"/>
      <c r="S116" s="1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</row>
    <row r="117" spans="15:140" x14ac:dyDescent="0.2">
      <c r="O117" s="10"/>
      <c r="P117" s="10"/>
      <c r="Q117" s="10"/>
      <c r="R117" s="10"/>
      <c r="S117" s="1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</row>
    <row r="118" spans="15:140" x14ac:dyDescent="0.2">
      <c r="O118" s="10"/>
      <c r="P118" s="10"/>
      <c r="Q118" s="10"/>
      <c r="R118" s="10"/>
      <c r="S118" s="1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</row>
    <row r="119" spans="15:140" x14ac:dyDescent="0.2">
      <c r="O119" s="10"/>
      <c r="P119" s="10"/>
      <c r="Q119" s="10"/>
      <c r="R119" s="10"/>
      <c r="S119" s="1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</row>
    <row r="120" spans="15:140" x14ac:dyDescent="0.2">
      <c r="O120" s="10"/>
      <c r="P120" s="10"/>
      <c r="Q120" s="10"/>
      <c r="R120" s="10"/>
      <c r="S120" s="10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</row>
    <row r="121" spans="15:140" x14ac:dyDescent="0.2">
      <c r="O121" s="10"/>
      <c r="P121" s="10"/>
      <c r="Q121" s="10"/>
      <c r="R121" s="10"/>
      <c r="S121" s="1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</row>
    <row r="122" spans="15:140" x14ac:dyDescent="0.2">
      <c r="O122" s="10"/>
      <c r="P122" s="10"/>
      <c r="Q122" s="10"/>
      <c r="R122" s="10"/>
      <c r="S122" s="10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</row>
    <row r="123" spans="15:140" x14ac:dyDescent="0.2">
      <c r="O123" s="10"/>
      <c r="P123" s="10"/>
      <c r="Q123" s="10"/>
      <c r="R123" s="10"/>
      <c r="S123" s="1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</row>
    <row r="124" spans="15:140" x14ac:dyDescent="0.2">
      <c r="O124" s="10"/>
      <c r="P124" s="10"/>
      <c r="Q124" s="10"/>
      <c r="R124" s="10"/>
      <c r="S124" s="1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</row>
    <row r="125" spans="15:140" x14ac:dyDescent="0.2">
      <c r="O125" s="10"/>
      <c r="P125" s="10"/>
      <c r="Q125" s="10"/>
      <c r="R125" s="10"/>
      <c r="S125" s="1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</row>
    <row r="126" spans="15:140" x14ac:dyDescent="0.2">
      <c r="O126" s="10"/>
      <c r="P126" s="10"/>
      <c r="Q126" s="10"/>
      <c r="R126" s="10"/>
      <c r="S126" s="1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</row>
    <row r="127" spans="15:140" x14ac:dyDescent="0.2">
      <c r="O127" s="10"/>
      <c r="P127" s="10"/>
      <c r="Q127" s="10"/>
      <c r="R127" s="10"/>
      <c r="S127" s="1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</row>
    <row r="128" spans="15:140" x14ac:dyDescent="0.2">
      <c r="O128" s="10"/>
      <c r="P128" s="10"/>
      <c r="Q128" s="10"/>
      <c r="R128" s="10"/>
      <c r="S128" s="1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</row>
    <row r="129" spans="15:140" x14ac:dyDescent="0.2">
      <c r="O129" s="10"/>
      <c r="P129" s="10"/>
      <c r="Q129" s="10"/>
      <c r="R129" s="10"/>
      <c r="S129" s="1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</row>
    <row r="130" spans="15:140" x14ac:dyDescent="0.2">
      <c r="O130" s="10"/>
      <c r="P130" s="10"/>
      <c r="Q130" s="10"/>
      <c r="R130" s="10"/>
      <c r="S130" s="1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</row>
    <row r="131" spans="15:140" x14ac:dyDescent="0.2">
      <c r="O131" s="10"/>
      <c r="P131" s="10"/>
      <c r="Q131" s="10"/>
      <c r="R131" s="10"/>
      <c r="S131" s="10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</row>
    <row r="132" spans="15:140" x14ac:dyDescent="0.2">
      <c r="O132" s="10"/>
      <c r="P132" s="10"/>
      <c r="Q132" s="10"/>
      <c r="R132" s="10"/>
      <c r="S132" s="1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</row>
    <row r="133" spans="15:140" x14ac:dyDescent="0.2">
      <c r="O133" s="10"/>
      <c r="P133" s="10"/>
      <c r="Q133" s="10"/>
      <c r="R133" s="10"/>
      <c r="S133" s="1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</row>
    <row r="134" spans="15:140" x14ac:dyDescent="0.2">
      <c r="O134" s="10"/>
      <c r="P134" s="10"/>
      <c r="Q134" s="10"/>
      <c r="R134" s="10"/>
      <c r="S134" s="1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</row>
    <row r="135" spans="15:140" x14ac:dyDescent="0.2">
      <c r="O135" s="10"/>
      <c r="P135" s="10"/>
      <c r="Q135" s="10"/>
      <c r="R135" s="10"/>
      <c r="S135" s="1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</row>
    <row r="136" spans="15:140" x14ac:dyDescent="0.2">
      <c r="O136" s="10"/>
      <c r="P136" s="10"/>
      <c r="Q136" s="10"/>
      <c r="R136" s="10"/>
      <c r="S136" s="1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</row>
    <row r="137" spans="15:140" x14ac:dyDescent="0.2">
      <c r="O137" s="10"/>
      <c r="P137" s="10"/>
      <c r="Q137" s="10"/>
      <c r="R137" s="10"/>
      <c r="S137" s="1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</row>
    <row r="138" spans="15:140" x14ac:dyDescent="0.2">
      <c r="O138" s="10"/>
      <c r="P138" s="10"/>
      <c r="Q138" s="10"/>
      <c r="R138" s="10"/>
      <c r="S138" s="1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</row>
    <row r="139" spans="15:140" x14ac:dyDescent="0.2">
      <c r="O139" s="10"/>
      <c r="P139" s="10"/>
      <c r="Q139" s="10"/>
      <c r="R139" s="10"/>
      <c r="S139" s="1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</row>
    <row r="140" spans="15:140" x14ac:dyDescent="0.2">
      <c r="O140" s="10"/>
      <c r="P140" s="10"/>
      <c r="Q140" s="10"/>
      <c r="R140" s="10"/>
      <c r="S140" s="1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</row>
    <row r="141" spans="15:140" x14ac:dyDescent="0.2">
      <c r="O141" s="10"/>
      <c r="P141" s="10"/>
      <c r="Q141" s="10"/>
      <c r="R141" s="10"/>
      <c r="S141" s="1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</row>
    <row r="142" spans="15:140" x14ac:dyDescent="0.2">
      <c r="O142" s="10"/>
      <c r="P142" s="10"/>
      <c r="Q142" s="10"/>
      <c r="R142" s="10"/>
      <c r="S142" s="1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</row>
    <row r="143" spans="15:140" x14ac:dyDescent="0.2">
      <c r="O143" s="10"/>
      <c r="P143" s="10"/>
      <c r="Q143" s="10"/>
      <c r="R143" s="10"/>
      <c r="S143" s="1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</row>
    <row r="144" spans="15:140" x14ac:dyDescent="0.2">
      <c r="O144" s="10"/>
      <c r="P144" s="10"/>
      <c r="Q144" s="10"/>
      <c r="R144" s="10"/>
      <c r="S144" s="1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</row>
    <row r="145" spans="15:140" x14ac:dyDescent="0.2">
      <c r="O145" s="10"/>
      <c r="P145" s="10"/>
      <c r="Q145" s="10"/>
      <c r="R145" s="10"/>
      <c r="S145" s="1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</row>
    <row r="146" spans="15:140" x14ac:dyDescent="0.2">
      <c r="O146" s="10"/>
      <c r="P146" s="10"/>
      <c r="Q146" s="10"/>
      <c r="R146" s="10"/>
      <c r="S146" s="1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</row>
    <row r="147" spans="15:140" x14ac:dyDescent="0.2">
      <c r="O147" s="10"/>
      <c r="P147" s="10"/>
      <c r="Q147" s="10"/>
      <c r="R147" s="10"/>
      <c r="S147" s="1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</row>
    <row r="148" spans="15:140" x14ac:dyDescent="0.2">
      <c r="O148" s="10"/>
      <c r="P148" s="10"/>
      <c r="Q148" s="10"/>
      <c r="R148" s="10"/>
      <c r="S148" s="1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</row>
    <row r="149" spans="15:140" x14ac:dyDescent="0.2">
      <c r="O149" s="10"/>
      <c r="P149" s="10"/>
      <c r="Q149" s="10"/>
      <c r="R149" s="10"/>
      <c r="S149" s="1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</row>
    <row r="150" spans="15:140" x14ac:dyDescent="0.2">
      <c r="O150" s="10"/>
      <c r="P150" s="10"/>
      <c r="Q150" s="10"/>
      <c r="R150" s="10"/>
      <c r="S150" s="1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</row>
    <row r="151" spans="15:140" x14ac:dyDescent="0.2">
      <c r="O151" s="10"/>
      <c r="P151" s="10"/>
      <c r="Q151" s="10"/>
      <c r="R151" s="10"/>
      <c r="S151" s="1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</row>
    <row r="152" spans="15:140" x14ac:dyDescent="0.2">
      <c r="O152" s="10"/>
      <c r="P152" s="10"/>
      <c r="Q152" s="10"/>
      <c r="R152" s="10"/>
      <c r="S152" s="1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</row>
    <row r="153" spans="15:140" x14ac:dyDescent="0.2">
      <c r="O153" s="10"/>
      <c r="P153" s="10"/>
      <c r="Q153" s="10"/>
      <c r="R153" s="10"/>
      <c r="S153" s="1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</row>
    <row r="154" spans="15:140" x14ac:dyDescent="0.2">
      <c r="O154" s="10"/>
      <c r="P154" s="10"/>
      <c r="Q154" s="10"/>
      <c r="R154" s="10"/>
      <c r="S154" s="1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</row>
    <row r="155" spans="15:140" x14ac:dyDescent="0.2">
      <c r="O155" s="10"/>
      <c r="P155" s="10"/>
      <c r="Q155" s="10"/>
      <c r="R155" s="10"/>
      <c r="S155" s="1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</row>
    <row r="156" spans="15:140" x14ac:dyDescent="0.2">
      <c r="O156" s="10"/>
      <c r="P156" s="10"/>
      <c r="Q156" s="10"/>
      <c r="R156" s="10"/>
      <c r="S156" s="1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</row>
    <row r="157" spans="15:140" x14ac:dyDescent="0.2">
      <c r="O157" s="10"/>
      <c r="P157" s="10"/>
      <c r="Q157" s="10"/>
      <c r="R157" s="10"/>
      <c r="S157" s="1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</row>
    <row r="158" spans="15:140" x14ac:dyDescent="0.2">
      <c r="O158" s="10"/>
      <c r="P158" s="10"/>
      <c r="Q158" s="10"/>
      <c r="R158" s="10"/>
      <c r="S158" s="1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</row>
    <row r="159" spans="15:140" x14ac:dyDescent="0.2">
      <c r="O159" s="10"/>
      <c r="P159" s="10"/>
      <c r="Q159" s="10"/>
      <c r="R159" s="10"/>
      <c r="S159" s="1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</row>
    <row r="160" spans="15:140" x14ac:dyDescent="0.2">
      <c r="O160" s="10"/>
      <c r="P160" s="10"/>
      <c r="Q160" s="10"/>
      <c r="R160" s="10"/>
      <c r="S160" s="1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</row>
    <row r="161" spans="15:140" x14ac:dyDescent="0.2">
      <c r="O161" s="10"/>
      <c r="P161" s="10"/>
      <c r="Q161" s="10"/>
      <c r="R161" s="10"/>
      <c r="S161" s="1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</row>
    <row r="162" spans="15:140" x14ac:dyDescent="0.2">
      <c r="O162" s="10"/>
      <c r="P162" s="10"/>
      <c r="Q162" s="10"/>
      <c r="R162" s="10"/>
      <c r="S162" s="1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</row>
    <row r="163" spans="15:140" x14ac:dyDescent="0.2">
      <c r="O163" s="10"/>
      <c r="P163" s="10"/>
      <c r="Q163" s="10"/>
      <c r="R163" s="10"/>
      <c r="S163" s="1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</row>
    <row r="164" spans="15:140" x14ac:dyDescent="0.2">
      <c r="O164" s="10"/>
      <c r="P164" s="10"/>
      <c r="Q164" s="10"/>
      <c r="R164" s="10"/>
      <c r="S164" s="1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</row>
    <row r="165" spans="15:140" x14ac:dyDescent="0.2">
      <c r="O165" s="10"/>
      <c r="P165" s="10"/>
      <c r="Q165" s="10"/>
      <c r="R165" s="10"/>
      <c r="S165" s="1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</row>
    <row r="166" spans="15:140" x14ac:dyDescent="0.2">
      <c r="O166" s="10"/>
      <c r="P166" s="10"/>
      <c r="Q166" s="10"/>
      <c r="R166" s="10"/>
      <c r="S166" s="1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</row>
    <row r="167" spans="15:140" x14ac:dyDescent="0.2">
      <c r="O167" s="10"/>
      <c r="P167" s="10"/>
      <c r="Q167" s="10"/>
      <c r="R167" s="10"/>
      <c r="S167" s="1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</row>
    <row r="168" spans="15:140" x14ac:dyDescent="0.2">
      <c r="O168" s="10"/>
      <c r="P168" s="10"/>
      <c r="Q168" s="10"/>
      <c r="R168" s="10"/>
      <c r="S168" s="1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</row>
    <row r="169" spans="15:140" x14ac:dyDescent="0.2">
      <c r="O169" s="10"/>
      <c r="P169" s="10"/>
      <c r="Q169" s="10"/>
      <c r="R169" s="10"/>
      <c r="S169" s="1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</row>
    <row r="170" spans="15:140" x14ac:dyDescent="0.2">
      <c r="O170" s="10"/>
      <c r="P170" s="10"/>
      <c r="Q170" s="10"/>
      <c r="R170" s="10"/>
      <c r="S170" s="1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</row>
    <row r="171" spans="15:140" x14ac:dyDescent="0.2">
      <c r="O171" s="10"/>
      <c r="P171" s="10"/>
      <c r="Q171" s="10"/>
      <c r="R171" s="10"/>
      <c r="S171" s="1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</row>
    <row r="172" spans="15:140" x14ac:dyDescent="0.2">
      <c r="O172" s="10"/>
      <c r="P172" s="10"/>
      <c r="Q172" s="10"/>
      <c r="R172" s="10"/>
      <c r="S172" s="1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</row>
    <row r="173" spans="15:140" x14ac:dyDescent="0.2">
      <c r="O173" s="10"/>
      <c r="P173" s="10"/>
      <c r="Q173" s="10"/>
      <c r="R173" s="10"/>
      <c r="S173" s="1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</row>
    <row r="174" spans="15:140" x14ac:dyDescent="0.2">
      <c r="O174" s="10"/>
      <c r="P174" s="10"/>
      <c r="Q174" s="10"/>
      <c r="R174" s="10"/>
      <c r="S174" s="1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</row>
    <row r="175" spans="15:140" x14ac:dyDescent="0.2">
      <c r="O175" s="10"/>
      <c r="P175" s="10"/>
      <c r="Q175" s="10"/>
      <c r="R175" s="10"/>
      <c r="S175" s="1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</row>
    <row r="176" spans="15:140" x14ac:dyDescent="0.2">
      <c r="O176" s="10"/>
      <c r="P176" s="10"/>
      <c r="Q176" s="10"/>
      <c r="R176" s="10"/>
      <c r="S176" s="1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</row>
    <row r="177" spans="15:140" x14ac:dyDescent="0.2">
      <c r="O177" s="10"/>
      <c r="P177" s="10"/>
      <c r="Q177" s="10"/>
      <c r="R177" s="10"/>
      <c r="S177" s="1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</row>
    <row r="178" spans="15:140" x14ac:dyDescent="0.2">
      <c r="O178" s="10"/>
      <c r="P178" s="10"/>
      <c r="Q178" s="10"/>
      <c r="R178" s="10"/>
      <c r="S178" s="1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</row>
    <row r="179" spans="15:140" x14ac:dyDescent="0.2">
      <c r="O179" s="10"/>
      <c r="P179" s="10"/>
      <c r="Q179" s="10"/>
      <c r="R179" s="10"/>
      <c r="S179" s="1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</row>
    <row r="180" spans="15:140" x14ac:dyDescent="0.2">
      <c r="O180" s="10"/>
      <c r="P180" s="10"/>
      <c r="Q180" s="10"/>
      <c r="R180" s="10"/>
      <c r="S180" s="1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</row>
    <row r="181" spans="15:140" x14ac:dyDescent="0.2">
      <c r="O181" s="10"/>
      <c r="P181" s="10"/>
      <c r="Q181" s="10"/>
      <c r="R181" s="10"/>
      <c r="S181" s="1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</row>
    <row r="182" spans="15:140" x14ac:dyDescent="0.2">
      <c r="O182" s="10"/>
      <c r="P182" s="10"/>
      <c r="Q182" s="10"/>
      <c r="R182" s="10"/>
      <c r="S182" s="1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</row>
    <row r="183" spans="15:140" x14ac:dyDescent="0.2">
      <c r="O183" s="10"/>
      <c r="P183" s="10"/>
      <c r="Q183" s="10"/>
      <c r="R183" s="10"/>
      <c r="S183" s="1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</row>
    <row r="184" spans="15:140" x14ac:dyDescent="0.2">
      <c r="O184" s="10"/>
      <c r="P184" s="10"/>
      <c r="Q184" s="10"/>
      <c r="R184" s="10"/>
      <c r="S184" s="1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</row>
    <row r="185" spans="15:140" x14ac:dyDescent="0.2">
      <c r="O185" s="10"/>
      <c r="P185" s="10"/>
      <c r="Q185" s="10"/>
      <c r="R185" s="10"/>
      <c r="S185" s="1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</row>
    <row r="186" spans="15:140" x14ac:dyDescent="0.2">
      <c r="O186" s="10"/>
      <c r="P186" s="10"/>
      <c r="Q186" s="10"/>
      <c r="R186" s="10"/>
      <c r="S186" s="1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</row>
    <row r="187" spans="15:140" x14ac:dyDescent="0.2">
      <c r="O187" s="10"/>
      <c r="P187" s="10"/>
      <c r="Q187" s="10"/>
      <c r="R187" s="10"/>
      <c r="S187" s="1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</row>
    <row r="188" spans="15:140" x14ac:dyDescent="0.2">
      <c r="O188" s="10"/>
      <c r="P188" s="10"/>
      <c r="Q188" s="10"/>
      <c r="R188" s="10"/>
      <c r="S188" s="1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</row>
    <row r="189" spans="15:140" x14ac:dyDescent="0.2">
      <c r="O189" s="10"/>
      <c r="P189" s="10"/>
      <c r="Q189" s="10"/>
      <c r="R189" s="10"/>
      <c r="S189" s="1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</row>
    <row r="190" spans="15:140" x14ac:dyDescent="0.2">
      <c r="O190" s="10"/>
      <c r="P190" s="10"/>
      <c r="Q190" s="10"/>
      <c r="R190" s="10"/>
      <c r="S190" s="1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</row>
    <row r="191" spans="15:140" x14ac:dyDescent="0.2">
      <c r="O191" s="10"/>
      <c r="P191" s="10"/>
      <c r="Q191" s="10"/>
      <c r="R191" s="10"/>
      <c r="S191" s="1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</row>
    <row r="192" spans="15:140" x14ac:dyDescent="0.2">
      <c r="O192" s="10"/>
      <c r="P192" s="10"/>
      <c r="Q192" s="10"/>
      <c r="R192" s="10"/>
      <c r="S192" s="1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</row>
    <row r="193" spans="15:140" x14ac:dyDescent="0.2">
      <c r="O193" s="10"/>
      <c r="P193" s="10"/>
      <c r="Q193" s="10"/>
      <c r="R193" s="10"/>
      <c r="S193" s="1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</row>
    <row r="194" spans="15:140" x14ac:dyDescent="0.2">
      <c r="O194" s="10"/>
      <c r="P194" s="10"/>
      <c r="Q194" s="10"/>
      <c r="R194" s="10"/>
      <c r="S194" s="1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</row>
    <row r="195" spans="15:140" x14ac:dyDescent="0.2">
      <c r="O195" s="10"/>
      <c r="P195" s="10"/>
      <c r="Q195" s="10"/>
      <c r="R195" s="10"/>
      <c r="S195" s="1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</row>
    <row r="196" spans="15:140" x14ac:dyDescent="0.2">
      <c r="O196" s="10"/>
      <c r="P196" s="10"/>
      <c r="Q196" s="10"/>
      <c r="R196" s="10"/>
      <c r="S196" s="1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</row>
    <row r="197" spans="15:140" x14ac:dyDescent="0.2">
      <c r="O197" s="10"/>
      <c r="P197" s="10"/>
      <c r="Q197" s="10"/>
      <c r="R197" s="10"/>
      <c r="S197" s="1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</row>
    <row r="198" spans="15:140" x14ac:dyDescent="0.2">
      <c r="O198" s="10"/>
      <c r="P198" s="10"/>
      <c r="Q198" s="10"/>
      <c r="R198" s="10"/>
      <c r="S198" s="1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</row>
    <row r="199" spans="15:140" x14ac:dyDescent="0.2">
      <c r="O199" s="10"/>
      <c r="P199" s="10"/>
      <c r="Q199" s="10"/>
      <c r="R199" s="10"/>
      <c r="S199" s="1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</row>
    <row r="200" spans="15:140" x14ac:dyDescent="0.2">
      <c r="O200" s="10"/>
      <c r="P200" s="10"/>
      <c r="Q200" s="10"/>
      <c r="R200" s="10"/>
      <c r="S200" s="1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</row>
    <row r="201" spans="15:140" x14ac:dyDescent="0.2">
      <c r="O201" s="10"/>
      <c r="P201" s="10"/>
      <c r="Q201" s="10"/>
      <c r="R201" s="10"/>
      <c r="S201" s="1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</row>
    <row r="202" spans="15:140" x14ac:dyDescent="0.2">
      <c r="O202" s="10"/>
      <c r="P202" s="10"/>
      <c r="Q202" s="10"/>
      <c r="R202" s="10"/>
      <c r="S202" s="1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</row>
    <row r="203" spans="15:140" x14ac:dyDescent="0.2">
      <c r="O203" s="10"/>
      <c r="P203" s="10"/>
      <c r="Q203" s="10"/>
      <c r="R203" s="10"/>
      <c r="S203" s="1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</row>
    <row r="204" spans="15:140" x14ac:dyDescent="0.2">
      <c r="O204" s="10"/>
      <c r="P204" s="10"/>
      <c r="Q204" s="10"/>
      <c r="R204" s="10"/>
      <c r="S204" s="1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</row>
    <row r="205" spans="15:140" x14ac:dyDescent="0.2">
      <c r="O205" s="10"/>
      <c r="P205" s="10"/>
      <c r="Q205" s="10"/>
      <c r="R205" s="10"/>
      <c r="S205" s="1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</row>
    <row r="206" spans="15:140" x14ac:dyDescent="0.2">
      <c r="O206" s="10"/>
      <c r="P206" s="10"/>
      <c r="Q206" s="10"/>
      <c r="R206" s="10"/>
      <c r="S206" s="1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</row>
    <row r="207" spans="15:140" x14ac:dyDescent="0.2">
      <c r="O207" s="10"/>
      <c r="P207" s="10"/>
      <c r="Q207" s="10"/>
      <c r="R207" s="10"/>
      <c r="S207" s="1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</row>
    <row r="208" spans="15:140" x14ac:dyDescent="0.2">
      <c r="O208" s="10"/>
      <c r="P208" s="10"/>
      <c r="Q208" s="10"/>
      <c r="R208" s="10"/>
      <c r="S208" s="1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</row>
    <row r="209" spans="15:140" x14ac:dyDescent="0.2">
      <c r="O209" s="10"/>
      <c r="P209" s="10"/>
      <c r="Q209" s="10"/>
      <c r="R209" s="10"/>
      <c r="S209" s="1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</row>
    <row r="210" spans="15:140" x14ac:dyDescent="0.2">
      <c r="O210" s="10"/>
      <c r="P210" s="10"/>
      <c r="Q210" s="10"/>
      <c r="R210" s="10"/>
      <c r="S210" s="1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</row>
    <row r="211" spans="15:140" x14ac:dyDescent="0.2">
      <c r="O211" s="10"/>
      <c r="P211" s="10"/>
      <c r="Q211" s="10"/>
      <c r="R211" s="10"/>
      <c r="S211" s="1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</row>
    <row r="212" spans="15:140" x14ac:dyDescent="0.2">
      <c r="O212" s="10"/>
      <c r="P212" s="10"/>
      <c r="Q212" s="10"/>
      <c r="R212" s="10"/>
      <c r="S212" s="1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</row>
    <row r="213" spans="15:140" x14ac:dyDescent="0.2">
      <c r="O213" s="10"/>
      <c r="P213" s="10"/>
      <c r="Q213" s="10"/>
      <c r="R213" s="10"/>
      <c r="S213" s="1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</row>
    <row r="214" spans="15:140" x14ac:dyDescent="0.2">
      <c r="O214" s="10"/>
      <c r="P214" s="10"/>
      <c r="Q214" s="10"/>
      <c r="R214" s="10"/>
      <c r="S214" s="1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</row>
    <row r="215" spans="15:140" x14ac:dyDescent="0.2">
      <c r="O215" s="10"/>
      <c r="P215" s="10"/>
      <c r="Q215" s="10"/>
      <c r="R215" s="10"/>
      <c r="S215" s="1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</row>
    <row r="216" spans="15:140" x14ac:dyDescent="0.2">
      <c r="O216" s="10"/>
      <c r="P216" s="10"/>
      <c r="Q216" s="10"/>
      <c r="R216" s="10"/>
      <c r="S216" s="1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</row>
    <row r="217" spans="15:140" x14ac:dyDescent="0.2">
      <c r="O217" s="10"/>
      <c r="P217" s="10"/>
      <c r="Q217" s="10"/>
      <c r="R217" s="10"/>
      <c r="S217" s="1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</row>
    <row r="218" spans="15:140" x14ac:dyDescent="0.2">
      <c r="O218" s="10"/>
      <c r="P218" s="10"/>
      <c r="Q218" s="10"/>
      <c r="R218" s="10"/>
      <c r="S218" s="1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</row>
    <row r="219" spans="15:140" x14ac:dyDescent="0.2">
      <c r="O219" s="10"/>
      <c r="P219" s="10"/>
      <c r="Q219" s="10"/>
      <c r="R219" s="10"/>
      <c r="S219" s="1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</row>
    <row r="220" spans="15:140" x14ac:dyDescent="0.2">
      <c r="O220" s="10"/>
      <c r="P220" s="10"/>
      <c r="Q220" s="10"/>
      <c r="R220" s="10"/>
      <c r="S220" s="1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</row>
    <row r="221" spans="15:140" x14ac:dyDescent="0.2">
      <c r="O221" s="10"/>
      <c r="P221" s="10"/>
      <c r="Q221" s="10"/>
      <c r="R221" s="10"/>
      <c r="S221" s="1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</row>
    <row r="222" spans="15:140" x14ac:dyDescent="0.2">
      <c r="O222" s="10"/>
      <c r="P222" s="10"/>
      <c r="Q222" s="10"/>
      <c r="R222" s="10"/>
      <c r="S222" s="1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</row>
    <row r="223" spans="15:140" x14ac:dyDescent="0.2">
      <c r="O223" s="10"/>
      <c r="P223" s="10"/>
      <c r="Q223" s="10"/>
      <c r="R223" s="10"/>
      <c r="S223" s="1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</row>
    <row r="224" spans="15:140" x14ac:dyDescent="0.2">
      <c r="O224" s="10"/>
      <c r="P224" s="10"/>
      <c r="Q224" s="10"/>
      <c r="R224" s="10"/>
      <c r="S224" s="1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</row>
    <row r="225" spans="15:140" x14ac:dyDescent="0.2">
      <c r="O225" s="10"/>
      <c r="P225" s="10"/>
      <c r="Q225" s="10"/>
      <c r="R225" s="10"/>
      <c r="S225" s="1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</row>
    <row r="226" spans="15:140" x14ac:dyDescent="0.2">
      <c r="O226" s="10"/>
      <c r="P226" s="10"/>
      <c r="Q226" s="10"/>
      <c r="R226" s="10"/>
      <c r="S226" s="1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</row>
    <row r="227" spans="15:140" x14ac:dyDescent="0.2">
      <c r="O227" s="10"/>
      <c r="P227" s="10"/>
      <c r="Q227" s="10"/>
      <c r="R227" s="10"/>
      <c r="S227" s="1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</row>
    <row r="228" spans="15:140" x14ac:dyDescent="0.2">
      <c r="O228" s="10"/>
      <c r="P228" s="10"/>
      <c r="Q228" s="10"/>
      <c r="R228" s="10"/>
      <c r="S228" s="1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</row>
    <row r="229" spans="15:140" x14ac:dyDescent="0.2">
      <c r="O229" s="10"/>
      <c r="P229" s="10"/>
      <c r="Q229" s="10"/>
      <c r="R229" s="10"/>
      <c r="S229" s="1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</row>
    <row r="230" spans="15:140" x14ac:dyDescent="0.2">
      <c r="O230" s="10"/>
      <c r="P230" s="10"/>
      <c r="Q230" s="10"/>
      <c r="R230" s="10"/>
      <c r="S230" s="1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</row>
    <row r="231" spans="15:140" x14ac:dyDescent="0.2">
      <c r="O231" s="10"/>
      <c r="P231" s="10"/>
      <c r="Q231" s="10"/>
      <c r="R231" s="10"/>
      <c r="S231" s="1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</row>
    <row r="232" spans="15:140" x14ac:dyDescent="0.2">
      <c r="O232" s="10"/>
      <c r="P232" s="10"/>
      <c r="Q232" s="10"/>
      <c r="R232" s="10"/>
      <c r="S232" s="1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</row>
    <row r="233" spans="15:140" x14ac:dyDescent="0.2">
      <c r="O233" s="10"/>
      <c r="P233" s="10"/>
      <c r="Q233" s="10"/>
      <c r="R233" s="10"/>
      <c r="S233" s="1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</row>
    <row r="234" spans="15:140" x14ac:dyDescent="0.2">
      <c r="O234" s="10"/>
      <c r="P234" s="10"/>
      <c r="Q234" s="10"/>
      <c r="R234" s="10"/>
      <c r="S234" s="1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</row>
    <row r="235" spans="15:140" x14ac:dyDescent="0.2">
      <c r="O235" s="10"/>
      <c r="P235" s="10"/>
      <c r="Q235" s="10"/>
      <c r="R235" s="10"/>
      <c r="S235" s="1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</row>
    <row r="236" spans="15:140" x14ac:dyDescent="0.2">
      <c r="O236" s="10"/>
      <c r="P236" s="10"/>
      <c r="Q236" s="10"/>
      <c r="R236" s="10"/>
      <c r="S236" s="1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</row>
    <row r="237" spans="15:140" x14ac:dyDescent="0.2">
      <c r="O237" s="10"/>
      <c r="P237" s="10"/>
      <c r="Q237" s="10"/>
      <c r="R237" s="10"/>
      <c r="S237" s="1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</row>
    <row r="238" spans="15:140" x14ac:dyDescent="0.2">
      <c r="O238" s="10"/>
      <c r="P238" s="10"/>
      <c r="Q238" s="10"/>
      <c r="R238" s="10"/>
      <c r="S238" s="1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</row>
    <row r="239" spans="15:140" x14ac:dyDescent="0.2">
      <c r="O239" s="10"/>
      <c r="P239" s="10"/>
      <c r="Q239" s="10"/>
      <c r="R239" s="10"/>
      <c r="S239" s="1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</row>
    <row r="240" spans="15:140" x14ac:dyDescent="0.2">
      <c r="O240" s="10"/>
      <c r="P240" s="10"/>
      <c r="Q240" s="10"/>
      <c r="R240" s="10"/>
      <c r="S240" s="1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</row>
    <row r="241" spans="15:140" x14ac:dyDescent="0.2">
      <c r="O241" s="10"/>
      <c r="P241" s="10"/>
      <c r="Q241" s="10"/>
      <c r="R241" s="10"/>
      <c r="S241" s="1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</row>
    <row r="242" spans="15:140" x14ac:dyDescent="0.2">
      <c r="O242" s="10"/>
      <c r="P242" s="10"/>
      <c r="Q242" s="10"/>
      <c r="R242" s="10"/>
      <c r="S242" s="1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</row>
    <row r="243" spans="15:140" x14ac:dyDescent="0.2">
      <c r="O243" s="10"/>
      <c r="P243" s="10"/>
      <c r="Q243" s="10"/>
      <c r="R243" s="10"/>
      <c r="S243" s="1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</row>
    <row r="244" spans="15:140" x14ac:dyDescent="0.2">
      <c r="O244" s="10"/>
      <c r="P244" s="10"/>
      <c r="Q244" s="10"/>
      <c r="R244" s="10"/>
      <c r="S244" s="1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</row>
    <row r="245" spans="15:140" x14ac:dyDescent="0.2">
      <c r="O245" s="10"/>
      <c r="P245" s="10"/>
      <c r="Q245" s="10"/>
      <c r="R245" s="10"/>
      <c r="S245" s="1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</row>
    <row r="246" spans="15:140" x14ac:dyDescent="0.2">
      <c r="O246" s="10"/>
      <c r="P246" s="10"/>
      <c r="Q246" s="10"/>
      <c r="R246" s="10"/>
      <c r="S246" s="1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</row>
    <row r="247" spans="15:140" x14ac:dyDescent="0.2">
      <c r="O247" s="10"/>
      <c r="P247" s="10"/>
      <c r="Q247" s="10"/>
      <c r="R247" s="10"/>
      <c r="S247" s="1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</row>
    <row r="248" spans="15:140" x14ac:dyDescent="0.2">
      <c r="O248" s="10"/>
      <c r="P248" s="10"/>
      <c r="Q248" s="10"/>
      <c r="R248" s="10"/>
      <c r="S248" s="10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</row>
    <row r="249" spans="15:140" x14ac:dyDescent="0.2">
      <c r="O249" s="10"/>
      <c r="P249" s="10"/>
      <c r="Q249" s="10"/>
      <c r="R249" s="10"/>
      <c r="S249" s="1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</row>
    <row r="250" spans="15:140" x14ac:dyDescent="0.2">
      <c r="O250" s="10"/>
      <c r="P250" s="10"/>
      <c r="Q250" s="10"/>
      <c r="R250" s="10"/>
      <c r="S250" s="1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</row>
    <row r="251" spans="15:140" x14ac:dyDescent="0.2">
      <c r="O251" s="10"/>
      <c r="P251" s="10"/>
      <c r="Q251" s="10"/>
      <c r="R251" s="10"/>
      <c r="S251" s="1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</row>
    <row r="252" spans="15:140" x14ac:dyDescent="0.2">
      <c r="O252" s="10"/>
      <c r="P252" s="10"/>
      <c r="Q252" s="10"/>
      <c r="R252" s="10"/>
      <c r="S252" s="1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</row>
    <row r="253" spans="15:140" x14ac:dyDescent="0.2">
      <c r="O253" s="10"/>
      <c r="P253" s="10"/>
      <c r="Q253" s="10"/>
      <c r="R253" s="10"/>
      <c r="S253" s="1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</row>
    <row r="254" spans="15:140" x14ac:dyDescent="0.2">
      <c r="O254" s="10"/>
      <c r="P254" s="10"/>
      <c r="Q254" s="10"/>
      <c r="R254" s="10"/>
      <c r="S254" s="1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</row>
    <row r="255" spans="15:140" x14ac:dyDescent="0.2">
      <c r="O255" s="10"/>
      <c r="P255" s="10"/>
      <c r="Q255" s="10"/>
      <c r="R255" s="10"/>
      <c r="S255" s="1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</row>
    <row r="256" spans="15:140" x14ac:dyDescent="0.2">
      <c r="O256" s="10"/>
      <c r="P256" s="10"/>
      <c r="Q256" s="10"/>
      <c r="R256" s="10"/>
      <c r="S256" s="1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</row>
    <row r="257" spans="15:140" x14ac:dyDescent="0.2">
      <c r="O257" s="10"/>
      <c r="P257" s="10"/>
      <c r="Q257" s="10"/>
      <c r="R257" s="10"/>
      <c r="S257" s="1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</row>
    <row r="258" spans="15:140" x14ac:dyDescent="0.2">
      <c r="O258" s="10"/>
      <c r="P258" s="10"/>
      <c r="Q258" s="10"/>
      <c r="R258" s="10"/>
      <c r="S258" s="1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</row>
    <row r="259" spans="15:140" x14ac:dyDescent="0.2">
      <c r="O259" s="10"/>
      <c r="P259" s="10"/>
      <c r="Q259" s="10"/>
      <c r="R259" s="10"/>
      <c r="S259" s="1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</row>
    <row r="260" spans="15:140" x14ac:dyDescent="0.2">
      <c r="O260" s="10"/>
      <c r="P260" s="10"/>
      <c r="Q260" s="10"/>
      <c r="R260" s="10"/>
      <c r="S260" s="10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</row>
    <row r="261" spans="15:140" x14ac:dyDescent="0.2">
      <c r="O261" s="10"/>
      <c r="P261" s="10"/>
      <c r="Q261" s="10"/>
      <c r="R261" s="10"/>
      <c r="S261" s="1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</row>
    <row r="262" spans="15:140" x14ac:dyDescent="0.2">
      <c r="O262" s="10"/>
      <c r="P262" s="10"/>
      <c r="Q262" s="10"/>
      <c r="R262" s="10"/>
      <c r="S262" s="1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  <c r="EJ262" s="14"/>
    </row>
    <row r="263" spans="15:140" x14ac:dyDescent="0.2">
      <c r="O263" s="10"/>
      <c r="P263" s="10"/>
      <c r="Q263" s="10"/>
      <c r="R263" s="10"/>
      <c r="S263" s="10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  <c r="EJ263" s="14"/>
    </row>
    <row r="264" spans="15:140" x14ac:dyDescent="0.2"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</row>
    <row r="265" spans="15:140" x14ac:dyDescent="0.2"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  <c r="EJ265" s="14"/>
    </row>
    <row r="266" spans="15:140" x14ac:dyDescent="0.2"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  <c r="EJ266" s="14"/>
    </row>
  </sheetData>
  <sheetProtection selectLockedCells="1"/>
  <mergeCells count="37">
    <mergeCell ref="M17:M18"/>
    <mergeCell ref="N17:N18"/>
    <mergeCell ref="G14:H14"/>
    <mergeCell ref="K14:L14"/>
    <mergeCell ref="M12:N12"/>
    <mergeCell ref="M11:N11"/>
    <mergeCell ref="M10:N10"/>
    <mergeCell ref="I14:J14"/>
    <mergeCell ref="I13:J13"/>
    <mergeCell ref="I12:J12"/>
    <mergeCell ref="I11:J11"/>
    <mergeCell ref="I10:J10"/>
    <mergeCell ref="D17:D18"/>
    <mergeCell ref="E17:E18"/>
    <mergeCell ref="F17:F18"/>
    <mergeCell ref="G17:G18"/>
    <mergeCell ref="L17:L18"/>
    <mergeCell ref="H17:H18"/>
    <mergeCell ref="I17:I18"/>
    <mergeCell ref="J17:J18"/>
    <mergeCell ref="K17:K18"/>
    <mergeCell ref="E14:F14"/>
    <mergeCell ref="D8:N8"/>
    <mergeCell ref="G13:H13"/>
    <mergeCell ref="G10:H10"/>
    <mergeCell ref="G12:H12"/>
    <mergeCell ref="K10:L10"/>
    <mergeCell ref="K11:L11"/>
    <mergeCell ref="K12:L12"/>
    <mergeCell ref="K13:L13"/>
    <mergeCell ref="G11:H11"/>
    <mergeCell ref="E13:F13"/>
    <mergeCell ref="E12:F12"/>
    <mergeCell ref="E11:F11"/>
    <mergeCell ref="E10:F10"/>
    <mergeCell ref="M14:N14"/>
    <mergeCell ref="M13:N13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39" min="1" max="9" man="1"/>
  </rowBreaks>
  <ignoredErrors>
    <ignoredError sqref="E13 D29:H29 I11:N11 E20:F20 D22:L23 D21:E21 H21:L21 D26:H26 J26:L26 J29:K29 D25:L25 D24:J24 L24 H20:L20 J10:N10 I13:N13 J12:N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1" t="s">
        <v>16</v>
      </c>
      <c r="C1" s="1" t="s">
        <v>26</v>
      </c>
    </row>
    <row r="2" spans="2:6" ht="14.25" x14ac:dyDescent="0.2">
      <c r="B2" s="2">
        <v>43167</v>
      </c>
      <c r="C2" s="3">
        <v>23.4375</v>
      </c>
      <c r="E2" s="7" t="s">
        <v>27</v>
      </c>
      <c r="F2">
        <f ca="1">+AVERAGE(OFFSET(C1,COUNT(C:C),0,-5))</f>
        <v>38.4375</v>
      </c>
    </row>
    <row r="3" spans="2:6" ht="14.25" x14ac:dyDescent="0.2">
      <c r="B3" s="4">
        <v>43168</v>
      </c>
      <c r="C3" s="3">
        <v>23.125</v>
      </c>
    </row>
    <row r="4" spans="2:6" ht="14.25" x14ac:dyDescent="0.2">
      <c r="B4" s="2">
        <v>43171</v>
      </c>
      <c r="C4" s="5">
        <v>23.0625</v>
      </c>
    </row>
    <row r="5" spans="2:6" ht="14.25" x14ac:dyDescent="0.2">
      <c r="B5" s="4">
        <v>43172</v>
      </c>
      <c r="C5" s="3">
        <v>23.4375</v>
      </c>
    </row>
    <row r="6" spans="2:6" ht="14.25" x14ac:dyDescent="0.2">
      <c r="B6" s="2">
        <v>43173</v>
      </c>
      <c r="C6" s="5">
        <v>24.25</v>
      </c>
    </row>
    <row r="7" spans="2:6" ht="14.25" x14ac:dyDescent="0.2">
      <c r="B7" s="4">
        <v>43174</v>
      </c>
      <c r="C7" s="3">
        <v>21.9375</v>
      </c>
    </row>
    <row r="8" spans="2:6" ht="14.25" x14ac:dyDescent="0.2">
      <c r="B8" s="2">
        <v>43175</v>
      </c>
      <c r="C8" s="5">
        <v>23.3125</v>
      </c>
    </row>
    <row r="9" spans="2:6" ht="14.25" x14ac:dyDescent="0.2">
      <c r="B9" s="4">
        <v>43178</v>
      </c>
      <c r="C9" s="3">
        <v>23.6875</v>
      </c>
    </row>
    <row r="10" spans="2:6" ht="14.25" x14ac:dyDescent="0.2">
      <c r="B10" s="2">
        <v>43179</v>
      </c>
      <c r="C10" s="5">
        <v>23.75</v>
      </c>
    </row>
    <row r="11" spans="2:6" ht="14.25" x14ac:dyDescent="0.2">
      <c r="B11" s="4">
        <v>43180</v>
      </c>
      <c r="C11" s="3">
        <v>24</v>
      </c>
    </row>
    <row r="12" spans="2:6" ht="14.25" x14ac:dyDescent="0.2">
      <c r="B12" s="2">
        <v>43181</v>
      </c>
      <c r="C12" s="5">
        <v>23.6875</v>
      </c>
    </row>
    <row r="13" spans="2:6" ht="14.25" x14ac:dyDescent="0.2">
      <c r="B13" s="4">
        <v>43182</v>
      </c>
      <c r="C13" s="3">
        <v>23.125</v>
      </c>
    </row>
    <row r="14" spans="2:6" ht="14.25" x14ac:dyDescent="0.2">
      <c r="B14" s="2">
        <v>43185</v>
      </c>
      <c r="C14" s="5">
        <v>23.5</v>
      </c>
    </row>
    <row r="15" spans="2:6" ht="14.25" x14ac:dyDescent="0.2">
      <c r="B15" s="4">
        <v>43186</v>
      </c>
      <c r="C15" s="3">
        <v>23.25</v>
      </c>
    </row>
    <row r="16" spans="2:6" ht="14.25" x14ac:dyDescent="0.2">
      <c r="B16" s="2">
        <v>43187</v>
      </c>
      <c r="C16" s="5">
        <v>22.5625</v>
      </c>
    </row>
    <row r="17" spans="2:3" ht="14.25" x14ac:dyDescent="0.2">
      <c r="B17" s="4">
        <v>43193</v>
      </c>
      <c r="C17" s="3">
        <v>23.4375</v>
      </c>
    </row>
    <row r="18" spans="2:3" ht="14.25" x14ac:dyDescent="0.2">
      <c r="B18" s="2">
        <v>43194</v>
      </c>
      <c r="C18" s="5">
        <v>23.4375</v>
      </c>
    </row>
    <row r="19" spans="2:3" ht="14.25" x14ac:dyDescent="0.2">
      <c r="B19" s="4">
        <v>43195</v>
      </c>
      <c r="C19" s="3">
        <v>23.625</v>
      </c>
    </row>
    <row r="20" spans="2:3" ht="14.25" x14ac:dyDescent="0.2">
      <c r="B20" s="2">
        <v>43196</v>
      </c>
      <c r="C20" s="5">
        <v>22.375</v>
      </c>
    </row>
    <row r="21" spans="2:3" ht="14.25" x14ac:dyDescent="0.2">
      <c r="B21" s="4">
        <v>43199</v>
      </c>
      <c r="C21" s="3">
        <v>23.375</v>
      </c>
    </row>
    <row r="22" spans="2:3" ht="14.25" x14ac:dyDescent="0.2">
      <c r="B22" s="2">
        <v>43200</v>
      </c>
      <c r="C22" s="5">
        <v>23.875</v>
      </c>
    </row>
    <row r="23" spans="2:3" ht="14.25" x14ac:dyDescent="0.2">
      <c r="B23" s="4">
        <v>43201</v>
      </c>
      <c r="C23" s="3">
        <v>22.75</v>
      </c>
    </row>
    <row r="24" spans="2:3" ht="14.25" x14ac:dyDescent="0.2">
      <c r="B24" s="2">
        <v>43202</v>
      </c>
      <c r="C24" s="5">
        <v>23.3125</v>
      </c>
    </row>
    <row r="25" spans="2:3" ht="14.25" x14ac:dyDescent="0.2">
      <c r="B25" s="4">
        <v>43203</v>
      </c>
      <c r="C25" s="3">
        <v>23.75</v>
      </c>
    </row>
    <row r="26" spans="2:3" ht="14.25" x14ac:dyDescent="0.2">
      <c r="B26" s="2">
        <v>43206</v>
      </c>
      <c r="C26" s="5">
        <v>23.375</v>
      </c>
    </row>
    <row r="27" spans="2:3" ht="14.25" x14ac:dyDescent="0.2">
      <c r="B27" s="4">
        <v>43207</v>
      </c>
      <c r="C27" s="3">
        <v>23.9375</v>
      </c>
    </row>
    <row r="28" spans="2:3" ht="14.25" x14ac:dyDescent="0.2">
      <c r="B28" s="2">
        <v>43208</v>
      </c>
      <c r="C28" s="5">
        <v>23.4375</v>
      </c>
    </row>
    <row r="29" spans="2:3" ht="14.25" x14ac:dyDescent="0.2">
      <c r="B29" s="4">
        <v>43209</v>
      </c>
      <c r="C29" s="3">
        <v>23.375</v>
      </c>
    </row>
    <row r="30" spans="2:3" ht="14.25" x14ac:dyDescent="0.2">
      <c r="B30" s="2">
        <v>43210</v>
      </c>
      <c r="C30" s="5">
        <v>23.625</v>
      </c>
    </row>
    <row r="31" spans="2:3" ht="14.25" x14ac:dyDescent="0.2">
      <c r="B31" s="4">
        <v>43213</v>
      </c>
      <c r="C31" s="3">
        <v>23.4375</v>
      </c>
    </row>
    <row r="32" spans="2:3" ht="14.25" x14ac:dyDescent="0.2">
      <c r="B32" s="2">
        <v>43214</v>
      </c>
      <c r="C32" s="5">
        <v>23.8125</v>
      </c>
    </row>
    <row r="33" spans="2:3" ht="14.25" x14ac:dyDescent="0.2">
      <c r="B33" s="4">
        <v>43215</v>
      </c>
      <c r="C33" s="3">
        <v>23.6875</v>
      </c>
    </row>
    <row r="34" spans="2:3" ht="14.25" x14ac:dyDescent="0.2">
      <c r="B34" s="2">
        <v>43216</v>
      </c>
      <c r="C34" s="5">
        <v>22.875</v>
      </c>
    </row>
    <row r="35" spans="2:3" ht="14.25" x14ac:dyDescent="0.2">
      <c r="B35" s="4">
        <v>43217</v>
      </c>
      <c r="C35" s="3">
        <v>23.0625</v>
      </c>
    </row>
    <row r="36" spans="2:3" ht="14.25" x14ac:dyDescent="0.2">
      <c r="B36" s="2">
        <v>43222</v>
      </c>
      <c r="C36" s="5">
        <v>24.625</v>
      </c>
    </row>
    <row r="37" spans="2:3" ht="14.25" x14ac:dyDescent="0.2">
      <c r="B37" s="4">
        <v>43223</v>
      </c>
      <c r="C37" s="3">
        <v>24.9375</v>
      </c>
    </row>
    <row r="38" spans="2:3" ht="14.25" x14ac:dyDescent="0.2">
      <c r="B38" s="2">
        <v>43224</v>
      </c>
      <c r="C38" s="5">
        <v>27.6875</v>
      </c>
    </row>
    <row r="39" spans="2:3" ht="14.25" x14ac:dyDescent="0.2">
      <c r="B39" s="4">
        <v>43227</v>
      </c>
      <c r="C39" s="3">
        <v>26.75</v>
      </c>
    </row>
    <row r="40" spans="2:3" ht="14.25" x14ac:dyDescent="0.2">
      <c r="B40" s="2">
        <v>43228</v>
      </c>
      <c r="C40" s="5">
        <v>30.375</v>
      </c>
    </row>
    <row r="41" spans="2:3" ht="14.25" x14ac:dyDescent="0.2">
      <c r="B41" s="4">
        <v>43229</v>
      </c>
      <c r="C41" s="3">
        <v>30.5625</v>
      </c>
    </row>
    <row r="42" spans="2:3" ht="14.25" x14ac:dyDescent="0.2">
      <c r="B42" s="2">
        <v>43230</v>
      </c>
      <c r="C42" s="5">
        <v>31.75</v>
      </c>
    </row>
    <row r="43" spans="2:3" ht="14.25" x14ac:dyDescent="0.2">
      <c r="B43" s="4">
        <v>43231</v>
      </c>
      <c r="C43" s="3">
        <v>30.625</v>
      </c>
    </row>
    <row r="44" spans="2:3" ht="14.25" x14ac:dyDescent="0.2">
      <c r="B44" s="2">
        <v>43234</v>
      </c>
      <c r="C44" s="5">
        <v>29.25</v>
      </c>
    </row>
    <row r="45" spans="2:3" ht="14.25" x14ac:dyDescent="0.2">
      <c r="B45" s="4">
        <v>43235</v>
      </c>
      <c r="C45" s="3">
        <v>33.875</v>
      </c>
    </row>
    <row r="46" spans="2:3" ht="14.25" x14ac:dyDescent="0.2">
      <c r="B46" s="2">
        <v>43236</v>
      </c>
      <c r="C46" s="5">
        <v>31.0625</v>
      </c>
    </row>
    <row r="47" spans="2:3" ht="14.25" x14ac:dyDescent="0.2">
      <c r="B47" s="4">
        <v>43237</v>
      </c>
      <c r="C47" s="3">
        <v>31.6875</v>
      </c>
    </row>
    <row r="48" spans="2:3" ht="14.25" x14ac:dyDescent="0.2">
      <c r="B48" s="2">
        <v>43238</v>
      </c>
      <c r="C48" s="5">
        <v>31.0625</v>
      </c>
    </row>
    <row r="49" spans="2:3" ht="14.25" x14ac:dyDescent="0.2">
      <c r="B49" s="4">
        <v>43241</v>
      </c>
      <c r="C49" s="3">
        <v>30.625</v>
      </c>
    </row>
    <row r="50" spans="2:3" ht="14.25" x14ac:dyDescent="0.2">
      <c r="B50" s="2">
        <v>43242</v>
      </c>
      <c r="C50" s="5">
        <v>31.1875</v>
      </c>
    </row>
    <row r="51" spans="2:3" ht="14.25" x14ac:dyDescent="0.2">
      <c r="B51" s="4">
        <v>43243</v>
      </c>
      <c r="C51" s="3">
        <v>29.125</v>
      </c>
    </row>
    <row r="52" spans="2:3" ht="14.25" x14ac:dyDescent="0.2">
      <c r="B52" s="2">
        <v>43244</v>
      </c>
      <c r="C52" s="5">
        <v>29.3125</v>
      </c>
    </row>
    <row r="53" spans="2:3" ht="14.25" x14ac:dyDescent="0.2">
      <c r="B53" s="4">
        <v>43248</v>
      </c>
      <c r="C53" s="3">
        <v>29.125</v>
      </c>
    </row>
    <row r="54" spans="2:3" ht="14.25" x14ac:dyDescent="0.2">
      <c r="B54" s="2">
        <v>43249</v>
      </c>
      <c r="C54" s="5">
        <v>31.1875</v>
      </c>
    </row>
    <row r="55" spans="2:3" ht="14.25" x14ac:dyDescent="0.2">
      <c r="B55" s="4">
        <v>43250</v>
      </c>
      <c r="C55" s="3">
        <v>31</v>
      </c>
    </row>
    <row r="56" spans="2:3" ht="14.25" x14ac:dyDescent="0.2">
      <c r="B56" s="2">
        <v>43251</v>
      </c>
      <c r="C56" s="5">
        <v>31.125</v>
      </c>
    </row>
    <row r="57" spans="2:3" ht="14.25" x14ac:dyDescent="0.2">
      <c r="B57" s="4">
        <v>43252</v>
      </c>
      <c r="C57" s="3">
        <v>30.9375</v>
      </c>
    </row>
    <row r="58" spans="2:3" ht="14.25" x14ac:dyDescent="0.2">
      <c r="B58" s="2">
        <v>43255</v>
      </c>
      <c r="C58" s="5">
        <v>30.6875</v>
      </c>
    </row>
    <row r="59" spans="2:3" ht="14.25" x14ac:dyDescent="0.2">
      <c r="B59" s="4">
        <v>43256</v>
      </c>
      <c r="C59" s="3">
        <v>31.1875</v>
      </c>
    </row>
    <row r="60" spans="2:3" ht="14.25" x14ac:dyDescent="0.2">
      <c r="B60" s="2">
        <v>43257</v>
      </c>
      <c r="C60" s="5">
        <v>30.6875</v>
      </c>
    </row>
    <row r="61" spans="2:3" ht="14.25" x14ac:dyDescent="0.2">
      <c r="B61" s="4">
        <v>43258</v>
      </c>
      <c r="C61" s="3">
        <v>30</v>
      </c>
    </row>
    <row r="62" spans="2:3" ht="14.25" x14ac:dyDescent="0.2">
      <c r="B62" s="2">
        <v>43259</v>
      </c>
      <c r="C62" s="5">
        <v>31.0625</v>
      </c>
    </row>
    <row r="63" spans="2:3" ht="14.25" x14ac:dyDescent="0.2">
      <c r="B63" s="4">
        <v>43262</v>
      </c>
      <c r="C63" s="3">
        <v>30.5625</v>
      </c>
    </row>
    <row r="64" spans="2:3" ht="14.25" x14ac:dyDescent="0.2">
      <c r="B64" s="2">
        <v>43263</v>
      </c>
      <c r="C64" s="5">
        <v>32.3125</v>
      </c>
    </row>
    <row r="65" spans="2:3" ht="14.25" x14ac:dyDescent="0.2">
      <c r="B65" s="4">
        <v>43264</v>
      </c>
      <c r="C65" s="3">
        <v>31.1875</v>
      </c>
    </row>
    <row r="66" spans="2:3" ht="14.25" x14ac:dyDescent="0.2">
      <c r="B66" s="2">
        <v>43265</v>
      </c>
      <c r="C66" s="5">
        <v>31.6875</v>
      </c>
    </row>
    <row r="67" spans="2:3" ht="14.25" x14ac:dyDescent="0.2">
      <c r="B67" s="4">
        <v>43266</v>
      </c>
      <c r="C67" s="3">
        <v>31.0625</v>
      </c>
    </row>
    <row r="68" spans="2:3" ht="14.25" x14ac:dyDescent="0.2">
      <c r="B68" s="2">
        <v>43269</v>
      </c>
      <c r="C68" s="5">
        <v>32.5625</v>
      </c>
    </row>
    <row r="69" spans="2:3" ht="14.25" x14ac:dyDescent="0.2">
      <c r="B69" s="4">
        <v>43270</v>
      </c>
      <c r="C69" s="3">
        <v>34.0625</v>
      </c>
    </row>
    <row r="70" spans="2:3" ht="14.25" x14ac:dyDescent="0.2">
      <c r="B70" s="2">
        <v>43272</v>
      </c>
      <c r="C70" s="5">
        <v>33.5</v>
      </c>
    </row>
    <row r="71" spans="2:3" ht="14.25" x14ac:dyDescent="0.2">
      <c r="B71" s="4">
        <v>43273</v>
      </c>
      <c r="C71" s="3">
        <v>33.125</v>
      </c>
    </row>
    <row r="72" spans="2:3" ht="14.25" x14ac:dyDescent="0.2">
      <c r="B72" s="2">
        <v>43276</v>
      </c>
      <c r="C72" s="5">
        <v>34.5</v>
      </c>
    </row>
    <row r="73" spans="2:3" ht="14.25" x14ac:dyDescent="0.2">
      <c r="B73" s="4">
        <v>43277</v>
      </c>
      <c r="C73" s="3">
        <v>33.9375</v>
      </c>
    </row>
    <row r="74" spans="2:3" ht="14.25" x14ac:dyDescent="0.2">
      <c r="B74" s="2">
        <v>43278</v>
      </c>
      <c r="C74" s="5">
        <v>33.375</v>
      </c>
    </row>
    <row r="75" spans="2:3" ht="14.25" x14ac:dyDescent="0.2">
      <c r="B75" s="4">
        <v>43279</v>
      </c>
      <c r="C75" s="3">
        <v>34.3125</v>
      </c>
    </row>
    <row r="76" spans="2:3" ht="14.25" x14ac:dyDescent="0.2">
      <c r="B76" s="2">
        <v>43280</v>
      </c>
      <c r="C76" s="5">
        <v>33.875</v>
      </c>
    </row>
    <row r="77" spans="2:3" ht="14.25" x14ac:dyDescent="0.2">
      <c r="B77" s="4">
        <v>43283</v>
      </c>
      <c r="C77" s="3">
        <v>34.75</v>
      </c>
    </row>
    <row r="78" spans="2:3" ht="14.25" x14ac:dyDescent="0.2">
      <c r="B78" s="2">
        <v>43284</v>
      </c>
      <c r="C78" s="5">
        <v>35.625</v>
      </c>
    </row>
    <row r="79" spans="2:3" ht="14.25" x14ac:dyDescent="0.2">
      <c r="B79" s="4">
        <v>43285</v>
      </c>
      <c r="C79" s="3">
        <v>34.9375</v>
      </c>
    </row>
    <row r="80" spans="2:3" ht="14.25" x14ac:dyDescent="0.2">
      <c r="B80" s="2">
        <v>43286</v>
      </c>
      <c r="C80" s="5">
        <v>35.9375</v>
      </c>
    </row>
    <row r="81" spans="2:3" ht="14.25" x14ac:dyDescent="0.2">
      <c r="B81" s="4">
        <v>43287</v>
      </c>
      <c r="C81" s="3">
        <v>35.0625</v>
      </c>
    </row>
    <row r="82" spans="2:3" ht="14.25" x14ac:dyDescent="0.2">
      <c r="B82" s="2">
        <v>43291</v>
      </c>
      <c r="C82" s="5">
        <v>33.75</v>
      </c>
    </row>
    <row r="83" spans="2:3" ht="14.25" x14ac:dyDescent="0.2">
      <c r="B83" s="4">
        <v>43292</v>
      </c>
      <c r="C83" s="3">
        <v>34.1875</v>
      </c>
    </row>
    <row r="84" spans="2:3" ht="14.25" x14ac:dyDescent="0.2">
      <c r="B84" s="2">
        <v>43293</v>
      </c>
      <c r="C84" s="5">
        <v>35.375</v>
      </c>
    </row>
    <row r="85" spans="2:3" ht="14.25" x14ac:dyDescent="0.2">
      <c r="B85" s="4">
        <v>43294</v>
      </c>
      <c r="C85" s="3">
        <v>37.625</v>
      </c>
    </row>
    <row r="86" spans="2:3" ht="14.25" x14ac:dyDescent="0.2">
      <c r="B86" s="2">
        <v>43297</v>
      </c>
      <c r="C86" s="5">
        <v>36.6875</v>
      </c>
    </row>
    <row r="87" spans="2:3" ht="14.25" x14ac:dyDescent="0.2">
      <c r="B87" s="4">
        <v>43298</v>
      </c>
      <c r="C87" s="3">
        <v>37</v>
      </c>
    </row>
    <row r="88" spans="2:3" ht="14.25" x14ac:dyDescent="0.2">
      <c r="B88" s="2">
        <v>43299</v>
      </c>
      <c r="C88" s="5">
        <v>38</v>
      </c>
    </row>
    <row r="89" spans="2:3" ht="14.25" x14ac:dyDescent="0.2">
      <c r="B89" s="4">
        <v>43300</v>
      </c>
      <c r="C89" s="3">
        <v>38.125</v>
      </c>
    </row>
    <row r="90" spans="2:3" ht="14.25" x14ac:dyDescent="0.2">
      <c r="B90" s="2">
        <v>43301</v>
      </c>
      <c r="C90" s="5">
        <v>37.5625</v>
      </c>
    </row>
    <row r="91" spans="2:3" ht="14.25" x14ac:dyDescent="0.2">
      <c r="B91" s="4">
        <v>43304</v>
      </c>
      <c r="C91" s="3">
        <v>36.4375</v>
      </c>
    </row>
    <row r="92" spans="2:3" ht="14.25" x14ac:dyDescent="0.2">
      <c r="B92" s="2">
        <v>43305</v>
      </c>
      <c r="C92" s="5">
        <v>37</v>
      </c>
    </row>
    <row r="93" spans="2:3" ht="14.25" x14ac:dyDescent="0.2">
      <c r="B93" s="4">
        <v>43306</v>
      </c>
      <c r="C93" s="3">
        <v>35.875</v>
      </c>
    </row>
    <row r="94" spans="2:3" ht="14.25" x14ac:dyDescent="0.2">
      <c r="B94" s="2">
        <v>43307</v>
      </c>
      <c r="C94" s="5">
        <v>36.5625</v>
      </c>
    </row>
    <row r="95" spans="2:3" ht="14.25" x14ac:dyDescent="0.2">
      <c r="B95" s="4">
        <v>43308</v>
      </c>
      <c r="C95" s="3">
        <v>35.4375</v>
      </c>
    </row>
    <row r="96" spans="2:3" ht="14.25" x14ac:dyDescent="0.2">
      <c r="B96" s="2">
        <v>43311</v>
      </c>
      <c r="C96" s="5">
        <v>36.8125</v>
      </c>
    </row>
    <row r="97" spans="2:3" ht="14.25" x14ac:dyDescent="0.2">
      <c r="B97" s="4">
        <v>43312</v>
      </c>
      <c r="C97" s="3">
        <v>37.75</v>
      </c>
    </row>
    <row r="98" spans="2:3" ht="14.25" x14ac:dyDescent="0.2">
      <c r="B98" s="2">
        <v>43313</v>
      </c>
      <c r="C98" s="5">
        <v>37.0625</v>
      </c>
    </row>
    <row r="99" spans="2:3" ht="14.25" x14ac:dyDescent="0.2">
      <c r="B99" s="4">
        <v>43314</v>
      </c>
      <c r="C99" s="3">
        <v>36.4375</v>
      </c>
    </row>
    <row r="100" spans="2:3" ht="14.25" x14ac:dyDescent="0.2">
      <c r="B100" s="2">
        <v>43315</v>
      </c>
      <c r="C100" s="5">
        <v>35.625</v>
      </c>
    </row>
    <row r="101" spans="2:3" ht="14.25" x14ac:dyDescent="0.2">
      <c r="B101" s="4">
        <v>43318</v>
      </c>
      <c r="C101" s="3">
        <v>36.0625</v>
      </c>
    </row>
    <row r="102" spans="2:3" ht="14.25" x14ac:dyDescent="0.2">
      <c r="B102" s="2">
        <v>43319</v>
      </c>
      <c r="C102" s="5">
        <v>36.6875</v>
      </c>
    </row>
    <row r="103" spans="2:3" ht="14.25" x14ac:dyDescent="0.2">
      <c r="B103" s="4">
        <v>43320</v>
      </c>
      <c r="C103" s="3">
        <v>33.75</v>
      </c>
    </row>
    <row r="104" spans="2:3" ht="14.25" x14ac:dyDescent="0.2">
      <c r="B104" s="2">
        <v>43321</v>
      </c>
      <c r="C104" s="5">
        <v>34.875</v>
      </c>
    </row>
    <row r="105" spans="2:3" ht="14.25" x14ac:dyDescent="0.2">
      <c r="B105" s="4">
        <v>43322</v>
      </c>
      <c r="C105" s="3">
        <v>33.8125</v>
      </c>
    </row>
    <row r="106" spans="2:3" ht="14.25" x14ac:dyDescent="0.2">
      <c r="B106" s="2">
        <v>43325</v>
      </c>
      <c r="C106" s="5">
        <v>36.375</v>
      </c>
    </row>
    <row r="107" spans="2:3" ht="14.25" x14ac:dyDescent="0.2">
      <c r="B107" s="4">
        <v>43326</v>
      </c>
      <c r="C107" s="3">
        <v>37.1875</v>
      </c>
    </row>
    <row r="108" spans="2:3" ht="14.25" x14ac:dyDescent="0.2">
      <c r="B108" s="2">
        <v>43327</v>
      </c>
      <c r="C108" s="5">
        <v>37.625</v>
      </c>
    </row>
    <row r="109" spans="2:3" ht="14.25" x14ac:dyDescent="0.2">
      <c r="B109" s="4">
        <v>43328</v>
      </c>
      <c r="C109" s="3">
        <v>37.125</v>
      </c>
    </row>
    <row r="110" spans="2:3" ht="14.25" x14ac:dyDescent="0.2">
      <c r="B110" s="2">
        <v>43329</v>
      </c>
      <c r="C110" s="5">
        <v>37.1875</v>
      </c>
    </row>
    <row r="111" spans="2:3" ht="14.25" x14ac:dyDescent="0.2">
      <c r="B111" s="4">
        <v>43333</v>
      </c>
      <c r="C111" s="3">
        <v>37.125</v>
      </c>
    </row>
    <row r="112" spans="2:3" ht="14.25" x14ac:dyDescent="0.2">
      <c r="B112" s="2">
        <v>43334</v>
      </c>
      <c r="C112" s="5">
        <v>35.5</v>
      </c>
    </row>
    <row r="113" spans="2:5" ht="14.25" x14ac:dyDescent="0.2">
      <c r="B113" s="4">
        <v>43335</v>
      </c>
      <c r="C113" s="3">
        <v>36.9375</v>
      </c>
    </row>
    <row r="114" spans="2:5" ht="14.25" x14ac:dyDescent="0.2">
      <c r="B114" s="2">
        <v>43336</v>
      </c>
      <c r="C114" s="5">
        <v>36.875</v>
      </c>
    </row>
    <row r="115" spans="2:5" ht="14.25" x14ac:dyDescent="0.2">
      <c r="B115" s="4">
        <v>43339</v>
      </c>
      <c r="C115" s="3">
        <v>36.1875</v>
      </c>
    </row>
    <row r="116" spans="2:5" ht="14.25" x14ac:dyDescent="0.2">
      <c r="B116" s="2">
        <v>43340</v>
      </c>
      <c r="C116" s="5">
        <v>36.4375</v>
      </c>
    </row>
    <row r="117" spans="2:5" ht="14.25" x14ac:dyDescent="0.2">
      <c r="B117" s="4">
        <v>43341</v>
      </c>
      <c r="C117" s="3">
        <v>36.5</v>
      </c>
    </row>
    <row r="118" spans="2:5" ht="14.25" x14ac:dyDescent="0.2">
      <c r="B118" s="2">
        <v>43342</v>
      </c>
      <c r="C118" s="5">
        <v>37.75</v>
      </c>
    </row>
    <row r="119" spans="2:5" ht="14.25" x14ac:dyDescent="0.2">
      <c r="B119" s="2">
        <v>43343</v>
      </c>
      <c r="C119" s="5">
        <v>40.5</v>
      </c>
      <c r="E119" s="6"/>
    </row>
    <row r="120" spans="2:5" ht="14.25" x14ac:dyDescent="0.2">
      <c r="B120" s="2">
        <v>43346</v>
      </c>
      <c r="C120" s="5">
        <v>41</v>
      </c>
    </row>
    <row r="121" spans="2:5" ht="14.25" x14ac:dyDescent="0.2">
      <c r="B121" s="2">
        <v>43347</v>
      </c>
      <c r="C121" s="5"/>
    </row>
    <row r="122" spans="2:5" ht="14.25" x14ac:dyDescent="0.2">
      <c r="B122" s="2">
        <v>43348</v>
      </c>
      <c r="C122" s="5"/>
    </row>
    <row r="123" spans="2:5" ht="14.25" x14ac:dyDescent="0.2">
      <c r="B123" s="2">
        <v>43349</v>
      </c>
      <c r="C123" s="5"/>
    </row>
    <row r="124" spans="2:5" ht="14.25" x14ac:dyDescent="0.2">
      <c r="B124" s="2">
        <v>43350</v>
      </c>
      <c r="C124" s="5"/>
    </row>
    <row r="125" spans="2:5" ht="14.25" x14ac:dyDescent="0.2">
      <c r="B125" s="2">
        <v>43353</v>
      </c>
      <c r="C125" s="5"/>
    </row>
    <row r="126" spans="2:5" ht="14.25" x14ac:dyDescent="0.2">
      <c r="B126" s="2">
        <v>43354</v>
      </c>
      <c r="C126" s="5"/>
    </row>
    <row r="127" spans="2:5" ht="14.25" x14ac:dyDescent="0.2">
      <c r="B127" s="2">
        <v>43355</v>
      </c>
      <c r="C127" s="5"/>
    </row>
    <row r="128" spans="2:5" ht="14.25" x14ac:dyDescent="0.2">
      <c r="B128" s="2">
        <v>43356</v>
      </c>
      <c r="C12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9">
        <v>43101</v>
      </c>
    </row>
    <row r="2" spans="2:2" x14ac:dyDescent="0.2">
      <c r="B2" s="9">
        <v>43143</v>
      </c>
    </row>
    <row r="3" spans="2:2" x14ac:dyDescent="0.2">
      <c r="B3" s="9">
        <v>43144</v>
      </c>
    </row>
    <row r="4" spans="2:2" x14ac:dyDescent="0.2">
      <c r="B4" s="9">
        <v>43188</v>
      </c>
    </row>
    <row r="5" spans="2:2" x14ac:dyDescent="0.2">
      <c r="B5" s="9">
        <v>43189</v>
      </c>
    </row>
    <row r="6" spans="2:2" x14ac:dyDescent="0.2">
      <c r="B6" s="9">
        <v>43192</v>
      </c>
    </row>
    <row r="7" spans="2:2" x14ac:dyDescent="0.2">
      <c r="B7" s="9">
        <v>43220</v>
      </c>
    </row>
    <row r="8" spans="2:2" x14ac:dyDescent="0.2">
      <c r="B8" s="9">
        <v>43221</v>
      </c>
    </row>
    <row r="9" spans="2:2" x14ac:dyDescent="0.2">
      <c r="B9" s="9">
        <v>43245</v>
      </c>
    </row>
    <row r="10" spans="2:2" x14ac:dyDescent="0.2">
      <c r="B10" s="9">
        <v>43271</v>
      </c>
    </row>
    <row r="11" spans="2:2" x14ac:dyDescent="0.2">
      <c r="B11" s="9">
        <v>43290</v>
      </c>
    </row>
    <row r="12" spans="2:2" x14ac:dyDescent="0.2">
      <c r="B12" s="9">
        <v>43332</v>
      </c>
    </row>
    <row r="13" spans="2:2" x14ac:dyDescent="0.2">
      <c r="B13" s="9">
        <v>43388</v>
      </c>
    </row>
    <row r="14" spans="2:2" x14ac:dyDescent="0.2">
      <c r="B14" s="9">
        <v>43410</v>
      </c>
    </row>
    <row r="15" spans="2:2" x14ac:dyDescent="0.2">
      <c r="B15" s="9">
        <v>43423</v>
      </c>
    </row>
    <row r="16" spans="2:2" x14ac:dyDescent="0.2">
      <c r="B16" s="9">
        <v>43434</v>
      </c>
    </row>
    <row r="17" spans="2:2" x14ac:dyDescent="0.2">
      <c r="B17" s="9">
        <v>43442</v>
      </c>
    </row>
    <row r="18" spans="2:2" x14ac:dyDescent="0.2">
      <c r="B18" s="9">
        <v>43458</v>
      </c>
    </row>
    <row r="19" spans="2:2" x14ac:dyDescent="0.2">
      <c r="B19" s="9">
        <v>43459</v>
      </c>
    </row>
    <row r="20" spans="2:2" x14ac:dyDescent="0.2">
      <c r="B20" s="9">
        <v>43465</v>
      </c>
    </row>
    <row r="21" spans="2:2" x14ac:dyDescent="0.2">
      <c r="B21" s="9">
        <v>43466</v>
      </c>
    </row>
    <row r="22" spans="2:2" x14ac:dyDescent="0.2">
      <c r="B22" s="9">
        <v>43528</v>
      </c>
    </row>
    <row r="23" spans="2:2" x14ac:dyDescent="0.2">
      <c r="B23" s="9">
        <v>43529</v>
      </c>
    </row>
    <row r="24" spans="2:2" x14ac:dyDescent="0.2">
      <c r="B24" s="9">
        <v>43548</v>
      </c>
    </row>
    <row r="25" spans="2:2" x14ac:dyDescent="0.2">
      <c r="B25" s="9">
        <v>43557</v>
      </c>
    </row>
    <row r="26" spans="2:2" x14ac:dyDescent="0.2">
      <c r="B26" s="9">
        <v>43573</v>
      </c>
    </row>
    <row r="27" spans="2:2" x14ac:dyDescent="0.2">
      <c r="B27" s="9">
        <v>43574</v>
      </c>
    </row>
    <row r="28" spans="2:2" x14ac:dyDescent="0.2">
      <c r="B28" s="9">
        <v>43586</v>
      </c>
    </row>
    <row r="29" spans="2:2" x14ac:dyDescent="0.2">
      <c r="B29" s="9">
        <v>43610</v>
      </c>
    </row>
    <row r="30" spans="2:2" x14ac:dyDescent="0.2">
      <c r="B30" s="9">
        <v>43633</v>
      </c>
    </row>
    <row r="31" spans="2:2" x14ac:dyDescent="0.2">
      <c r="B31" s="9">
        <v>43636</v>
      </c>
    </row>
    <row r="32" spans="2:2" x14ac:dyDescent="0.2">
      <c r="B32" s="9">
        <v>43654</v>
      </c>
    </row>
    <row r="33" spans="2:2" x14ac:dyDescent="0.2">
      <c r="B33" s="9">
        <v>43655</v>
      </c>
    </row>
    <row r="34" spans="2:2" x14ac:dyDescent="0.2">
      <c r="B34" s="9">
        <v>43696</v>
      </c>
    </row>
    <row r="35" spans="2:2" x14ac:dyDescent="0.2">
      <c r="B35" s="9">
        <v>43752</v>
      </c>
    </row>
    <row r="36" spans="2:2" x14ac:dyDescent="0.2">
      <c r="B36" s="9">
        <v>43775</v>
      </c>
    </row>
    <row r="37" spans="2:2" x14ac:dyDescent="0.2">
      <c r="B37" s="9">
        <v>43787</v>
      </c>
    </row>
    <row r="38" spans="2:2" x14ac:dyDescent="0.2">
      <c r="B38" s="9">
        <v>43823</v>
      </c>
    </row>
    <row r="39" spans="2:2" x14ac:dyDescent="0.2">
      <c r="B39" s="9">
        <v>43824</v>
      </c>
    </row>
    <row r="40" spans="2:2" x14ac:dyDescent="0.2">
      <c r="B40" s="9">
        <v>43830</v>
      </c>
    </row>
    <row r="41" spans="2:2" x14ac:dyDescent="0.2">
      <c r="B41" s="9">
        <v>43831</v>
      </c>
    </row>
    <row r="42" spans="2:2" x14ac:dyDescent="0.2">
      <c r="B42" s="9">
        <v>43885</v>
      </c>
    </row>
    <row r="43" spans="2:2" x14ac:dyDescent="0.2">
      <c r="B43" s="9">
        <v>43886</v>
      </c>
    </row>
    <row r="44" spans="2:2" x14ac:dyDescent="0.2">
      <c r="B44" s="9">
        <v>43913</v>
      </c>
    </row>
    <row r="45" spans="2:2" x14ac:dyDescent="0.2">
      <c r="B45" s="9">
        <v>43914</v>
      </c>
    </row>
    <row r="46" spans="2:2" x14ac:dyDescent="0.2">
      <c r="B46" s="9">
        <v>43923</v>
      </c>
    </row>
    <row r="47" spans="2:2" x14ac:dyDescent="0.2">
      <c r="B47" s="9">
        <v>43930</v>
      </c>
    </row>
    <row r="48" spans="2:2" x14ac:dyDescent="0.2">
      <c r="B48" s="9">
        <v>43931</v>
      </c>
    </row>
    <row r="49" spans="2:2" x14ac:dyDescent="0.2">
      <c r="B49" s="9">
        <v>43952</v>
      </c>
    </row>
    <row r="50" spans="2:2" x14ac:dyDescent="0.2">
      <c r="B50" s="9">
        <v>43976</v>
      </c>
    </row>
    <row r="51" spans="2:2" x14ac:dyDescent="0.2">
      <c r="B51" s="9">
        <v>43997</v>
      </c>
    </row>
    <row r="52" spans="2:2" x14ac:dyDescent="0.2">
      <c r="B52" s="9">
        <v>44002</v>
      </c>
    </row>
    <row r="53" spans="2:2" x14ac:dyDescent="0.2">
      <c r="B53" s="9">
        <v>44021</v>
      </c>
    </row>
    <row r="54" spans="2:2" x14ac:dyDescent="0.2">
      <c r="B54" s="9">
        <v>44022</v>
      </c>
    </row>
    <row r="55" spans="2:2" x14ac:dyDescent="0.2">
      <c r="B55" s="9">
        <v>44060</v>
      </c>
    </row>
    <row r="56" spans="2:2" x14ac:dyDescent="0.2">
      <c r="B56" s="9">
        <v>44116</v>
      </c>
    </row>
    <row r="57" spans="2:2" x14ac:dyDescent="0.2">
      <c r="B57" s="9">
        <v>44141</v>
      </c>
    </row>
    <row r="58" spans="2:2" x14ac:dyDescent="0.2">
      <c r="B58" s="9">
        <v>44158</v>
      </c>
    </row>
    <row r="59" spans="2:2" x14ac:dyDescent="0.2">
      <c r="B59" s="9">
        <v>44172</v>
      </c>
    </row>
    <row r="60" spans="2:2" x14ac:dyDescent="0.2">
      <c r="B60" s="9">
        <v>44173</v>
      </c>
    </row>
    <row r="61" spans="2:2" x14ac:dyDescent="0.2">
      <c r="B61" s="9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">
        <v>43202</v>
      </c>
    </row>
    <row r="2" spans="1:4" x14ac:dyDescent="0.2">
      <c r="A2" s="8">
        <v>43200</v>
      </c>
      <c r="B2">
        <v>1</v>
      </c>
      <c r="D2">
        <f>+IF(A1&lt;A2,B2,(IF(A1&lt;A3,B3,0)))</f>
        <v>2</v>
      </c>
    </row>
    <row r="3" spans="1:4" x14ac:dyDescent="0.2">
      <c r="A3" s="8">
        <v>43230</v>
      </c>
      <c r="B3">
        <v>2</v>
      </c>
    </row>
    <row r="4" spans="1:4" x14ac:dyDescent="0.2">
      <c r="A4" s="8">
        <v>43261</v>
      </c>
      <c r="B4">
        <v>3</v>
      </c>
    </row>
    <row r="5" spans="1:4" x14ac:dyDescent="0.2">
      <c r="A5" s="8">
        <v>43291</v>
      </c>
      <c r="B5">
        <v>4</v>
      </c>
    </row>
    <row r="6" spans="1:4" x14ac:dyDescent="0.2">
      <c r="A6" s="8">
        <v>43322</v>
      </c>
      <c r="B6">
        <v>5</v>
      </c>
    </row>
    <row r="7" spans="1:4" x14ac:dyDescent="0.2">
      <c r="A7" s="8">
        <v>43353</v>
      </c>
      <c r="B7">
        <v>6</v>
      </c>
    </row>
    <row r="8" spans="1:4" x14ac:dyDescent="0.2">
      <c r="A8" s="8">
        <v>43383</v>
      </c>
      <c r="B8">
        <v>7</v>
      </c>
    </row>
    <row r="9" spans="1:4" x14ac:dyDescent="0.2">
      <c r="A9" s="8">
        <v>43414</v>
      </c>
      <c r="B9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K261"/>
  <sheetViews>
    <sheetView showGridLines="0" zoomScaleNormal="100" zoomScaleSheetLayoutView="130" workbookViewId="0">
      <selection activeCell="W16" sqref="W16"/>
    </sheetView>
  </sheetViews>
  <sheetFormatPr baseColWidth="10" defaultColWidth="11.42578125" defaultRowHeight="12" x14ac:dyDescent="0.2"/>
  <cols>
    <col min="1" max="1" width="11.42578125" style="10"/>
    <col min="2" max="2" width="8.28515625" style="10" hidden="1" customWidth="1"/>
    <col min="3" max="3" width="27.85546875" style="10" hidden="1" customWidth="1"/>
    <col min="4" max="4" width="18.85546875" style="10" bestFit="1" customWidth="1"/>
    <col min="5" max="5" width="17.140625" style="10" bestFit="1" customWidth="1"/>
    <col min="6" max="6" width="10.5703125" style="10" bestFit="1" customWidth="1"/>
    <col min="7" max="7" width="11.5703125" style="10" customWidth="1"/>
    <col min="8" max="8" width="13.5703125" style="10" customWidth="1"/>
    <col min="9" max="9" width="12.85546875" style="10" customWidth="1"/>
    <col min="10" max="10" width="12.42578125" style="10" customWidth="1"/>
    <col min="11" max="11" width="11.5703125" style="10" customWidth="1"/>
    <col min="12" max="12" width="11.7109375" style="10" customWidth="1"/>
    <col min="13" max="13" width="11.140625" style="10" customWidth="1"/>
    <col min="14" max="15" width="11.28515625" style="10" customWidth="1"/>
    <col min="16" max="16" width="15.28515625" style="12" hidden="1" customWidth="1"/>
    <col min="17" max="17" width="13.28515625" style="12" hidden="1" customWidth="1"/>
    <col min="18" max="18" width="9.5703125" style="13" hidden="1" customWidth="1"/>
    <col min="19" max="19" width="12.5703125" style="13" hidden="1" customWidth="1"/>
    <col min="20" max="20" width="15.85546875" style="13" hidden="1" customWidth="1"/>
    <col min="21" max="21" width="8.28515625" style="10" customWidth="1"/>
    <col min="22" max="22" width="11.42578125" style="10" customWidth="1"/>
    <col min="23" max="16384" width="11.42578125" style="10"/>
  </cols>
  <sheetData>
    <row r="1" spans="4:141" x14ac:dyDescent="0.2">
      <c r="N1" s="11"/>
      <c r="O1" s="11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</row>
    <row r="2" spans="4:141" x14ac:dyDescent="0.2"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</row>
    <row r="3" spans="4:141" x14ac:dyDescent="0.2"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</row>
    <row r="4" spans="4:141" x14ac:dyDescent="0.2"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</row>
    <row r="5" spans="4:141" x14ac:dyDescent="0.2">
      <c r="G5" s="15"/>
      <c r="H5" s="15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</row>
    <row r="6" spans="4:141" x14ac:dyDescent="0.2"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</row>
    <row r="7" spans="4:141" x14ac:dyDescent="0.2">
      <c r="E7" s="72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</row>
    <row r="8" spans="4:141" x14ac:dyDescent="0.2">
      <c r="D8" s="87" t="s">
        <v>38</v>
      </c>
      <c r="E8" s="88"/>
      <c r="F8" s="88"/>
      <c r="G8" s="88"/>
      <c r="H8" s="88"/>
      <c r="I8" s="88"/>
      <c r="J8" s="88"/>
      <c r="K8" s="88"/>
      <c r="L8" s="88"/>
      <c r="M8" s="89"/>
      <c r="N8" s="90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</row>
    <row r="9" spans="4:141" x14ac:dyDescent="0.2">
      <c r="J9" s="16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</row>
    <row r="10" spans="4:141" ht="12.75" customHeight="1" x14ac:dyDescent="0.2">
      <c r="D10" s="67" t="s">
        <v>0</v>
      </c>
      <c r="E10" s="103">
        <v>44132</v>
      </c>
      <c r="F10" s="104"/>
      <c r="G10" s="93" t="s">
        <v>1</v>
      </c>
      <c r="H10" s="94"/>
      <c r="I10" s="134">
        <f>XIRR(L20:L32,B20:B32)</f>
        <v>2.0114359259605412E-2</v>
      </c>
      <c r="J10" s="135"/>
      <c r="K10" s="93" t="s">
        <v>2</v>
      </c>
      <c r="L10" s="94"/>
      <c r="M10" s="119">
        <v>1</v>
      </c>
      <c r="N10" s="120"/>
      <c r="P10" s="18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</row>
    <row r="11" spans="4:141" ht="12.75" customHeight="1" x14ac:dyDescent="0.2">
      <c r="D11" s="65" t="s">
        <v>3</v>
      </c>
      <c r="E11" s="101">
        <f>EDATE(E10,36)</f>
        <v>45227</v>
      </c>
      <c r="F11" s="102"/>
      <c r="G11" s="91" t="s">
        <v>32</v>
      </c>
      <c r="H11" s="92"/>
      <c r="I11" s="136">
        <f>+NOMINAL(I10,4)</f>
        <v>1.9964394905693794E-2</v>
      </c>
      <c r="J11" s="137"/>
      <c r="K11" s="91" t="s">
        <v>4</v>
      </c>
      <c r="L11" s="92"/>
      <c r="M11" s="117">
        <v>0</v>
      </c>
      <c r="N11" s="118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</row>
    <row r="12" spans="4:141" ht="12.75" customHeight="1" x14ac:dyDescent="0.2">
      <c r="D12" s="68" t="s">
        <v>33</v>
      </c>
      <c r="E12" s="99" t="s">
        <v>30</v>
      </c>
      <c r="F12" s="100"/>
      <c r="G12" s="95" t="s">
        <v>22</v>
      </c>
      <c r="H12" s="96"/>
      <c r="I12" s="138">
        <f>+(T33/S33)*12</f>
        <v>35.093365944478492</v>
      </c>
      <c r="J12" s="139"/>
      <c r="K12" s="95" t="s">
        <v>5</v>
      </c>
      <c r="L12" s="96"/>
      <c r="M12" s="99">
        <f>+M10+M11</f>
        <v>1</v>
      </c>
      <c r="N12" s="100"/>
      <c r="Q12" s="21"/>
      <c r="S12" s="22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</row>
    <row r="13" spans="4:141" ht="12.75" customHeight="1" x14ac:dyDescent="0.2">
      <c r="D13" s="65" t="s">
        <v>6</v>
      </c>
      <c r="E13" s="97">
        <f>E11</f>
        <v>45227</v>
      </c>
      <c r="F13" s="98"/>
      <c r="G13" s="91" t="s">
        <v>28</v>
      </c>
      <c r="H13" s="92"/>
      <c r="I13" s="121" t="s">
        <v>29</v>
      </c>
      <c r="J13" s="122"/>
      <c r="K13" s="91" t="s">
        <v>7</v>
      </c>
      <c r="L13" s="92"/>
      <c r="M13" s="105">
        <f>+M14*M12</f>
        <v>100</v>
      </c>
      <c r="N13" s="106"/>
      <c r="Q13" s="21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</row>
    <row r="14" spans="4:141" ht="12.75" customHeight="1" x14ac:dyDescent="0.2">
      <c r="D14" s="23" t="s">
        <v>8</v>
      </c>
      <c r="E14" s="85">
        <f>E10</f>
        <v>44132</v>
      </c>
      <c r="F14" s="86"/>
      <c r="G14" s="123" t="s">
        <v>31</v>
      </c>
      <c r="H14" s="124"/>
      <c r="I14" s="125">
        <v>0.02</v>
      </c>
      <c r="J14" s="126"/>
      <c r="K14" s="123" t="s">
        <v>9</v>
      </c>
      <c r="L14" s="124"/>
      <c r="M14" s="127">
        <v>100</v>
      </c>
      <c r="N14" s="128"/>
      <c r="Q14" s="21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</row>
    <row r="15" spans="4:141" x14ac:dyDescent="0.2">
      <c r="E15" s="24"/>
      <c r="F15" s="25"/>
      <c r="G15" s="25"/>
      <c r="J15" s="26"/>
      <c r="K15" s="27"/>
      <c r="Q15" s="21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</row>
    <row r="16" spans="4:141" x14ac:dyDescent="0.2">
      <c r="E16" s="66"/>
      <c r="F16" s="25"/>
      <c r="G16" s="25"/>
      <c r="J16" s="26"/>
      <c r="K16" s="27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</row>
    <row r="17" spans="2:141" ht="14.25" customHeight="1" x14ac:dyDescent="0.2">
      <c r="D17" s="107" t="s">
        <v>21</v>
      </c>
      <c r="E17" s="109" t="s">
        <v>17</v>
      </c>
      <c r="F17" s="109" t="s">
        <v>18</v>
      </c>
      <c r="G17" s="109" t="s">
        <v>25</v>
      </c>
      <c r="H17" s="113" t="s">
        <v>24</v>
      </c>
      <c r="I17" s="113" t="s">
        <v>10</v>
      </c>
      <c r="J17" s="113" t="s">
        <v>19</v>
      </c>
      <c r="K17" s="115" t="s">
        <v>37</v>
      </c>
      <c r="L17" s="111" t="s">
        <v>20</v>
      </c>
      <c r="M17" s="113" t="s">
        <v>35</v>
      </c>
      <c r="N17" s="111" t="s">
        <v>36</v>
      </c>
      <c r="P17" s="10"/>
      <c r="Q17" s="10"/>
      <c r="R17" s="10"/>
      <c r="S17" s="10"/>
      <c r="T17" s="10"/>
      <c r="U17" s="29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</row>
    <row r="18" spans="2:141" x14ac:dyDescent="0.2">
      <c r="D18" s="108"/>
      <c r="E18" s="110"/>
      <c r="F18" s="110"/>
      <c r="G18" s="110"/>
      <c r="H18" s="114"/>
      <c r="I18" s="114"/>
      <c r="J18" s="114"/>
      <c r="K18" s="116"/>
      <c r="L18" s="112"/>
      <c r="M18" s="114"/>
      <c r="N18" s="112"/>
      <c r="P18" s="30"/>
      <c r="Q18" s="31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</row>
    <row r="19" spans="2:141" x14ac:dyDescent="0.2">
      <c r="D19" s="32"/>
      <c r="E19" s="33"/>
      <c r="F19" s="33"/>
      <c r="G19" s="34"/>
      <c r="H19" s="35"/>
      <c r="I19" s="35"/>
      <c r="J19" s="36"/>
      <c r="K19" s="37"/>
      <c r="L19" s="38"/>
      <c r="M19" s="35"/>
      <c r="N19" s="38"/>
      <c r="P19" s="30"/>
      <c r="Q19" s="31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</row>
    <row r="20" spans="2:141" s="39" customFormat="1" ht="12.75" customHeight="1" x14ac:dyDescent="0.2">
      <c r="B20" s="40">
        <f>+E14</f>
        <v>44132</v>
      </c>
      <c r="C20" s="73">
        <f>+E10</f>
        <v>44132</v>
      </c>
      <c r="D20" s="41">
        <f>+C20</f>
        <v>44132</v>
      </c>
      <c r="E20" s="42"/>
      <c r="F20" s="42"/>
      <c r="G20" s="43"/>
      <c r="H20" s="42"/>
      <c r="I20" s="42"/>
      <c r="J20" s="44">
        <v>100</v>
      </c>
      <c r="K20" s="44">
        <f>-M12*100</f>
        <v>-100</v>
      </c>
      <c r="L20" s="45">
        <f>+M13*-1</f>
        <v>-100</v>
      </c>
      <c r="M20" s="42"/>
      <c r="N20" s="45">
        <f>+P13*-1</f>
        <v>0</v>
      </c>
      <c r="O20" s="10"/>
      <c r="P20" s="29" t="s">
        <v>23</v>
      </c>
      <c r="Q20" s="29" t="s">
        <v>12</v>
      </c>
      <c r="R20" s="29" t="s">
        <v>13</v>
      </c>
      <c r="S20" s="29" t="s">
        <v>14</v>
      </c>
      <c r="T20" s="29" t="s">
        <v>15</v>
      </c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</row>
    <row r="21" spans="2:141" s="39" customFormat="1" ht="12.75" customHeight="1" x14ac:dyDescent="0.2">
      <c r="B21" s="40">
        <f>+D21</f>
        <v>44224</v>
      </c>
      <c r="C21" s="73">
        <f>EDATE(E10,3)</f>
        <v>44224</v>
      </c>
      <c r="D21" s="47">
        <f t="shared" ref="D21:D32" si="0">+C21</f>
        <v>44224</v>
      </c>
      <c r="E21" s="48">
        <v>90</v>
      </c>
      <c r="F21" s="48">
        <f>C21-$E$10</f>
        <v>92</v>
      </c>
      <c r="G21" s="49">
        <f>$I$14</f>
        <v>0.02</v>
      </c>
      <c r="H21" s="69">
        <f>G21/360*E21*$J20</f>
        <v>0.5</v>
      </c>
      <c r="I21" s="50">
        <v>0</v>
      </c>
      <c r="J21" s="50">
        <f>+J20-I21</f>
        <v>100</v>
      </c>
      <c r="K21" s="50">
        <f>+IF(D21&gt;$E$14,H21+I21,0)</f>
        <v>0.5</v>
      </c>
      <c r="L21" s="51">
        <f>+K21*$M$14/100</f>
        <v>0.5</v>
      </c>
      <c r="M21" s="129">
        <v>77.805499999999995</v>
      </c>
      <c r="N21" s="51">
        <f>+K21*M21</f>
        <v>38.902749999999997</v>
      </c>
      <c r="O21" s="10"/>
      <c r="P21" s="52">
        <f>F21/365</f>
        <v>0.25205479452054796</v>
      </c>
      <c r="Q21" s="52">
        <f>1/(1+$I$10)^(F21/365)</f>
        <v>0.99499297198757042</v>
      </c>
      <c r="R21" s="53">
        <f>+K21</f>
        <v>0.5</v>
      </c>
      <c r="S21" s="53">
        <f>+R21*Q21</f>
        <v>0.49749648599378521</v>
      </c>
      <c r="T21" s="53">
        <f>+S21*P21</f>
        <v>0.1253963745518582</v>
      </c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</row>
    <row r="22" spans="2:141" s="39" customFormat="1" ht="12.75" customHeight="1" x14ac:dyDescent="0.2">
      <c r="B22" s="40">
        <f t="shared" ref="B22:B32" si="1">+D22</f>
        <v>44314</v>
      </c>
      <c r="C22" s="73">
        <f>EDATE(C21,3)</f>
        <v>44314</v>
      </c>
      <c r="D22" s="54">
        <f t="shared" si="0"/>
        <v>44314</v>
      </c>
      <c r="E22" s="55">
        <v>90</v>
      </c>
      <c r="F22" s="55">
        <f t="shared" ref="F22:F27" si="2">C22-$E$10</f>
        <v>182</v>
      </c>
      <c r="G22" s="56">
        <f t="shared" ref="G22:G32" si="3">$I$14</f>
        <v>0.02</v>
      </c>
      <c r="H22" s="70">
        <f t="shared" ref="H22:H32" si="4">G22/360*E22*$J21</f>
        <v>0.5</v>
      </c>
      <c r="I22" s="57">
        <v>0</v>
      </c>
      <c r="J22" s="57">
        <f>+J21-I22</f>
        <v>100</v>
      </c>
      <c r="K22" s="57">
        <f t="shared" ref="K22:K32" si="5">+IF(D22&gt;$E$14,H22+I22,0)</f>
        <v>0.5</v>
      </c>
      <c r="L22" s="58">
        <f t="shared" ref="L22:N32" si="6">+K22*$M$14/100</f>
        <v>0.5</v>
      </c>
      <c r="M22" s="130">
        <f>+M21</f>
        <v>77.805499999999995</v>
      </c>
      <c r="N22" s="58">
        <f t="shared" ref="N22:N31" si="7">+K22*M22</f>
        <v>38.902749999999997</v>
      </c>
      <c r="O22" s="10"/>
      <c r="P22" s="52">
        <f t="shared" ref="P22:P26" si="8">F22/365</f>
        <v>0.49863013698630138</v>
      </c>
      <c r="Q22" s="52">
        <f t="shared" ref="Q22:Q26" si="9">1/(1+$I$10)^(F22/365)</f>
        <v>0.99011905203426021</v>
      </c>
      <c r="R22" s="53">
        <f t="shared" ref="R22:R26" si="10">+K22</f>
        <v>0.5</v>
      </c>
      <c r="S22" s="53">
        <f t="shared" ref="S22:S26" si="11">+R22*Q22</f>
        <v>0.4950595260171301</v>
      </c>
      <c r="T22" s="53">
        <f t="shared" ref="T22:T26" si="12">+S22*P22</f>
        <v>0.24685159927429501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</row>
    <row r="23" spans="2:141" ht="12.75" customHeight="1" x14ac:dyDescent="0.2">
      <c r="B23" s="40">
        <f t="shared" si="1"/>
        <v>44405</v>
      </c>
      <c r="C23" s="73">
        <f t="shared" ref="C23:C32" si="13">EDATE(C22,3)</f>
        <v>44405</v>
      </c>
      <c r="D23" s="47">
        <f t="shared" si="0"/>
        <v>44405</v>
      </c>
      <c r="E23" s="48">
        <v>90</v>
      </c>
      <c r="F23" s="48">
        <f t="shared" si="2"/>
        <v>273</v>
      </c>
      <c r="G23" s="49">
        <f t="shared" si="3"/>
        <v>0.02</v>
      </c>
      <c r="H23" s="69">
        <f t="shared" si="4"/>
        <v>0.5</v>
      </c>
      <c r="I23" s="50">
        <v>0</v>
      </c>
      <c r="J23" s="50">
        <f>+J21-I23</f>
        <v>100</v>
      </c>
      <c r="K23" s="50">
        <f t="shared" si="5"/>
        <v>0.5</v>
      </c>
      <c r="L23" s="51">
        <f t="shared" si="6"/>
        <v>0.5</v>
      </c>
      <c r="M23" s="130">
        <f>+M22</f>
        <v>77.805499999999995</v>
      </c>
      <c r="N23" s="51">
        <f t="shared" si="7"/>
        <v>38.902749999999997</v>
      </c>
      <c r="P23" s="52">
        <f t="shared" si="8"/>
        <v>0.74794520547945209</v>
      </c>
      <c r="Q23" s="52">
        <f t="shared" si="9"/>
        <v>0.98521525099491924</v>
      </c>
      <c r="R23" s="53">
        <f t="shared" si="10"/>
        <v>0.5</v>
      </c>
      <c r="S23" s="53">
        <f t="shared" si="11"/>
        <v>0.49260762549745962</v>
      </c>
      <c r="T23" s="53">
        <f t="shared" si="12"/>
        <v>0.36844351167344241</v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</row>
    <row r="24" spans="2:141" ht="12.75" customHeight="1" x14ac:dyDescent="0.2">
      <c r="B24" s="40">
        <f t="shared" si="1"/>
        <v>44497</v>
      </c>
      <c r="C24" s="73">
        <f t="shared" si="13"/>
        <v>44497</v>
      </c>
      <c r="D24" s="54">
        <f t="shared" si="0"/>
        <v>44497</v>
      </c>
      <c r="E24" s="55">
        <v>90</v>
      </c>
      <c r="F24" s="55">
        <f t="shared" si="2"/>
        <v>365</v>
      </c>
      <c r="G24" s="56">
        <f t="shared" si="3"/>
        <v>0.02</v>
      </c>
      <c r="H24" s="70">
        <f t="shared" si="4"/>
        <v>0.5</v>
      </c>
      <c r="I24" s="57">
        <v>0</v>
      </c>
      <c r="J24" s="57">
        <f t="shared" ref="J24:J32" si="14">+J22-I24</f>
        <v>100</v>
      </c>
      <c r="K24" s="57">
        <f>+IF(D24&gt;$E$14,H24+I24,0)</f>
        <v>0.5</v>
      </c>
      <c r="L24" s="58">
        <f t="shared" si="6"/>
        <v>0.5</v>
      </c>
      <c r="M24" s="130">
        <f>+M23</f>
        <v>77.805499999999995</v>
      </c>
      <c r="N24" s="58">
        <f t="shared" si="7"/>
        <v>38.902749999999997</v>
      </c>
      <c r="P24" s="52">
        <f t="shared" si="8"/>
        <v>1</v>
      </c>
      <c r="Q24" s="52">
        <f t="shared" si="9"/>
        <v>0.98028225063491481</v>
      </c>
      <c r="R24" s="53">
        <f t="shared" si="10"/>
        <v>0.5</v>
      </c>
      <c r="S24" s="53">
        <f t="shared" si="11"/>
        <v>0.4901411253174574</v>
      </c>
      <c r="T24" s="53">
        <f t="shared" si="12"/>
        <v>0.4901411253174574</v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</row>
    <row r="25" spans="2:141" ht="12.75" customHeight="1" x14ac:dyDescent="0.2">
      <c r="B25" s="40">
        <f t="shared" si="1"/>
        <v>44589</v>
      </c>
      <c r="C25" s="73">
        <f t="shared" si="13"/>
        <v>44589</v>
      </c>
      <c r="D25" s="47">
        <f t="shared" si="0"/>
        <v>44589</v>
      </c>
      <c r="E25" s="48">
        <v>90</v>
      </c>
      <c r="F25" s="48">
        <f t="shared" si="2"/>
        <v>457</v>
      </c>
      <c r="G25" s="49">
        <f t="shared" si="3"/>
        <v>0.02</v>
      </c>
      <c r="H25" s="69">
        <f t="shared" si="4"/>
        <v>0.5</v>
      </c>
      <c r="I25" s="50">
        <v>0</v>
      </c>
      <c r="J25" s="50">
        <f t="shared" si="14"/>
        <v>100</v>
      </c>
      <c r="K25" s="50">
        <f t="shared" si="5"/>
        <v>0.5</v>
      </c>
      <c r="L25" s="51">
        <f t="shared" si="6"/>
        <v>0.5</v>
      </c>
      <c r="M25" s="130">
        <f>+M24</f>
        <v>77.805499999999995</v>
      </c>
      <c r="N25" s="51">
        <f t="shared" si="7"/>
        <v>38.902749999999997</v>
      </c>
      <c r="P25" s="52">
        <f t="shared" si="8"/>
        <v>1.252054794520548</v>
      </c>
      <c r="Q25" s="52">
        <f t="shared" si="9"/>
        <v>0.97537394994589832</v>
      </c>
      <c r="R25" s="53">
        <f t="shared" si="10"/>
        <v>0.5</v>
      </c>
      <c r="S25" s="53">
        <f t="shared" si="11"/>
        <v>0.48768697497294916</v>
      </c>
      <c r="T25" s="53">
        <f t="shared" si="12"/>
        <v>0.61061081524010352</v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</row>
    <row r="26" spans="2:141" ht="12.75" customHeight="1" x14ac:dyDescent="0.2">
      <c r="B26" s="40">
        <f t="shared" si="1"/>
        <v>44679</v>
      </c>
      <c r="C26" s="73">
        <f t="shared" si="13"/>
        <v>44679</v>
      </c>
      <c r="D26" s="54">
        <f t="shared" si="0"/>
        <v>44679</v>
      </c>
      <c r="E26" s="55">
        <v>90</v>
      </c>
      <c r="F26" s="55">
        <f t="shared" si="2"/>
        <v>547</v>
      </c>
      <c r="G26" s="56">
        <f t="shared" si="3"/>
        <v>0.02</v>
      </c>
      <c r="H26" s="70">
        <f t="shared" si="4"/>
        <v>0.5</v>
      </c>
      <c r="I26" s="57">
        <v>0</v>
      </c>
      <c r="J26" s="57">
        <f t="shared" si="14"/>
        <v>100</v>
      </c>
      <c r="K26" s="57">
        <f t="shared" si="5"/>
        <v>0.5</v>
      </c>
      <c r="L26" s="58">
        <f t="shared" si="6"/>
        <v>0.5</v>
      </c>
      <c r="M26" s="130">
        <f>+M25</f>
        <v>77.805499999999995</v>
      </c>
      <c r="N26" s="58">
        <f t="shared" si="7"/>
        <v>38.902749999999997</v>
      </c>
      <c r="P26" s="52">
        <f t="shared" si="8"/>
        <v>1.4986301369863013</v>
      </c>
      <c r="Q26" s="52">
        <f t="shared" si="9"/>
        <v>0.97059613272465284</v>
      </c>
      <c r="R26" s="53">
        <f t="shared" si="10"/>
        <v>0.5</v>
      </c>
      <c r="S26" s="53">
        <f t="shared" si="11"/>
        <v>0.48529806636232642</v>
      </c>
      <c r="T26" s="53">
        <f t="shared" si="12"/>
        <v>0.72728230767176039</v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</row>
    <row r="27" spans="2:141" ht="12.75" customHeight="1" x14ac:dyDescent="0.2">
      <c r="B27" s="40">
        <f t="shared" si="1"/>
        <v>44770</v>
      </c>
      <c r="C27" s="73">
        <f t="shared" si="13"/>
        <v>44770</v>
      </c>
      <c r="D27" s="47">
        <f t="shared" si="0"/>
        <v>44770</v>
      </c>
      <c r="E27" s="48">
        <v>90</v>
      </c>
      <c r="F27" s="48">
        <f t="shared" si="2"/>
        <v>638</v>
      </c>
      <c r="G27" s="49">
        <f t="shared" si="3"/>
        <v>0.02</v>
      </c>
      <c r="H27" s="69">
        <f t="shared" si="4"/>
        <v>0.5</v>
      </c>
      <c r="I27" s="50">
        <v>0</v>
      </c>
      <c r="J27" s="50">
        <f t="shared" si="14"/>
        <v>100</v>
      </c>
      <c r="K27" s="50">
        <f t="shared" si="5"/>
        <v>0.5</v>
      </c>
      <c r="L27" s="51">
        <f t="shared" si="6"/>
        <v>0.5</v>
      </c>
      <c r="M27" s="130">
        <f>+M26</f>
        <v>77.805499999999995</v>
      </c>
      <c r="N27" s="51">
        <f t="shared" si="7"/>
        <v>38.902749999999997</v>
      </c>
      <c r="P27" s="52">
        <f t="shared" ref="P27:P32" si="15">F27/365</f>
        <v>1.747945205479452</v>
      </c>
      <c r="Q27" s="52">
        <f t="shared" ref="Q27:Q32" si="16">1/(1+$I$10)^(F27/365)</f>
        <v>0.96578902360514185</v>
      </c>
      <c r="R27" s="53">
        <f t="shared" ref="R27:R32" si="17">+K27</f>
        <v>0.5</v>
      </c>
      <c r="S27" s="53">
        <f t="shared" ref="S27:S32" si="18">+R27*Q27</f>
        <v>0.48289451180257092</v>
      </c>
      <c r="T27" s="53">
        <f t="shared" ref="T27:T32" si="19">+S27*P27</f>
        <v>0.84407314665764444</v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</row>
    <row r="28" spans="2:141" ht="12.75" customHeight="1" x14ac:dyDescent="0.2">
      <c r="B28" s="40">
        <f t="shared" si="1"/>
        <v>44862</v>
      </c>
      <c r="C28" s="73">
        <f t="shared" si="13"/>
        <v>44862</v>
      </c>
      <c r="D28" s="54">
        <f t="shared" si="0"/>
        <v>44862</v>
      </c>
      <c r="E28" s="55">
        <v>90</v>
      </c>
      <c r="F28" s="55">
        <f>C28-$E$10</f>
        <v>730</v>
      </c>
      <c r="G28" s="56">
        <f t="shared" si="3"/>
        <v>0.02</v>
      </c>
      <c r="H28" s="70">
        <f t="shared" si="4"/>
        <v>0.5</v>
      </c>
      <c r="I28" s="57">
        <v>0</v>
      </c>
      <c r="J28" s="57">
        <f t="shared" si="14"/>
        <v>100</v>
      </c>
      <c r="K28" s="57">
        <f t="shared" si="5"/>
        <v>0.5</v>
      </c>
      <c r="L28" s="58">
        <f t="shared" si="6"/>
        <v>0.5</v>
      </c>
      <c r="M28" s="130">
        <f>+M27</f>
        <v>77.805499999999995</v>
      </c>
      <c r="N28" s="58">
        <f t="shared" si="7"/>
        <v>38.902749999999997</v>
      </c>
      <c r="P28" s="52">
        <f t="shared" si="15"/>
        <v>2</v>
      </c>
      <c r="Q28" s="52">
        <f t="shared" si="16"/>
        <v>0.96095329090985404</v>
      </c>
      <c r="R28" s="53">
        <f t="shared" si="17"/>
        <v>0.5</v>
      </c>
      <c r="S28" s="53">
        <f t="shared" si="18"/>
        <v>0.48047664545492702</v>
      </c>
      <c r="T28" s="53">
        <f t="shared" si="19"/>
        <v>0.96095329090985404</v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</row>
    <row r="29" spans="2:141" ht="12.75" customHeight="1" x14ac:dyDescent="0.2">
      <c r="B29" s="40">
        <f t="shared" si="1"/>
        <v>44956</v>
      </c>
      <c r="C29" s="73">
        <v>44956</v>
      </c>
      <c r="D29" s="47">
        <v>44956</v>
      </c>
      <c r="E29" s="48">
        <v>90</v>
      </c>
      <c r="F29" s="48">
        <f>C29-$E$10</f>
        <v>824</v>
      </c>
      <c r="G29" s="49">
        <f t="shared" si="3"/>
        <v>0.02</v>
      </c>
      <c r="H29" s="69">
        <f t="shared" si="4"/>
        <v>0.5</v>
      </c>
      <c r="I29" s="50">
        <v>0</v>
      </c>
      <c r="J29" s="50">
        <f t="shared" si="14"/>
        <v>100</v>
      </c>
      <c r="K29" s="50">
        <f t="shared" si="5"/>
        <v>0.5</v>
      </c>
      <c r="L29" s="51">
        <f t="shared" si="6"/>
        <v>0.5</v>
      </c>
      <c r="M29" s="130">
        <f>+M28</f>
        <v>77.805499999999995</v>
      </c>
      <c r="N29" s="51">
        <f t="shared" si="7"/>
        <v>38.902749999999997</v>
      </c>
      <c r="P29" s="52">
        <f t="shared" si="15"/>
        <v>2.2575342465753425</v>
      </c>
      <c r="Q29" s="52">
        <f t="shared" si="16"/>
        <v>0.95603744059558038</v>
      </c>
      <c r="R29" s="53">
        <f t="shared" si="17"/>
        <v>0.5</v>
      </c>
      <c r="S29" s="53">
        <f t="shared" si="18"/>
        <v>0.47801872029779019</v>
      </c>
      <c r="T29" s="53">
        <f t="shared" si="19"/>
        <v>1.0791436315763812</v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</row>
    <row r="30" spans="2:141" ht="12.75" customHeight="1" x14ac:dyDescent="0.2">
      <c r="B30" s="40">
        <f t="shared" si="1"/>
        <v>45044</v>
      </c>
      <c r="C30" s="73">
        <v>45044</v>
      </c>
      <c r="D30" s="54">
        <f t="shared" si="0"/>
        <v>45044</v>
      </c>
      <c r="E30" s="55">
        <v>90</v>
      </c>
      <c r="F30" s="55">
        <f>C30-$E$10</f>
        <v>912</v>
      </c>
      <c r="G30" s="56">
        <f t="shared" si="3"/>
        <v>0.02</v>
      </c>
      <c r="H30" s="70">
        <f t="shared" si="4"/>
        <v>0.5</v>
      </c>
      <c r="I30" s="57">
        <v>0</v>
      </c>
      <c r="J30" s="57">
        <f t="shared" si="14"/>
        <v>100</v>
      </c>
      <c r="K30" s="57">
        <f t="shared" si="5"/>
        <v>0.5</v>
      </c>
      <c r="L30" s="58">
        <f t="shared" si="6"/>
        <v>0.5</v>
      </c>
      <c r="M30" s="130">
        <f>+M29</f>
        <v>77.805499999999995</v>
      </c>
      <c r="N30" s="58">
        <f t="shared" si="7"/>
        <v>38.902749999999997</v>
      </c>
      <c r="P30" s="52">
        <f t="shared" si="15"/>
        <v>2.4986301369863013</v>
      </c>
      <c r="Q30" s="52">
        <f t="shared" si="16"/>
        <v>0.95145816144486728</v>
      </c>
      <c r="R30" s="53">
        <f t="shared" si="17"/>
        <v>0.5</v>
      </c>
      <c r="S30" s="53">
        <f t="shared" si="18"/>
        <v>0.47572908072243364</v>
      </c>
      <c r="T30" s="53">
        <f t="shared" si="19"/>
        <v>1.1886710181338616</v>
      </c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</row>
    <row r="31" spans="2:141" ht="12.75" customHeight="1" x14ac:dyDescent="0.2">
      <c r="B31" s="40">
        <f t="shared" si="1"/>
        <v>45135</v>
      </c>
      <c r="C31" s="73">
        <f t="shared" si="13"/>
        <v>45135</v>
      </c>
      <c r="D31" s="47">
        <f t="shared" si="0"/>
        <v>45135</v>
      </c>
      <c r="E31" s="48">
        <v>90</v>
      </c>
      <c r="F31" s="48">
        <f>C31-$E$10</f>
        <v>1003</v>
      </c>
      <c r="G31" s="49">
        <f t="shared" si="3"/>
        <v>0.02</v>
      </c>
      <c r="H31" s="69">
        <f t="shared" si="4"/>
        <v>0.5</v>
      </c>
      <c r="I31" s="50">
        <v>0</v>
      </c>
      <c r="J31" s="50">
        <f t="shared" si="14"/>
        <v>100</v>
      </c>
      <c r="K31" s="50">
        <f t="shared" si="5"/>
        <v>0.5</v>
      </c>
      <c r="L31" s="51">
        <f t="shared" si="6"/>
        <v>0.5</v>
      </c>
      <c r="M31" s="130">
        <f>+M30</f>
        <v>77.805499999999995</v>
      </c>
      <c r="N31" s="51">
        <f>+K31*M31</f>
        <v>38.902749999999997</v>
      </c>
      <c r="P31" s="52">
        <f t="shared" si="15"/>
        <v>2.7479452054794522</v>
      </c>
      <c r="Q31" s="52">
        <f t="shared" si="16"/>
        <v>0.94674583769814535</v>
      </c>
      <c r="R31" s="53">
        <f t="shared" si="17"/>
        <v>0.5</v>
      </c>
      <c r="S31" s="53">
        <f t="shared" si="18"/>
        <v>0.47337291884907268</v>
      </c>
      <c r="T31" s="53">
        <f t="shared" si="19"/>
        <v>1.300802842755123</v>
      </c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</row>
    <row r="32" spans="2:141" ht="12.75" customHeight="1" x14ac:dyDescent="0.2">
      <c r="B32" s="40">
        <f t="shared" si="1"/>
        <v>45229</v>
      </c>
      <c r="C32" s="73">
        <v>45229</v>
      </c>
      <c r="D32" s="59">
        <v>45229</v>
      </c>
      <c r="E32" s="60">
        <v>90</v>
      </c>
      <c r="F32" s="60">
        <f>C32-$E$10</f>
        <v>1097</v>
      </c>
      <c r="G32" s="61">
        <f t="shared" si="3"/>
        <v>0.02</v>
      </c>
      <c r="H32" s="71">
        <f t="shared" si="4"/>
        <v>0.5</v>
      </c>
      <c r="I32" s="62">
        <v>100</v>
      </c>
      <c r="J32" s="62">
        <f t="shared" si="14"/>
        <v>0</v>
      </c>
      <c r="K32" s="62">
        <f t="shared" si="5"/>
        <v>100.5</v>
      </c>
      <c r="L32" s="63">
        <f t="shared" si="6"/>
        <v>100.5</v>
      </c>
      <c r="M32" s="131">
        <f>+M31</f>
        <v>77.805499999999995</v>
      </c>
      <c r="N32" s="63">
        <f>+K32*M32</f>
        <v>7819.4527499999995</v>
      </c>
      <c r="P32" s="52">
        <f t="shared" si="15"/>
        <v>3.0054794520547947</v>
      </c>
      <c r="Q32" s="52">
        <f t="shared" si="16"/>
        <v>0.94190266699691483</v>
      </c>
      <c r="R32" s="53">
        <f t="shared" si="17"/>
        <v>100.5</v>
      </c>
      <c r="S32" s="53">
        <f t="shared" si="18"/>
        <v>94.66121803318994</v>
      </c>
      <c r="T32" s="53">
        <f t="shared" si="19"/>
        <v>284.50234570523116</v>
      </c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</row>
    <row r="33" spans="4:141" ht="12.75" x14ac:dyDescent="0.2">
      <c r="D33"/>
      <c r="E33"/>
      <c r="F33"/>
      <c r="G33"/>
      <c r="H33"/>
      <c r="I33" s="79">
        <f>SUM(I21:I32)</f>
        <v>100</v>
      </c>
      <c r="J33"/>
      <c r="K33"/>
      <c r="L33" s="79">
        <f>SUM(L21:L32)</f>
        <v>106</v>
      </c>
      <c r="N33" s="79">
        <f>SUM(N21:N32)</f>
        <v>8247.3829999999998</v>
      </c>
      <c r="P33" s="52"/>
      <c r="Q33" s="52"/>
      <c r="R33" s="53"/>
      <c r="S33" s="53">
        <f>SUM(S21:S32)</f>
        <v>99.999999714477838</v>
      </c>
      <c r="T33" s="53">
        <f>SUM(T21:T32)</f>
        <v>292.44471536899295</v>
      </c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</row>
    <row r="34" spans="4:141" x14ac:dyDescent="0.2"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</row>
    <row r="35" spans="4:141" x14ac:dyDescent="0.2">
      <c r="P35" s="10"/>
      <c r="Q35" s="10"/>
      <c r="R35" s="10"/>
      <c r="S35" s="10"/>
      <c r="T35" s="10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</row>
    <row r="36" spans="4:141" x14ac:dyDescent="0.2">
      <c r="P36" s="10"/>
      <c r="Q36" s="10"/>
      <c r="R36" s="10"/>
      <c r="S36" s="10"/>
      <c r="T36" s="10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</row>
    <row r="37" spans="4:141" x14ac:dyDescent="0.2">
      <c r="P37" s="10"/>
      <c r="Q37" s="10"/>
      <c r="R37" s="10"/>
      <c r="S37" s="10"/>
      <c r="T37" s="10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</row>
    <row r="38" spans="4:141" x14ac:dyDescent="0.2">
      <c r="P38" s="10"/>
      <c r="Q38" s="10"/>
      <c r="R38" s="10"/>
      <c r="S38" s="10"/>
      <c r="T38" s="10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</row>
    <row r="39" spans="4:141" ht="9.75" customHeight="1" x14ac:dyDescent="0.2">
      <c r="P39" s="10"/>
      <c r="Q39" s="10"/>
      <c r="R39" s="10"/>
      <c r="S39" s="10"/>
      <c r="T39" s="10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</row>
    <row r="40" spans="4:141" x14ac:dyDescent="0.2">
      <c r="P40" s="10"/>
      <c r="Q40" s="10"/>
      <c r="R40" s="10"/>
      <c r="S40" s="10"/>
      <c r="T40" s="10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</row>
    <row r="41" spans="4:141" x14ac:dyDescent="0.2">
      <c r="P41" s="10"/>
      <c r="Q41" s="10"/>
      <c r="R41" s="10"/>
      <c r="S41" s="10"/>
      <c r="T41" s="10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</row>
    <row r="42" spans="4:141" x14ac:dyDescent="0.2">
      <c r="P42" s="10"/>
      <c r="Q42" s="10"/>
      <c r="R42" s="10"/>
      <c r="S42" s="10"/>
      <c r="T42" s="10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</row>
    <row r="43" spans="4:141" x14ac:dyDescent="0.2">
      <c r="P43" s="10"/>
      <c r="Q43" s="10"/>
      <c r="R43" s="10"/>
      <c r="S43" s="10"/>
      <c r="T43" s="10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</row>
    <row r="44" spans="4:141" x14ac:dyDescent="0.2">
      <c r="P44" s="10"/>
      <c r="Q44" s="10"/>
      <c r="R44" s="10"/>
      <c r="S44" s="10"/>
      <c r="T44" s="10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</row>
    <row r="45" spans="4:141" x14ac:dyDescent="0.2">
      <c r="P45" s="10"/>
      <c r="Q45" s="10"/>
      <c r="R45" s="10"/>
      <c r="S45" s="10"/>
      <c r="T45" s="10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</row>
    <row r="46" spans="4:141" x14ac:dyDescent="0.2">
      <c r="P46" s="10"/>
      <c r="Q46" s="10"/>
      <c r="R46" s="10"/>
      <c r="S46" s="10"/>
      <c r="T46" s="10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</row>
    <row r="47" spans="4:141" x14ac:dyDescent="0.2">
      <c r="P47" s="10"/>
      <c r="Q47" s="10"/>
      <c r="R47" s="10"/>
      <c r="S47" s="10"/>
      <c r="T47" s="10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</row>
    <row r="48" spans="4:141" x14ac:dyDescent="0.2">
      <c r="P48" s="10"/>
      <c r="Q48" s="10"/>
      <c r="R48" s="10"/>
      <c r="S48" s="10"/>
      <c r="T48" s="10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</row>
    <row r="49" spans="16:141" x14ac:dyDescent="0.2">
      <c r="P49" s="10"/>
      <c r="Q49" s="10"/>
      <c r="R49" s="10"/>
      <c r="S49" s="10"/>
      <c r="T49" s="10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</row>
    <row r="50" spans="16:141" x14ac:dyDescent="0.2">
      <c r="P50" s="10"/>
      <c r="Q50" s="10"/>
      <c r="R50" s="10"/>
      <c r="S50" s="10"/>
      <c r="T50" s="10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</row>
    <row r="51" spans="16:141" x14ac:dyDescent="0.2">
      <c r="P51" s="10"/>
      <c r="Q51" s="10"/>
      <c r="R51" s="10"/>
      <c r="S51" s="10"/>
      <c r="T51" s="10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</row>
    <row r="52" spans="16:141" x14ac:dyDescent="0.2">
      <c r="P52" s="10"/>
      <c r="Q52" s="10"/>
      <c r="R52" s="10"/>
      <c r="S52" s="10"/>
      <c r="T52" s="10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</row>
    <row r="53" spans="16:141" x14ac:dyDescent="0.2">
      <c r="P53" s="10"/>
      <c r="Q53" s="10"/>
      <c r="R53" s="10"/>
      <c r="S53" s="10"/>
      <c r="T53" s="10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</row>
    <row r="54" spans="16:141" x14ac:dyDescent="0.2">
      <c r="P54" s="10"/>
      <c r="Q54" s="10"/>
      <c r="R54" s="10"/>
      <c r="S54" s="10"/>
      <c r="T54" s="10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</row>
    <row r="55" spans="16:141" x14ac:dyDescent="0.2">
      <c r="P55" s="10"/>
      <c r="Q55" s="10"/>
      <c r="R55" s="10"/>
      <c r="S55" s="10"/>
      <c r="T55" s="10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</row>
    <row r="56" spans="16:141" x14ac:dyDescent="0.2">
      <c r="P56" s="10"/>
      <c r="Q56" s="10"/>
      <c r="R56" s="10"/>
      <c r="S56" s="10"/>
      <c r="T56" s="10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</row>
    <row r="57" spans="16:141" x14ac:dyDescent="0.2">
      <c r="P57" s="10"/>
      <c r="Q57" s="10"/>
      <c r="R57" s="10"/>
      <c r="S57" s="10"/>
      <c r="T57" s="10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</row>
    <row r="58" spans="16:141" x14ac:dyDescent="0.2">
      <c r="P58" s="10"/>
      <c r="Q58" s="10"/>
      <c r="R58" s="10"/>
      <c r="S58" s="10"/>
      <c r="T58" s="10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</row>
    <row r="59" spans="16:141" x14ac:dyDescent="0.2">
      <c r="P59" s="10"/>
      <c r="Q59" s="10"/>
      <c r="R59" s="10"/>
      <c r="S59" s="10"/>
      <c r="T59" s="10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</row>
    <row r="60" spans="16:141" x14ac:dyDescent="0.2">
      <c r="P60" s="10"/>
      <c r="Q60" s="10"/>
      <c r="R60" s="10"/>
      <c r="S60" s="10"/>
      <c r="T60" s="10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</row>
    <row r="61" spans="16:141" x14ac:dyDescent="0.2">
      <c r="P61" s="10"/>
      <c r="Q61" s="10"/>
      <c r="R61" s="10"/>
      <c r="S61" s="10"/>
      <c r="T61" s="10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</row>
    <row r="62" spans="16:141" x14ac:dyDescent="0.2">
      <c r="P62" s="10"/>
      <c r="Q62" s="10"/>
      <c r="R62" s="10"/>
      <c r="S62" s="10"/>
      <c r="T62" s="10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</row>
    <row r="63" spans="16:141" x14ac:dyDescent="0.2">
      <c r="P63" s="10"/>
      <c r="Q63" s="10"/>
      <c r="R63" s="10"/>
      <c r="S63" s="10"/>
      <c r="T63" s="10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</row>
    <row r="64" spans="16:141" x14ac:dyDescent="0.2">
      <c r="P64" s="10"/>
      <c r="Q64" s="10"/>
      <c r="R64" s="10"/>
      <c r="S64" s="10"/>
      <c r="T64" s="10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</row>
    <row r="65" spans="16:141" x14ac:dyDescent="0.2">
      <c r="P65" s="10"/>
      <c r="Q65" s="10"/>
      <c r="R65" s="10"/>
      <c r="S65" s="10"/>
      <c r="T65" s="10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</row>
    <row r="66" spans="16:141" x14ac:dyDescent="0.2">
      <c r="P66" s="10"/>
      <c r="Q66" s="10"/>
      <c r="R66" s="10"/>
      <c r="S66" s="10"/>
      <c r="T66" s="10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</row>
    <row r="67" spans="16:141" x14ac:dyDescent="0.2">
      <c r="P67" s="10"/>
      <c r="Q67" s="10"/>
      <c r="R67" s="10"/>
      <c r="S67" s="10"/>
      <c r="T67" s="10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</row>
    <row r="68" spans="16:141" x14ac:dyDescent="0.2">
      <c r="P68" s="10"/>
      <c r="Q68" s="10"/>
      <c r="R68" s="10"/>
      <c r="S68" s="10"/>
      <c r="T68" s="10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</row>
    <row r="69" spans="16:141" x14ac:dyDescent="0.2">
      <c r="P69" s="10"/>
      <c r="Q69" s="10"/>
      <c r="R69" s="10"/>
      <c r="S69" s="10"/>
      <c r="T69" s="10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</row>
    <row r="70" spans="16:141" x14ac:dyDescent="0.2">
      <c r="P70" s="10"/>
      <c r="Q70" s="10"/>
      <c r="R70" s="10"/>
      <c r="S70" s="10"/>
      <c r="T70" s="10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</row>
    <row r="71" spans="16:141" x14ac:dyDescent="0.2">
      <c r="P71" s="10"/>
      <c r="Q71" s="10"/>
      <c r="R71" s="10"/>
      <c r="S71" s="10"/>
      <c r="T71" s="10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</row>
    <row r="72" spans="16:141" x14ac:dyDescent="0.2">
      <c r="P72" s="10"/>
      <c r="Q72" s="10"/>
      <c r="R72" s="10"/>
      <c r="S72" s="10"/>
      <c r="T72" s="10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</row>
    <row r="73" spans="16:141" x14ac:dyDescent="0.2">
      <c r="P73" s="10"/>
      <c r="Q73" s="10"/>
      <c r="R73" s="10"/>
      <c r="S73" s="10"/>
      <c r="T73" s="10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</row>
    <row r="74" spans="16:141" x14ac:dyDescent="0.2">
      <c r="P74" s="10"/>
      <c r="Q74" s="10"/>
      <c r="R74" s="10"/>
      <c r="S74" s="10"/>
      <c r="T74" s="10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</row>
    <row r="75" spans="16:141" x14ac:dyDescent="0.2">
      <c r="P75" s="10"/>
      <c r="Q75" s="10"/>
      <c r="R75" s="10"/>
      <c r="S75" s="10"/>
      <c r="T75" s="10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</row>
    <row r="76" spans="16:141" x14ac:dyDescent="0.2">
      <c r="P76" s="10"/>
      <c r="Q76" s="10"/>
      <c r="R76" s="10"/>
      <c r="S76" s="10"/>
      <c r="T76" s="10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</row>
    <row r="77" spans="16:141" x14ac:dyDescent="0.2">
      <c r="P77" s="10"/>
      <c r="Q77" s="10"/>
      <c r="R77" s="10"/>
      <c r="S77" s="10"/>
      <c r="T77" s="10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</row>
    <row r="78" spans="16:141" x14ac:dyDescent="0.2">
      <c r="P78" s="10"/>
      <c r="Q78" s="10"/>
      <c r="R78" s="10"/>
      <c r="S78" s="10"/>
      <c r="T78" s="10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</row>
    <row r="79" spans="16:141" x14ac:dyDescent="0.2">
      <c r="P79" s="10"/>
      <c r="Q79" s="10"/>
      <c r="R79" s="10"/>
      <c r="S79" s="10"/>
      <c r="T79" s="10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</row>
    <row r="80" spans="16:141" x14ac:dyDescent="0.2">
      <c r="P80" s="10"/>
      <c r="Q80" s="10"/>
      <c r="R80" s="10"/>
      <c r="S80" s="10"/>
      <c r="T80" s="10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</row>
    <row r="81" spans="16:141" x14ac:dyDescent="0.2">
      <c r="P81" s="10"/>
      <c r="Q81" s="10"/>
      <c r="R81" s="10"/>
      <c r="S81" s="10"/>
      <c r="T81" s="10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</row>
    <row r="82" spans="16:141" x14ac:dyDescent="0.2">
      <c r="P82" s="10"/>
      <c r="Q82" s="10"/>
      <c r="R82" s="10"/>
      <c r="S82" s="10"/>
      <c r="T82" s="10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</row>
    <row r="83" spans="16:141" x14ac:dyDescent="0.2">
      <c r="P83" s="10"/>
      <c r="Q83" s="10"/>
      <c r="R83" s="10"/>
      <c r="S83" s="10"/>
      <c r="T83" s="10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</row>
    <row r="84" spans="16:141" x14ac:dyDescent="0.2">
      <c r="P84" s="10"/>
      <c r="Q84" s="10"/>
      <c r="R84" s="10"/>
      <c r="S84" s="10"/>
      <c r="T84" s="10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</row>
    <row r="85" spans="16:141" x14ac:dyDescent="0.2">
      <c r="P85" s="10"/>
      <c r="Q85" s="10"/>
      <c r="R85" s="10"/>
      <c r="S85" s="10"/>
      <c r="T85" s="10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</row>
    <row r="86" spans="16:141" x14ac:dyDescent="0.2">
      <c r="P86" s="10"/>
      <c r="Q86" s="10"/>
      <c r="R86" s="10"/>
      <c r="S86" s="10"/>
      <c r="T86" s="10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</row>
    <row r="87" spans="16:141" x14ac:dyDescent="0.2">
      <c r="P87" s="10"/>
      <c r="Q87" s="10"/>
      <c r="R87" s="10"/>
      <c r="S87" s="10"/>
      <c r="T87" s="10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</row>
    <row r="88" spans="16:141" x14ac:dyDescent="0.2">
      <c r="P88" s="10"/>
      <c r="Q88" s="10"/>
      <c r="R88" s="10"/>
      <c r="S88" s="10"/>
      <c r="T88" s="10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</row>
    <row r="89" spans="16:141" x14ac:dyDescent="0.2">
      <c r="P89" s="10"/>
      <c r="Q89" s="10"/>
      <c r="R89" s="10"/>
      <c r="S89" s="10"/>
      <c r="T89" s="10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</row>
    <row r="90" spans="16:141" x14ac:dyDescent="0.2">
      <c r="P90" s="10"/>
      <c r="Q90" s="10"/>
      <c r="R90" s="10"/>
      <c r="S90" s="10"/>
      <c r="T90" s="10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</row>
    <row r="91" spans="16:141" x14ac:dyDescent="0.2">
      <c r="P91" s="10"/>
      <c r="Q91" s="10"/>
      <c r="R91" s="10"/>
      <c r="S91" s="10"/>
      <c r="T91" s="10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</row>
    <row r="92" spans="16:141" x14ac:dyDescent="0.2">
      <c r="P92" s="10"/>
      <c r="Q92" s="10"/>
      <c r="R92" s="10"/>
      <c r="S92" s="10"/>
      <c r="T92" s="10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</row>
    <row r="93" spans="16:141" x14ac:dyDescent="0.2">
      <c r="P93" s="10"/>
      <c r="Q93" s="10"/>
      <c r="R93" s="10"/>
      <c r="S93" s="10"/>
      <c r="T93" s="10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</row>
    <row r="94" spans="16:141" x14ac:dyDescent="0.2">
      <c r="P94" s="10"/>
      <c r="Q94" s="10"/>
      <c r="R94" s="10"/>
      <c r="S94" s="10"/>
      <c r="T94" s="10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</row>
    <row r="95" spans="16:141" x14ac:dyDescent="0.2">
      <c r="P95" s="10"/>
      <c r="Q95" s="10"/>
      <c r="R95" s="10"/>
      <c r="S95" s="10"/>
      <c r="T95" s="10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</row>
    <row r="96" spans="16:141" x14ac:dyDescent="0.2">
      <c r="P96" s="10"/>
      <c r="Q96" s="10"/>
      <c r="R96" s="10"/>
      <c r="S96" s="10"/>
      <c r="T96" s="10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</row>
    <row r="97" spans="16:141" x14ac:dyDescent="0.2">
      <c r="P97" s="10"/>
      <c r="Q97" s="10"/>
      <c r="R97" s="10"/>
      <c r="S97" s="10"/>
      <c r="T97" s="10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</row>
    <row r="98" spans="16:141" x14ac:dyDescent="0.2">
      <c r="P98" s="10"/>
      <c r="Q98" s="10"/>
      <c r="R98" s="10"/>
      <c r="S98" s="10"/>
      <c r="T98" s="10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</row>
    <row r="99" spans="16:141" x14ac:dyDescent="0.2">
      <c r="P99" s="10"/>
      <c r="Q99" s="10"/>
      <c r="R99" s="10"/>
      <c r="S99" s="10"/>
      <c r="T99" s="10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</row>
    <row r="100" spans="16:141" x14ac:dyDescent="0.2">
      <c r="P100" s="10"/>
      <c r="Q100" s="10"/>
      <c r="R100" s="10"/>
      <c r="S100" s="10"/>
      <c r="T100" s="10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</row>
    <row r="101" spans="16:141" x14ac:dyDescent="0.2">
      <c r="P101" s="10"/>
      <c r="Q101" s="10"/>
      <c r="R101" s="10"/>
      <c r="S101" s="10"/>
      <c r="T101" s="10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</row>
    <row r="102" spans="16:141" x14ac:dyDescent="0.2">
      <c r="P102" s="10"/>
      <c r="Q102" s="10"/>
      <c r="R102" s="10"/>
      <c r="S102" s="10"/>
      <c r="T102" s="10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</row>
    <row r="103" spans="16:141" x14ac:dyDescent="0.2">
      <c r="P103" s="10"/>
      <c r="Q103" s="10"/>
      <c r="R103" s="10"/>
      <c r="S103" s="10"/>
      <c r="T103" s="10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</row>
    <row r="104" spans="16:141" x14ac:dyDescent="0.2">
      <c r="P104" s="10"/>
      <c r="Q104" s="10"/>
      <c r="R104" s="10"/>
      <c r="S104" s="10"/>
      <c r="T104" s="10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</row>
    <row r="105" spans="16:141" x14ac:dyDescent="0.2">
      <c r="P105" s="10"/>
      <c r="Q105" s="10"/>
      <c r="R105" s="10"/>
      <c r="S105" s="10"/>
      <c r="T105" s="10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</row>
    <row r="106" spans="16:141" x14ac:dyDescent="0.2">
      <c r="P106" s="10"/>
      <c r="Q106" s="10"/>
      <c r="R106" s="10"/>
      <c r="S106" s="10"/>
      <c r="T106" s="10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</row>
    <row r="107" spans="16:141" x14ac:dyDescent="0.2">
      <c r="P107" s="10"/>
      <c r="Q107" s="10"/>
      <c r="R107" s="10"/>
      <c r="S107" s="10"/>
      <c r="T107" s="10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</row>
    <row r="108" spans="16:141" x14ac:dyDescent="0.2">
      <c r="P108" s="10"/>
      <c r="Q108" s="10"/>
      <c r="R108" s="10"/>
      <c r="S108" s="10"/>
      <c r="T108" s="10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</row>
    <row r="109" spans="16:141" x14ac:dyDescent="0.2">
      <c r="P109" s="10"/>
      <c r="Q109" s="10"/>
      <c r="R109" s="10"/>
      <c r="S109" s="10"/>
      <c r="T109" s="10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</row>
    <row r="110" spans="16:141" x14ac:dyDescent="0.2">
      <c r="P110" s="10"/>
      <c r="Q110" s="10"/>
      <c r="R110" s="10"/>
      <c r="S110" s="10"/>
      <c r="T110" s="10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</row>
    <row r="111" spans="16:141" x14ac:dyDescent="0.2">
      <c r="P111" s="10"/>
      <c r="Q111" s="10"/>
      <c r="R111" s="10"/>
      <c r="S111" s="10"/>
      <c r="T111" s="10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</row>
    <row r="112" spans="16:141" x14ac:dyDescent="0.2">
      <c r="P112" s="10"/>
      <c r="Q112" s="10"/>
      <c r="R112" s="10"/>
      <c r="S112" s="10"/>
      <c r="T112" s="10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</row>
    <row r="113" spans="16:141" x14ac:dyDescent="0.2">
      <c r="P113" s="10"/>
      <c r="Q113" s="10"/>
      <c r="R113" s="10"/>
      <c r="S113" s="10"/>
      <c r="T113" s="10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</row>
    <row r="114" spans="16:141" x14ac:dyDescent="0.2">
      <c r="P114" s="10"/>
      <c r="Q114" s="10"/>
      <c r="R114" s="10"/>
      <c r="S114" s="10"/>
      <c r="T114" s="10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</row>
    <row r="115" spans="16:141" x14ac:dyDescent="0.2">
      <c r="P115" s="10"/>
      <c r="Q115" s="10"/>
      <c r="R115" s="10"/>
      <c r="S115" s="10"/>
      <c r="T115" s="10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</row>
    <row r="116" spans="16:141" x14ac:dyDescent="0.2">
      <c r="P116" s="10"/>
      <c r="Q116" s="10"/>
      <c r="R116" s="10"/>
      <c r="S116" s="10"/>
      <c r="T116" s="10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</row>
    <row r="117" spans="16:141" x14ac:dyDescent="0.2">
      <c r="P117" s="10"/>
      <c r="Q117" s="10"/>
      <c r="R117" s="10"/>
      <c r="S117" s="10"/>
      <c r="T117" s="10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</row>
    <row r="118" spans="16:141" x14ac:dyDescent="0.2">
      <c r="P118" s="10"/>
      <c r="Q118" s="10"/>
      <c r="R118" s="10"/>
      <c r="S118" s="10"/>
      <c r="T118" s="10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</row>
    <row r="119" spans="16:141" x14ac:dyDescent="0.2">
      <c r="P119" s="10"/>
      <c r="Q119" s="10"/>
      <c r="R119" s="10"/>
      <c r="S119" s="10"/>
      <c r="T119" s="10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</row>
    <row r="120" spans="16:141" x14ac:dyDescent="0.2">
      <c r="P120" s="10"/>
      <c r="Q120" s="10"/>
      <c r="R120" s="10"/>
      <c r="S120" s="10"/>
      <c r="T120" s="10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</row>
    <row r="121" spans="16:141" x14ac:dyDescent="0.2">
      <c r="P121" s="10"/>
      <c r="Q121" s="10"/>
      <c r="R121" s="10"/>
      <c r="S121" s="10"/>
      <c r="T121" s="10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</row>
    <row r="122" spans="16:141" x14ac:dyDescent="0.2">
      <c r="P122" s="10"/>
      <c r="Q122" s="10"/>
      <c r="R122" s="10"/>
      <c r="S122" s="10"/>
      <c r="T122" s="10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</row>
    <row r="123" spans="16:141" x14ac:dyDescent="0.2">
      <c r="P123" s="10"/>
      <c r="Q123" s="10"/>
      <c r="R123" s="10"/>
      <c r="S123" s="10"/>
      <c r="T123" s="10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</row>
    <row r="124" spans="16:141" x14ac:dyDescent="0.2">
      <c r="P124" s="10"/>
      <c r="Q124" s="10"/>
      <c r="R124" s="10"/>
      <c r="S124" s="10"/>
      <c r="T124" s="10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</row>
    <row r="125" spans="16:141" x14ac:dyDescent="0.2">
      <c r="P125" s="10"/>
      <c r="Q125" s="10"/>
      <c r="R125" s="10"/>
      <c r="S125" s="10"/>
      <c r="T125" s="10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</row>
    <row r="126" spans="16:141" x14ac:dyDescent="0.2">
      <c r="P126" s="10"/>
      <c r="Q126" s="10"/>
      <c r="R126" s="10"/>
      <c r="S126" s="10"/>
      <c r="T126" s="10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</row>
    <row r="127" spans="16:141" x14ac:dyDescent="0.2">
      <c r="P127" s="10"/>
      <c r="Q127" s="10"/>
      <c r="R127" s="10"/>
      <c r="S127" s="10"/>
      <c r="T127" s="10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</row>
    <row r="128" spans="16:141" x14ac:dyDescent="0.2">
      <c r="P128" s="10"/>
      <c r="Q128" s="10"/>
      <c r="R128" s="10"/>
      <c r="S128" s="10"/>
      <c r="T128" s="10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</row>
    <row r="129" spans="16:141" x14ac:dyDescent="0.2">
      <c r="P129" s="10"/>
      <c r="Q129" s="10"/>
      <c r="R129" s="10"/>
      <c r="S129" s="10"/>
      <c r="T129" s="10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</row>
    <row r="130" spans="16:141" x14ac:dyDescent="0.2">
      <c r="P130" s="10"/>
      <c r="Q130" s="10"/>
      <c r="R130" s="10"/>
      <c r="S130" s="10"/>
      <c r="T130" s="10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</row>
    <row r="131" spans="16:141" x14ac:dyDescent="0.2">
      <c r="P131" s="10"/>
      <c r="Q131" s="10"/>
      <c r="R131" s="10"/>
      <c r="S131" s="10"/>
      <c r="T131" s="10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</row>
    <row r="132" spans="16:141" x14ac:dyDescent="0.2">
      <c r="P132" s="10"/>
      <c r="Q132" s="10"/>
      <c r="R132" s="10"/>
      <c r="S132" s="10"/>
      <c r="T132" s="10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</row>
    <row r="133" spans="16:141" x14ac:dyDescent="0.2">
      <c r="P133" s="10"/>
      <c r="Q133" s="10"/>
      <c r="R133" s="10"/>
      <c r="S133" s="10"/>
      <c r="T133" s="10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</row>
    <row r="134" spans="16:141" x14ac:dyDescent="0.2">
      <c r="P134" s="10"/>
      <c r="Q134" s="10"/>
      <c r="R134" s="10"/>
      <c r="S134" s="10"/>
      <c r="T134" s="10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</row>
    <row r="135" spans="16:141" x14ac:dyDescent="0.2">
      <c r="P135" s="10"/>
      <c r="Q135" s="10"/>
      <c r="R135" s="10"/>
      <c r="S135" s="10"/>
      <c r="T135" s="10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</row>
    <row r="136" spans="16:141" x14ac:dyDescent="0.2">
      <c r="P136" s="10"/>
      <c r="Q136" s="10"/>
      <c r="R136" s="10"/>
      <c r="S136" s="10"/>
      <c r="T136" s="10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</row>
    <row r="137" spans="16:141" x14ac:dyDescent="0.2">
      <c r="P137" s="10"/>
      <c r="Q137" s="10"/>
      <c r="R137" s="10"/>
      <c r="S137" s="10"/>
      <c r="T137" s="10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</row>
    <row r="138" spans="16:141" x14ac:dyDescent="0.2">
      <c r="P138" s="10"/>
      <c r="Q138" s="10"/>
      <c r="R138" s="10"/>
      <c r="S138" s="10"/>
      <c r="T138" s="10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</row>
    <row r="139" spans="16:141" x14ac:dyDescent="0.2">
      <c r="P139" s="10"/>
      <c r="Q139" s="10"/>
      <c r="R139" s="10"/>
      <c r="S139" s="10"/>
      <c r="T139" s="10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</row>
    <row r="140" spans="16:141" x14ac:dyDescent="0.2">
      <c r="P140" s="10"/>
      <c r="Q140" s="10"/>
      <c r="R140" s="10"/>
      <c r="S140" s="10"/>
      <c r="T140" s="10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</row>
    <row r="141" spans="16:141" x14ac:dyDescent="0.2">
      <c r="P141" s="10"/>
      <c r="Q141" s="10"/>
      <c r="R141" s="10"/>
      <c r="S141" s="10"/>
      <c r="T141" s="10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</row>
    <row r="142" spans="16:141" x14ac:dyDescent="0.2">
      <c r="P142" s="10"/>
      <c r="Q142" s="10"/>
      <c r="R142" s="10"/>
      <c r="S142" s="10"/>
      <c r="T142" s="10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</row>
    <row r="143" spans="16:141" x14ac:dyDescent="0.2">
      <c r="P143" s="10"/>
      <c r="Q143" s="10"/>
      <c r="R143" s="10"/>
      <c r="S143" s="10"/>
      <c r="T143" s="10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</row>
    <row r="144" spans="16:141" x14ac:dyDescent="0.2">
      <c r="P144" s="10"/>
      <c r="Q144" s="10"/>
      <c r="R144" s="10"/>
      <c r="S144" s="10"/>
      <c r="T144" s="10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</row>
    <row r="145" spans="16:141" x14ac:dyDescent="0.2">
      <c r="P145" s="10"/>
      <c r="Q145" s="10"/>
      <c r="R145" s="10"/>
      <c r="S145" s="10"/>
      <c r="T145" s="10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</row>
    <row r="146" spans="16:141" x14ac:dyDescent="0.2">
      <c r="P146" s="10"/>
      <c r="Q146" s="10"/>
      <c r="R146" s="10"/>
      <c r="S146" s="10"/>
      <c r="T146" s="10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</row>
    <row r="147" spans="16:141" x14ac:dyDescent="0.2">
      <c r="P147" s="10"/>
      <c r="Q147" s="10"/>
      <c r="R147" s="10"/>
      <c r="S147" s="10"/>
      <c r="T147" s="10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</row>
    <row r="148" spans="16:141" x14ac:dyDescent="0.2">
      <c r="P148" s="10"/>
      <c r="Q148" s="10"/>
      <c r="R148" s="10"/>
      <c r="S148" s="10"/>
      <c r="T148" s="10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</row>
    <row r="149" spans="16:141" x14ac:dyDescent="0.2">
      <c r="P149" s="10"/>
      <c r="Q149" s="10"/>
      <c r="R149" s="10"/>
      <c r="S149" s="10"/>
      <c r="T149" s="10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</row>
    <row r="150" spans="16:141" x14ac:dyDescent="0.2">
      <c r="P150" s="10"/>
      <c r="Q150" s="10"/>
      <c r="R150" s="10"/>
      <c r="S150" s="10"/>
      <c r="T150" s="10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</row>
    <row r="151" spans="16:141" x14ac:dyDescent="0.2">
      <c r="P151" s="10"/>
      <c r="Q151" s="10"/>
      <c r="R151" s="10"/>
      <c r="S151" s="10"/>
      <c r="T151" s="10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</row>
    <row r="152" spans="16:141" x14ac:dyDescent="0.2">
      <c r="P152" s="10"/>
      <c r="Q152" s="10"/>
      <c r="R152" s="10"/>
      <c r="S152" s="10"/>
      <c r="T152" s="10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</row>
    <row r="153" spans="16:141" x14ac:dyDescent="0.2">
      <c r="P153" s="10"/>
      <c r="Q153" s="10"/>
      <c r="R153" s="10"/>
      <c r="S153" s="10"/>
      <c r="T153" s="10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</row>
    <row r="154" spans="16:141" x14ac:dyDescent="0.2">
      <c r="P154" s="10"/>
      <c r="Q154" s="10"/>
      <c r="R154" s="10"/>
      <c r="S154" s="10"/>
      <c r="T154" s="10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</row>
    <row r="155" spans="16:141" x14ac:dyDescent="0.2">
      <c r="P155" s="10"/>
      <c r="Q155" s="10"/>
      <c r="R155" s="10"/>
      <c r="S155" s="10"/>
      <c r="T155" s="10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</row>
    <row r="156" spans="16:141" x14ac:dyDescent="0.2">
      <c r="P156" s="10"/>
      <c r="Q156" s="10"/>
      <c r="R156" s="10"/>
      <c r="S156" s="10"/>
      <c r="T156" s="10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</row>
    <row r="157" spans="16:141" x14ac:dyDescent="0.2">
      <c r="P157" s="10"/>
      <c r="Q157" s="10"/>
      <c r="R157" s="10"/>
      <c r="S157" s="10"/>
      <c r="T157" s="10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</row>
    <row r="158" spans="16:141" x14ac:dyDescent="0.2">
      <c r="P158" s="10"/>
      <c r="Q158" s="10"/>
      <c r="R158" s="10"/>
      <c r="S158" s="10"/>
      <c r="T158" s="10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</row>
    <row r="159" spans="16:141" x14ac:dyDescent="0.2">
      <c r="P159" s="10"/>
      <c r="Q159" s="10"/>
      <c r="R159" s="10"/>
      <c r="S159" s="10"/>
      <c r="T159" s="10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</row>
    <row r="160" spans="16:141" x14ac:dyDescent="0.2">
      <c r="P160" s="10"/>
      <c r="Q160" s="10"/>
      <c r="R160" s="10"/>
      <c r="S160" s="10"/>
      <c r="T160" s="10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</row>
    <row r="161" spans="16:141" x14ac:dyDescent="0.2">
      <c r="P161" s="10"/>
      <c r="Q161" s="10"/>
      <c r="R161" s="10"/>
      <c r="S161" s="10"/>
      <c r="T161" s="10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</row>
    <row r="162" spans="16:141" x14ac:dyDescent="0.2">
      <c r="P162" s="10"/>
      <c r="Q162" s="10"/>
      <c r="R162" s="10"/>
      <c r="S162" s="10"/>
      <c r="T162" s="10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</row>
    <row r="163" spans="16:141" x14ac:dyDescent="0.2">
      <c r="P163" s="10"/>
      <c r="Q163" s="10"/>
      <c r="R163" s="10"/>
      <c r="S163" s="10"/>
      <c r="T163" s="10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</row>
    <row r="164" spans="16:141" x14ac:dyDescent="0.2">
      <c r="P164" s="10"/>
      <c r="Q164" s="10"/>
      <c r="R164" s="10"/>
      <c r="S164" s="10"/>
      <c r="T164" s="10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</row>
    <row r="165" spans="16:141" x14ac:dyDescent="0.2">
      <c r="P165" s="10"/>
      <c r="Q165" s="10"/>
      <c r="R165" s="10"/>
      <c r="S165" s="10"/>
      <c r="T165" s="10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</row>
    <row r="166" spans="16:141" x14ac:dyDescent="0.2">
      <c r="P166" s="10"/>
      <c r="Q166" s="10"/>
      <c r="R166" s="10"/>
      <c r="S166" s="10"/>
      <c r="T166" s="10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</row>
    <row r="167" spans="16:141" x14ac:dyDescent="0.2">
      <c r="P167" s="10"/>
      <c r="Q167" s="10"/>
      <c r="R167" s="10"/>
      <c r="S167" s="10"/>
      <c r="T167" s="10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</row>
    <row r="168" spans="16:141" x14ac:dyDescent="0.2">
      <c r="P168" s="10"/>
      <c r="Q168" s="10"/>
      <c r="R168" s="10"/>
      <c r="S168" s="10"/>
      <c r="T168" s="10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</row>
    <row r="169" spans="16:141" x14ac:dyDescent="0.2">
      <c r="P169" s="10"/>
      <c r="Q169" s="10"/>
      <c r="R169" s="10"/>
      <c r="S169" s="10"/>
      <c r="T169" s="10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</row>
    <row r="170" spans="16:141" x14ac:dyDescent="0.2">
      <c r="P170" s="10"/>
      <c r="Q170" s="10"/>
      <c r="R170" s="10"/>
      <c r="S170" s="10"/>
      <c r="T170" s="10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</row>
    <row r="171" spans="16:141" x14ac:dyDescent="0.2">
      <c r="P171" s="10"/>
      <c r="Q171" s="10"/>
      <c r="R171" s="10"/>
      <c r="S171" s="10"/>
      <c r="T171" s="10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</row>
    <row r="172" spans="16:141" x14ac:dyDescent="0.2">
      <c r="P172" s="10"/>
      <c r="Q172" s="10"/>
      <c r="R172" s="10"/>
      <c r="S172" s="10"/>
      <c r="T172" s="10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</row>
    <row r="173" spans="16:141" x14ac:dyDescent="0.2">
      <c r="P173" s="10"/>
      <c r="Q173" s="10"/>
      <c r="R173" s="10"/>
      <c r="S173" s="10"/>
      <c r="T173" s="10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</row>
    <row r="174" spans="16:141" x14ac:dyDescent="0.2">
      <c r="P174" s="10"/>
      <c r="Q174" s="10"/>
      <c r="R174" s="10"/>
      <c r="S174" s="10"/>
      <c r="T174" s="10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</row>
    <row r="175" spans="16:141" x14ac:dyDescent="0.2">
      <c r="P175" s="10"/>
      <c r="Q175" s="10"/>
      <c r="R175" s="10"/>
      <c r="S175" s="10"/>
      <c r="T175" s="10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</row>
    <row r="176" spans="16:141" x14ac:dyDescent="0.2">
      <c r="P176" s="10"/>
      <c r="Q176" s="10"/>
      <c r="R176" s="10"/>
      <c r="S176" s="10"/>
      <c r="T176" s="10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</row>
    <row r="177" spans="16:141" x14ac:dyDescent="0.2">
      <c r="P177" s="10"/>
      <c r="Q177" s="10"/>
      <c r="R177" s="10"/>
      <c r="S177" s="10"/>
      <c r="T177" s="10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</row>
    <row r="178" spans="16:141" x14ac:dyDescent="0.2">
      <c r="P178" s="10"/>
      <c r="Q178" s="10"/>
      <c r="R178" s="10"/>
      <c r="S178" s="10"/>
      <c r="T178" s="10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</row>
    <row r="179" spans="16:141" x14ac:dyDescent="0.2">
      <c r="P179" s="10"/>
      <c r="Q179" s="10"/>
      <c r="R179" s="10"/>
      <c r="S179" s="10"/>
      <c r="T179" s="10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</row>
    <row r="180" spans="16:141" x14ac:dyDescent="0.2">
      <c r="P180" s="10"/>
      <c r="Q180" s="10"/>
      <c r="R180" s="10"/>
      <c r="S180" s="10"/>
      <c r="T180" s="10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</row>
    <row r="181" spans="16:141" x14ac:dyDescent="0.2">
      <c r="P181" s="10"/>
      <c r="Q181" s="10"/>
      <c r="R181" s="10"/>
      <c r="S181" s="10"/>
      <c r="T181" s="10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</row>
    <row r="182" spans="16:141" x14ac:dyDescent="0.2">
      <c r="P182" s="10"/>
      <c r="Q182" s="10"/>
      <c r="R182" s="10"/>
      <c r="S182" s="10"/>
      <c r="T182" s="10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</row>
    <row r="183" spans="16:141" x14ac:dyDescent="0.2">
      <c r="P183" s="10"/>
      <c r="Q183" s="10"/>
      <c r="R183" s="10"/>
      <c r="S183" s="10"/>
      <c r="T183" s="10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</row>
    <row r="184" spans="16:141" x14ac:dyDescent="0.2">
      <c r="P184" s="10"/>
      <c r="Q184" s="10"/>
      <c r="R184" s="10"/>
      <c r="S184" s="10"/>
      <c r="T184" s="10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</row>
    <row r="185" spans="16:141" x14ac:dyDescent="0.2">
      <c r="P185" s="10"/>
      <c r="Q185" s="10"/>
      <c r="R185" s="10"/>
      <c r="S185" s="10"/>
      <c r="T185" s="10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</row>
    <row r="186" spans="16:141" x14ac:dyDescent="0.2">
      <c r="P186" s="10"/>
      <c r="Q186" s="10"/>
      <c r="R186" s="10"/>
      <c r="S186" s="10"/>
      <c r="T186" s="10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</row>
    <row r="187" spans="16:141" x14ac:dyDescent="0.2">
      <c r="P187" s="10"/>
      <c r="Q187" s="10"/>
      <c r="R187" s="10"/>
      <c r="S187" s="10"/>
      <c r="T187" s="10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</row>
    <row r="188" spans="16:141" x14ac:dyDescent="0.2">
      <c r="P188" s="10"/>
      <c r="Q188" s="10"/>
      <c r="R188" s="10"/>
      <c r="S188" s="10"/>
      <c r="T188" s="10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</row>
    <row r="189" spans="16:141" x14ac:dyDescent="0.2">
      <c r="P189" s="10"/>
      <c r="Q189" s="10"/>
      <c r="R189" s="10"/>
      <c r="S189" s="10"/>
      <c r="T189" s="10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</row>
    <row r="190" spans="16:141" x14ac:dyDescent="0.2">
      <c r="P190" s="10"/>
      <c r="Q190" s="10"/>
      <c r="R190" s="10"/>
      <c r="S190" s="10"/>
      <c r="T190" s="10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</row>
    <row r="191" spans="16:141" x14ac:dyDescent="0.2">
      <c r="P191" s="10"/>
      <c r="Q191" s="10"/>
      <c r="R191" s="10"/>
      <c r="S191" s="10"/>
      <c r="T191" s="10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</row>
    <row r="192" spans="16:141" x14ac:dyDescent="0.2">
      <c r="P192" s="10"/>
      <c r="Q192" s="10"/>
      <c r="R192" s="10"/>
      <c r="S192" s="10"/>
      <c r="T192" s="10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</row>
    <row r="193" spans="16:141" x14ac:dyDescent="0.2">
      <c r="P193" s="10"/>
      <c r="Q193" s="10"/>
      <c r="R193" s="10"/>
      <c r="S193" s="10"/>
      <c r="T193" s="10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</row>
    <row r="194" spans="16:141" x14ac:dyDescent="0.2">
      <c r="P194" s="10"/>
      <c r="Q194" s="10"/>
      <c r="R194" s="10"/>
      <c r="S194" s="10"/>
      <c r="T194" s="10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</row>
    <row r="195" spans="16:141" x14ac:dyDescent="0.2">
      <c r="P195" s="10"/>
      <c r="Q195" s="10"/>
      <c r="R195" s="10"/>
      <c r="S195" s="10"/>
      <c r="T195" s="10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</row>
    <row r="196" spans="16:141" x14ac:dyDescent="0.2">
      <c r="P196" s="10"/>
      <c r="Q196" s="10"/>
      <c r="R196" s="10"/>
      <c r="S196" s="10"/>
      <c r="T196" s="10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</row>
    <row r="197" spans="16:141" x14ac:dyDescent="0.2">
      <c r="P197" s="10"/>
      <c r="Q197" s="10"/>
      <c r="R197" s="10"/>
      <c r="S197" s="10"/>
      <c r="T197" s="10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</row>
    <row r="198" spans="16:141" x14ac:dyDescent="0.2">
      <c r="P198" s="10"/>
      <c r="Q198" s="10"/>
      <c r="R198" s="10"/>
      <c r="S198" s="10"/>
      <c r="T198" s="10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</row>
    <row r="199" spans="16:141" x14ac:dyDescent="0.2">
      <c r="P199" s="10"/>
      <c r="Q199" s="10"/>
      <c r="R199" s="10"/>
      <c r="S199" s="10"/>
      <c r="T199" s="10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</row>
    <row r="200" spans="16:141" x14ac:dyDescent="0.2">
      <c r="P200" s="10"/>
      <c r="Q200" s="10"/>
      <c r="R200" s="10"/>
      <c r="S200" s="10"/>
      <c r="T200" s="10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</row>
    <row r="201" spans="16:141" x14ac:dyDescent="0.2">
      <c r="P201" s="10"/>
      <c r="Q201" s="10"/>
      <c r="R201" s="10"/>
      <c r="S201" s="10"/>
      <c r="T201" s="10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</row>
    <row r="202" spans="16:141" x14ac:dyDescent="0.2">
      <c r="P202" s="10"/>
      <c r="Q202" s="10"/>
      <c r="R202" s="10"/>
      <c r="S202" s="10"/>
      <c r="T202" s="10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</row>
    <row r="203" spans="16:141" x14ac:dyDescent="0.2">
      <c r="P203" s="10"/>
      <c r="Q203" s="10"/>
      <c r="R203" s="10"/>
      <c r="S203" s="10"/>
      <c r="T203" s="10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</row>
    <row r="204" spans="16:141" x14ac:dyDescent="0.2">
      <c r="P204" s="10"/>
      <c r="Q204" s="10"/>
      <c r="R204" s="10"/>
      <c r="S204" s="10"/>
      <c r="T204" s="10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</row>
    <row r="205" spans="16:141" x14ac:dyDescent="0.2">
      <c r="P205" s="10"/>
      <c r="Q205" s="10"/>
      <c r="R205" s="10"/>
      <c r="S205" s="10"/>
      <c r="T205" s="10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</row>
    <row r="206" spans="16:141" x14ac:dyDescent="0.2">
      <c r="P206" s="10"/>
      <c r="Q206" s="10"/>
      <c r="R206" s="10"/>
      <c r="S206" s="10"/>
      <c r="T206" s="10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</row>
    <row r="207" spans="16:141" x14ac:dyDescent="0.2">
      <c r="P207" s="10"/>
      <c r="Q207" s="10"/>
      <c r="R207" s="10"/>
      <c r="S207" s="10"/>
      <c r="T207" s="10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</row>
    <row r="208" spans="16:141" x14ac:dyDescent="0.2">
      <c r="P208" s="10"/>
      <c r="Q208" s="10"/>
      <c r="R208" s="10"/>
      <c r="S208" s="10"/>
      <c r="T208" s="10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</row>
    <row r="209" spans="16:141" x14ac:dyDescent="0.2">
      <c r="P209" s="10"/>
      <c r="Q209" s="10"/>
      <c r="R209" s="10"/>
      <c r="S209" s="10"/>
      <c r="T209" s="10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</row>
    <row r="210" spans="16:141" x14ac:dyDescent="0.2">
      <c r="P210" s="10"/>
      <c r="Q210" s="10"/>
      <c r="R210" s="10"/>
      <c r="S210" s="10"/>
      <c r="T210" s="10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</row>
    <row r="211" spans="16:141" x14ac:dyDescent="0.2">
      <c r="P211" s="10"/>
      <c r="Q211" s="10"/>
      <c r="R211" s="10"/>
      <c r="S211" s="10"/>
      <c r="T211" s="10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</row>
    <row r="212" spans="16:141" x14ac:dyDescent="0.2">
      <c r="P212" s="10"/>
      <c r="Q212" s="10"/>
      <c r="R212" s="10"/>
      <c r="S212" s="10"/>
      <c r="T212" s="10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</row>
    <row r="213" spans="16:141" x14ac:dyDescent="0.2">
      <c r="P213" s="10"/>
      <c r="Q213" s="10"/>
      <c r="R213" s="10"/>
      <c r="S213" s="10"/>
      <c r="T213" s="10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</row>
    <row r="214" spans="16:141" x14ac:dyDescent="0.2">
      <c r="P214" s="10"/>
      <c r="Q214" s="10"/>
      <c r="R214" s="10"/>
      <c r="S214" s="10"/>
      <c r="T214" s="10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</row>
    <row r="215" spans="16:141" x14ac:dyDescent="0.2">
      <c r="P215" s="10"/>
      <c r="Q215" s="10"/>
      <c r="R215" s="10"/>
      <c r="S215" s="10"/>
      <c r="T215" s="10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</row>
    <row r="216" spans="16:141" x14ac:dyDescent="0.2">
      <c r="P216" s="10"/>
      <c r="Q216" s="10"/>
      <c r="R216" s="10"/>
      <c r="S216" s="10"/>
      <c r="T216" s="10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</row>
    <row r="217" spans="16:141" x14ac:dyDescent="0.2">
      <c r="P217" s="10"/>
      <c r="Q217" s="10"/>
      <c r="R217" s="10"/>
      <c r="S217" s="10"/>
      <c r="T217" s="10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</row>
    <row r="218" spans="16:141" x14ac:dyDescent="0.2">
      <c r="P218" s="10"/>
      <c r="Q218" s="10"/>
      <c r="R218" s="10"/>
      <c r="S218" s="10"/>
      <c r="T218" s="10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</row>
    <row r="219" spans="16:141" x14ac:dyDescent="0.2">
      <c r="P219" s="10"/>
      <c r="Q219" s="10"/>
      <c r="R219" s="10"/>
      <c r="S219" s="10"/>
      <c r="T219" s="10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</row>
    <row r="220" spans="16:141" x14ac:dyDescent="0.2">
      <c r="P220" s="10"/>
      <c r="Q220" s="10"/>
      <c r="R220" s="10"/>
      <c r="S220" s="10"/>
      <c r="T220" s="10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</row>
    <row r="221" spans="16:141" x14ac:dyDescent="0.2">
      <c r="P221" s="10"/>
      <c r="Q221" s="10"/>
      <c r="R221" s="10"/>
      <c r="S221" s="10"/>
      <c r="T221" s="10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</row>
    <row r="222" spans="16:141" x14ac:dyDescent="0.2">
      <c r="P222" s="10"/>
      <c r="Q222" s="10"/>
      <c r="R222" s="10"/>
      <c r="S222" s="10"/>
      <c r="T222" s="10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</row>
    <row r="223" spans="16:141" x14ac:dyDescent="0.2">
      <c r="P223" s="10"/>
      <c r="Q223" s="10"/>
      <c r="R223" s="10"/>
      <c r="S223" s="10"/>
      <c r="T223" s="10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</row>
    <row r="224" spans="16:141" x14ac:dyDescent="0.2">
      <c r="P224" s="10"/>
      <c r="Q224" s="10"/>
      <c r="R224" s="10"/>
      <c r="S224" s="10"/>
      <c r="T224" s="10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</row>
    <row r="225" spans="16:141" x14ac:dyDescent="0.2">
      <c r="P225" s="10"/>
      <c r="Q225" s="10"/>
      <c r="R225" s="10"/>
      <c r="S225" s="10"/>
      <c r="T225" s="10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</row>
    <row r="226" spans="16:141" x14ac:dyDescent="0.2">
      <c r="P226" s="10"/>
      <c r="Q226" s="10"/>
      <c r="R226" s="10"/>
      <c r="S226" s="10"/>
      <c r="T226" s="10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</row>
    <row r="227" spans="16:141" x14ac:dyDescent="0.2">
      <c r="P227" s="10"/>
      <c r="Q227" s="10"/>
      <c r="R227" s="10"/>
      <c r="S227" s="10"/>
      <c r="T227" s="10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</row>
    <row r="228" spans="16:141" x14ac:dyDescent="0.2">
      <c r="P228" s="10"/>
      <c r="Q228" s="10"/>
      <c r="R228" s="10"/>
      <c r="S228" s="10"/>
      <c r="T228" s="10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</row>
    <row r="229" spans="16:141" x14ac:dyDescent="0.2">
      <c r="P229" s="10"/>
      <c r="Q229" s="10"/>
      <c r="R229" s="10"/>
      <c r="S229" s="10"/>
      <c r="T229" s="10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</row>
    <row r="230" spans="16:141" x14ac:dyDescent="0.2">
      <c r="P230" s="10"/>
      <c r="Q230" s="10"/>
      <c r="R230" s="10"/>
      <c r="S230" s="10"/>
      <c r="T230" s="10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</row>
    <row r="231" spans="16:141" x14ac:dyDescent="0.2">
      <c r="P231" s="10"/>
      <c r="Q231" s="10"/>
      <c r="R231" s="10"/>
      <c r="S231" s="10"/>
      <c r="T231" s="10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</row>
    <row r="232" spans="16:141" x14ac:dyDescent="0.2">
      <c r="P232" s="10"/>
      <c r="Q232" s="10"/>
      <c r="R232" s="10"/>
      <c r="S232" s="10"/>
      <c r="T232" s="10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</row>
    <row r="233" spans="16:141" x14ac:dyDescent="0.2">
      <c r="P233" s="10"/>
      <c r="Q233" s="10"/>
      <c r="R233" s="10"/>
      <c r="S233" s="10"/>
      <c r="T233" s="10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</row>
    <row r="234" spans="16:141" x14ac:dyDescent="0.2">
      <c r="P234" s="10"/>
      <c r="Q234" s="10"/>
      <c r="R234" s="10"/>
      <c r="S234" s="10"/>
      <c r="T234" s="10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</row>
    <row r="235" spans="16:141" x14ac:dyDescent="0.2">
      <c r="P235" s="10"/>
      <c r="Q235" s="10"/>
      <c r="R235" s="10"/>
      <c r="S235" s="10"/>
      <c r="T235" s="10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</row>
    <row r="236" spans="16:141" x14ac:dyDescent="0.2">
      <c r="P236" s="10"/>
      <c r="Q236" s="10"/>
      <c r="R236" s="10"/>
      <c r="S236" s="10"/>
      <c r="T236" s="10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</row>
    <row r="237" spans="16:141" x14ac:dyDescent="0.2">
      <c r="P237" s="10"/>
      <c r="Q237" s="10"/>
      <c r="R237" s="10"/>
      <c r="S237" s="10"/>
      <c r="T237" s="10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</row>
    <row r="238" spans="16:141" x14ac:dyDescent="0.2">
      <c r="P238" s="10"/>
      <c r="Q238" s="10"/>
      <c r="R238" s="10"/>
      <c r="S238" s="10"/>
      <c r="T238" s="10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</row>
    <row r="239" spans="16:141" x14ac:dyDescent="0.2">
      <c r="P239" s="10"/>
      <c r="Q239" s="10"/>
      <c r="R239" s="10"/>
      <c r="S239" s="10"/>
      <c r="T239" s="10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</row>
    <row r="240" spans="16:141" x14ac:dyDescent="0.2">
      <c r="P240" s="10"/>
      <c r="Q240" s="10"/>
      <c r="R240" s="10"/>
      <c r="S240" s="10"/>
      <c r="T240" s="10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</row>
    <row r="241" spans="16:141" x14ac:dyDescent="0.2">
      <c r="P241" s="10"/>
      <c r="Q241" s="10"/>
      <c r="R241" s="10"/>
      <c r="S241" s="10"/>
      <c r="T241" s="10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</row>
    <row r="242" spans="16:141" x14ac:dyDescent="0.2">
      <c r="P242" s="10"/>
      <c r="Q242" s="10"/>
      <c r="R242" s="10"/>
      <c r="S242" s="10"/>
      <c r="T242" s="10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</row>
    <row r="243" spans="16:141" x14ac:dyDescent="0.2">
      <c r="P243" s="10"/>
      <c r="Q243" s="10"/>
      <c r="R243" s="10"/>
      <c r="S243" s="10"/>
      <c r="T243" s="10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</row>
    <row r="244" spans="16:141" x14ac:dyDescent="0.2">
      <c r="P244" s="10"/>
      <c r="Q244" s="10"/>
      <c r="R244" s="10"/>
      <c r="S244" s="10"/>
      <c r="T244" s="10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</row>
    <row r="245" spans="16:141" x14ac:dyDescent="0.2">
      <c r="P245" s="10"/>
      <c r="Q245" s="10"/>
      <c r="R245" s="10"/>
      <c r="S245" s="10"/>
      <c r="T245" s="10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</row>
    <row r="246" spans="16:141" x14ac:dyDescent="0.2">
      <c r="P246" s="10"/>
      <c r="Q246" s="10"/>
      <c r="R246" s="10"/>
      <c r="S246" s="10"/>
      <c r="T246" s="10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</row>
    <row r="247" spans="16:141" x14ac:dyDescent="0.2">
      <c r="P247" s="10"/>
      <c r="Q247" s="10"/>
      <c r="R247" s="10"/>
      <c r="S247" s="10"/>
      <c r="T247" s="10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</row>
    <row r="248" spans="16:141" x14ac:dyDescent="0.2">
      <c r="P248" s="10"/>
      <c r="Q248" s="10"/>
      <c r="R248" s="10"/>
      <c r="S248" s="10"/>
      <c r="T248" s="10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</row>
    <row r="249" spans="16:141" x14ac:dyDescent="0.2">
      <c r="P249" s="10"/>
      <c r="Q249" s="10"/>
      <c r="R249" s="10"/>
      <c r="S249" s="10"/>
      <c r="T249" s="10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</row>
    <row r="250" spans="16:141" x14ac:dyDescent="0.2">
      <c r="P250" s="10"/>
      <c r="Q250" s="10"/>
      <c r="R250" s="10"/>
      <c r="S250" s="10"/>
      <c r="T250" s="10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</row>
    <row r="251" spans="16:141" x14ac:dyDescent="0.2">
      <c r="P251" s="10"/>
      <c r="Q251" s="10"/>
      <c r="R251" s="10"/>
      <c r="S251" s="10"/>
      <c r="T251" s="10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</row>
    <row r="252" spans="16:141" x14ac:dyDescent="0.2">
      <c r="P252" s="10"/>
      <c r="Q252" s="10"/>
      <c r="R252" s="10"/>
      <c r="S252" s="10"/>
      <c r="T252" s="10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</row>
    <row r="253" spans="16:141" x14ac:dyDescent="0.2">
      <c r="P253" s="10"/>
      <c r="Q253" s="10"/>
      <c r="R253" s="10"/>
      <c r="S253" s="10"/>
      <c r="T253" s="10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</row>
    <row r="254" spans="16:141" x14ac:dyDescent="0.2">
      <c r="P254" s="10"/>
      <c r="Q254" s="10"/>
      <c r="R254" s="10"/>
      <c r="S254" s="10"/>
      <c r="T254" s="10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</row>
    <row r="255" spans="16:141" x14ac:dyDescent="0.2">
      <c r="P255" s="10"/>
      <c r="Q255" s="10"/>
      <c r="R255" s="10"/>
      <c r="S255" s="10"/>
      <c r="T255" s="10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</row>
    <row r="256" spans="16:141" x14ac:dyDescent="0.2">
      <c r="P256" s="10"/>
      <c r="Q256" s="10"/>
      <c r="R256" s="10"/>
      <c r="S256" s="10"/>
      <c r="T256" s="10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  <c r="EK256" s="14"/>
    </row>
    <row r="257" spans="16:141" x14ac:dyDescent="0.2">
      <c r="P257" s="10"/>
      <c r="Q257" s="10"/>
      <c r="R257" s="10"/>
      <c r="S257" s="10"/>
      <c r="T257" s="10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  <c r="EK257" s="14"/>
    </row>
    <row r="258" spans="16:141" x14ac:dyDescent="0.2">
      <c r="P258" s="10"/>
      <c r="Q258" s="10"/>
      <c r="R258" s="10"/>
      <c r="S258" s="10"/>
      <c r="T258" s="10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  <c r="EK258" s="14"/>
    </row>
    <row r="259" spans="16:141" x14ac:dyDescent="0.2"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  <c r="EK259" s="14"/>
    </row>
    <row r="260" spans="16:141" x14ac:dyDescent="0.2"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  <c r="EK260" s="14"/>
    </row>
    <row r="261" spans="16:141" x14ac:dyDescent="0.2"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  <c r="EK261" s="14"/>
    </row>
  </sheetData>
  <sheetProtection selectLockedCells="1"/>
  <mergeCells count="37">
    <mergeCell ref="M17:M18"/>
    <mergeCell ref="N17:N18"/>
    <mergeCell ref="J17:J18"/>
    <mergeCell ref="K17:K18"/>
    <mergeCell ref="L17:L18"/>
    <mergeCell ref="D17:D18"/>
    <mergeCell ref="E17:E18"/>
    <mergeCell ref="F17:F18"/>
    <mergeCell ref="G17:G18"/>
    <mergeCell ref="H17:H18"/>
    <mergeCell ref="I17:I18"/>
    <mergeCell ref="E13:F13"/>
    <mergeCell ref="G13:H13"/>
    <mergeCell ref="I13:J13"/>
    <mergeCell ref="K13:L13"/>
    <mergeCell ref="M13:N13"/>
    <mergeCell ref="E14:F14"/>
    <mergeCell ref="G14:H14"/>
    <mergeCell ref="I14:J14"/>
    <mergeCell ref="K14:L14"/>
    <mergeCell ref="M14:N14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D8:N8"/>
    <mergeCell ref="E10:F10"/>
    <mergeCell ref="G10:H10"/>
    <mergeCell ref="I10:J10"/>
    <mergeCell ref="K10:L10"/>
    <mergeCell ref="M10:N10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Clase IV</vt:lpstr>
      <vt:lpstr>TM20</vt:lpstr>
      <vt:lpstr>Feriados</vt:lpstr>
      <vt:lpstr>Hoja2</vt:lpstr>
      <vt:lpstr>Clase V </vt:lpstr>
      <vt:lpstr>Hoja1</vt:lpstr>
      <vt:lpstr>'Clase IV'!Área_de_impresión</vt:lpstr>
      <vt:lpstr>'Clase V '!Área_de_impresión</vt:lpstr>
    </vt:vector>
  </TitlesOfParts>
  <Company>Banco Macro Bansud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2020-10-23T15:15:03Z</dcterms:modified>
</cp:coreProperties>
</file>