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280" windowHeight="7920"/>
  </bookViews>
  <sheets>
    <sheet name="Clase 1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1'!$B$1:$N$37</definedName>
  </definedNames>
  <calcPr calcId="145621"/>
</workbook>
</file>

<file path=xl/calcChain.xml><?xml version="1.0" encoding="utf-8"?>
<calcChain xmlns="http://schemas.openxmlformats.org/spreadsheetml/2006/main">
  <c r="M12" i="1" l="1"/>
  <c r="M13" i="1"/>
  <c r="E14" i="1" l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C21" i="1"/>
  <c r="C22" i="1" s="1"/>
  <c r="C23" i="1" l="1"/>
  <c r="F22" i="1"/>
  <c r="O22" i="1" s="1"/>
  <c r="F21" i="1"/>
  <c r="O21" i="1" s="1"/>
  <c r="C20" i="1"/>
  <c r="C24" i="1" l="1"/>
  <c r="F23" i="1"/>
  <c r="O23" i="1" s="1"/>
  <c r="F24" i="1" l="1"/>
  <c r="O24" i="1" s="1"/>
  <c r="D24" i="1"/>
  <c r="C25" i="1"/>
  <c r="B24" i="1" l="1"/>
  <c r="K24" i="1"/>
  <c r="C26" i="1"/>
  <c r="F26" i="1" s="1"/>
  <c r="O26" i="1" s="1"/>
  <c r="D25" i="1"/>
  <c r="F25" i="1"/>
  <c r="O25" i="1" s="1"/>
  <c r="L24" i="1" l="1"/>
  <c r="Q24" i="1"/>
  <c r="B25" i="1"/>
  <c r="K25" i="1"/>
  <c r="B20" i="1"/>
  <c r="L25" i="1" l="1"/>
  <c r="Q25" i="1"/>
  <c r="D2" i="7"/>
  <c r="F2" i="4" l="1"/>
  <c r="E13" i="1" l="1"/>
  <c r="G20" i="1" l="1"/>
  <c r="J21" i="1"/>
  <c r="I27" i="1"/>
  <c r="J23" i="1" l="1"/>
  <c r="J25" i="1" s="1"/>
  <c r="J22" i="1"/>
  <c r="J24" i="1" s="1"/>
  <c r="J26" i="1" s="1"/>
  <c r="D20" i="1"/>
  <c r="D22" i="1" l="1"/>
  <c r="K22" i="1" s="1"/>
  <c r="D21" i="1"/>
  <c r="L22" i="1" l="1"/>
  <c r="Q22" i="1"/>
  <c r="B21" i="1"/>
  <c r="D26" i="1"/>
  <c r="K21" i="1"/>
  <c r="D23" i="1"/>
  <c r="K23" i="1" s="1"/>
  <c r="L23" i="1" l="1"/>
  <c r="Q23" i="1"/>
  <c r="B26" i="1"/>
  <c r="K26" i="1"/>
  <c r="K20" i="1"/>
  <c r="L20" i="1"/>
  <c r="L21" i="1"/>
  <c r="Q21" i="1"/>
  <c r="B23" i="1"/>
  <c r="L26" i="1" l="1"/>
  <c r="L27" i="1" s="1"/>
  <c r="Q26" i="1"/>
  <c r="I10" i="1" l="1"/>
  <c r="P21" i="1" s="1"/>
  <c r="I11" i="1" l="1"/>
  <c r="P26" i="1"/>
  <c r="R26" i="1" s="1"/>
  <c r="S26" i="1" s="1"/>
  <c r="P22" i="1"/>
  <c r="R22" i="1" s="1"/>
  <c r="S22" i="1" s="1"/>
  <c r="P25" i="1"/>
  <c r="R25" i="1" s="1"/>
  <c r="S25" i="1" s="1"/>
  <c r="P24" i="1"/>
  <c r="R24" i="1" s="1"/>
  <c r="S24" i="1" s="1"/>
  <c r="P23" i="1"/>
  <c r="R23" i="1" s="1"/>
  <c r="S23" i="1" s="1"/>
  <c r="R21" i="1"/>
  <c r="S21" i="1" s="1"/>
  <c r="S27" i="1" l="1"/>
  <c r="R27" i="1"/>
  <c r="I12" i="1" l="1"/>
</calcChain>
</file>

<file path=xl/sharedStrings.xml><?xml version="1.0" encoding="utf-8"?>
<sst xmlns="http://schemas.openxmlformats.org/spreadsheetml/2006/main" count="35" uniqueCount="35">
  <si>
    <t>Fecha de Emisión:</t>
  </si>
  <si>
    <t>TIR:</t>
  </si>
  <si>
    <t>Precio clean:</t>
  </si>
  <si>
    <t>Fecha de Vto:</t>
  </si>
  <si>
    <t>Int. Corridos: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</si>
  <si>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</si>
  <si>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</si>
  <si>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</si>
  <si>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</si>
  <si>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</si>
  <si>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</si>
  <si>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</si>
  <si>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</si>
  <si>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</si>
  <si>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</si>
  <si>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</si>
  <si>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</si>
  <si>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Días Devengamiento</t>
  </si>
  <si>
    <t>Días Totales</t>
  </si>
  <si>
    <t>Capital Residual</t>
  </si>
  <si>
    <t>Flujo Valor Nominal</t>
  </si>
  <si>
    <t>Fecha de Pago</t>
  </si>
  <si>
    <t>Duration meses:</t>
  </si>
  <si>
    <t>t promedio cupon</t>
  </si>
  <si>
    <t>Interés</t>
  </si>
  <si>
    <t>Cupón</t>
  </si>
  <si>
    <t>TM20</t>
  </si>
  <si>
    <t>Promedio 5d:</t>
  </si>
  <si>
    <t>Calificación:</t>
  </si>
  <si>
    <t>AA-</t>
  </si>
  <si>
    <t>TNA</t>
  </si>
  <si>
    <t>Tasa a Licitar:</t>
  </si>
  <si>
    <t>TNA:</t>
  </si>
  <si>
    <t>Cupón:</t>
  </si>
  <si>
    <t>ON YPF ENERGÍA ELÉCTRICA SA CLASE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</si>
</sst>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[$-409]d\-mmm\-yy;@"/>
    <numFmt numFmtId="165" formatCode="0.0000%"/>
    <numFmt numFmtId="166" formatCode="#,##0.00_ ;[Red]\-#,##0.00\ "/>
    <numFmt numFmtId="167" formatCode="#,##0.000000_ ;[Red]\-#,##0.000000\ "/>
    <numFmt numFmtId="168" formatCode="#,##0_ ;[Red]\-#,##0\ "/>
    <numFmt numFmtId="169" formatCode="[$-F800]dddd\,\ mmmm\ dd\,\ yyyy"/>
    <numFmt numFmtId="170" formatCode="#,##0.000;[Red]\-#,##0.000"/>
    <numFmt numFmtId="171" formatCode="#,##0.000_ ;[Red]\-#,##0.000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1" fillId="0" borderId="9" xfId="0" applyFont="1" applyBorder="1"/>
    <xf numFmtId="14" fontId="3" fillId="7" borderId="9" xfId="0" applyNumberFormat="1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right" vertical="center" wrapText="1"/>
    </xf>
    <xf numFmtId="14" fontId="3" fillId="6" borderId="9" xfId="0" applyNumberFormat="1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" fontId="0" fillId="0" borderId="0" xfId="0" applyNumberFormat="1"/>
    <xf numFmtId="14" fontId="1" fillId="0" borderId="0" xfId="4" applyNumberFormat="1"/>
    <xf numFmtId="0" fontId="4" fillId="0" borderId="0" xfId="0" applyFont="1" applyProtection="1"/>
    <xf numFmtId="0" fontId="4" fillId="3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Fill="1" applyProtection="1"/>
    <xf numFmtId="9" fontId="4" fillId="0" borderId="0" xfId="3" applyFont="1" applyProtection="1"/>
    <xf numFmtId="0" fontId="4" fillId="0" borderId="0" xfId="0" applyFont="1" applyBorder="1" applyProtection="1"/>
    <xf numFmtId="0" fontId="7" fillId="4" borderId="1" xfId="0" applyFont="1" applyFill="1" applyBorder="1" applyAlignment="1" applyProtection="1">
      <alignment horizontal="right"/>
    </xf>
    <xf numFmtId="165" fontId="4" fillId="2" borderId="0" xfId="0" applyNumberFormat="1" applyFont="1" applyFill="1" applyBorder="1" applyProtection="1"/>
    <xf numFmtId="0" fontId="7" fillId="0" borderId="3" xfId="0" applyFont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14" fontId="4" fillId="2" borderId="0" xfId="0" applyNumberFormat="1" applyFont="1" applyFill="1" applyBorder="1" applyProtection="1"/>
    <xf numFmtId="2" fontId="4" fillId="0" borderId="0" xfId="0" applyNumberFormat="1" applyFont="1" applyFill="1" applyProtection="1"/>
    <xf numFmtId="0" fontId="7" fillId="4" borderId="4" xfId="0" applyFont="1" applyFill="1" applyBorder="1" applyAlignment="1" applyProtection="1">
      <alignment horizontal="right"/>
    </xf>
    <xf numFmtId="169" fontId="4" fillId="2" borderId="2" xfId="2" applyNumberFormat="1" applyFont="1" applyFill="1" applyBorder="1" applyAlignment="1" applyProtection="1">
      <alignment horizontal="center"/>
    </xf>
    <xf numFmtId="164" fontId="7" fillId="0" borderId="0" xfId="2" applyNumberFormat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168" fontId="7" fillId="0" borderId="0" xfId="0" applyNumberFormat="1" applyFont="1" applyFill="1" applyBorder="1" applyProtection="1"/>
    <xf numFmtId="0" fontId="7" fillId="0" borderId="0" xfId="0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7" fillId="2" borderId="0" xfId="3" applyNumberFormat="1" applyFont="1" applyFill="1" applyBorder="1" applyAlignment="1" applyProtection="1">
      <alignment horizontal="center"/>
    </xf>
    <xf numFmtId="164" fontId="7" fillId="2" borderId="3" xfId="2" applyNumberFormat="1" applyFont="1" applyFill="1" applyBorder="1" applyAlignment="1" applyProtection="1">
      <alignment horizontal="center" vertical="center"/>
    </xf>
    <xf numFmtId="164" fontId="7" fillId="2" borderId="0" xfId="2" applyNumberFormat="1" applyFont="1" applyFill="1" applyBorder="1" applyAlignment="1" applyProtection="1">
      <alignment horizontal="center" vertical="center"/>
    </xf>
    <xf numFmtId="10" fontId="8" fillId="0" borderId="8" xfId="3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4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169" fontId="4" fillId="0" borderId="11" xfId="0" applyNumberFormat="1" applyFont="1" applyBorder="1" applyAlignment="1" applyProtection="1">
      <alignment horizontal="center" vertical="center"/>
    </xf>
    <xf numFmtId="15" fontId="4" fillId="4" borderId="1" xfId="0" applyNumberFormat="1" applyFont="1" applyFill="1" applyBorder="1" applyAlignment="1" applyProtection="1">
      <alignment horizontal="center"/>
    </xf>
    <xf numFmtId="38" fontId="4" fillId="4" borderId="2" xfId="0" applyNumberFormat="1" applyFont="1" applyFill="1" applyBorder="1" applyAlignment="1" applyProtection="1">
      <alignment horizontal="center" vertical="center"/>
    </xf>
    <xf numFmtId="10" fontId="8" fillId="4" borderId="2" xfId="3" applyNumberFormat="1" applyFont="1" applyFill="1" applyBorder="1" applyAlignment="1" applyProtection="1">
      <alignment horizontal="center"/>
    </xf>
    <xf numFmtId="40" fontId="4" fillId="4" borderId="2" xfId="0" applyNumberFormat="1" applyFont="1" applyFill="1" applyBorder="1" applyAlignment="1" applyProtection="1">
      <alignment horizontal="center" vertical="center"/>
    </xf>
    <xf numFmtId="40" fontId="4" fillId="4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5" fontId="4" fillId="0" borderId="3" xfId="0" applyNumberFormat="1" applyFont="1" applyFill="1" applyBorder="1" applyAlignment="1" applyProtection="1">
      <alignment horizontal="center"/>
    </xf>
    <xf numFmtId="38" fontId="4" fillId="0" borderId="0" xfId="0" applyNumberFormat="1" applyFont="1" applyBorder="1" applyAlignment="1" applyProtection="1">
      <alignment horizontal="center"/>
    </xf>
    <xf numFmtId="10" fontId="4" fillId="0" borderId="0" xfId="3" applyNumberFormat="1" applyFont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center"/>
    </xf>
    <xf numFmtId="40" fontId="4" fillId="0" borderId="0" xfId="0" applyNumberFormat="1" applyFont="1" applyBorder="1" applyAlignment="1" applyProtection="1">
      <alignment horizontal="center"/>
    </xf>
    <xf numFmtId="40" fontId="4" fillId="0" borderId="11" xfId="0" applyNumberFormat="1" applyFont="1" applyBorder="1" applyAlignment="1" applyProtection="1">
      <alignment horizontal="center"/>
    </xf>
    <xf numFmtId="167" fontId="4" fillId="2" borderId="0" xfId="0" applyNumberFormat="1" applyFont="1" applyFill="1" applyBorder="1" applyAlignment="1" applyProtection="1">
      <alignment horizontal="center" vertical="center"/>
    </xf>
    <xf numFmtId="167" fontId="4" fillId="2" borderId="0" xfId="0" applyNumberFormat="1" applyFont="1" applyFill="1" applyAlignment="1" applyProtection="1">
      <alignment horizontal="center" vertical="center"/>
    </xf>
    <xf numFmtId="15" fontId="4" fillId="4" borderId="3" xfId="0" applyNumberFormat="1" applyFont="1" applyFill="1" applyBorder="1" applyAlignment="1" applyProtection="1">
      <alignment horizontal="center"/>
    </xf>
    <xf numFmtId="38" fontId="4" fillId="4" borderId="0" xfId="0" applyNumberFormat="1" applyFont="1" applyFill="1" applyBorder="1" applyAlignment="1" applyProtection="1">
      <alignment horizontal="center"/>
    </xf>
    <xf numFmtId="10" fontId="4" fillId="4" borderId="0" xfId="3" applyNumberFormat="1" applyFont="1" applyFill="1" applyBorder="1" applyAlignment="1" applyProtection="1">
      <alignment horizontal="center"/>
    </xf>
    <xf numFmtId="171" fontId="4" fillId="4" borderId="0" xfId="1" applyNumberFormat="1" applyFont="1" applyFill="1" applyBorder="1" applyAlignment="1" applyProtection="1">
      <alignment horizontal="center"/>
    </xf>
    <xf numFmtId="40" fontId="4" fillId="4" borderId="0" xfId="0" applyNumberFormat="1" applyFont="1" applyFill="1" applyBorder="1" applyAlignment="1" applyProtection="1">
      <alignment horizontal="center"/>
    </xf>
    <xf numFmtId="40" fontId="4" fillId="4" borderId="11" xfId="0" applyNumberFormat="1" applyFont="1" applyFill="1" applyBorder="1" applyAlignment="1" applyProtection="1">
      <alignment horizontal="center"/>
    </xf>
    <xf numFmtId="15" fontId="4" fillId="4" borderId="4" xfId="0" applyNumberFormat="1" applyFont="1" applyFill="1" applyBorder="1" applyAlignment="1" applyProtection="1">
      <alignment horizontal="center"/>
    </xf>
    <xf numFmtId="38" fontId="4" fillId="4" borderId="7" xfId="0" applyNumberFormat="1" applyFont="1" applyFill="1" applyBorder="1" applyAlignment="1" applyProtection="1">
      <alignment horizontal="center"/>
    </xf>
    <xf numFmtId="10" fontId="4" fillId="4" borderId="7" xfId="3" applyNumberFormat="1" applyFont="1" applyFill="1" applyBorder="1" applyAlignment="1" applyProtection="1">
      <alignment horizontal="center"/>
    </xf>
    <xf numFmtId="171" fontId="4" fillId="4" borderId="7" xfId="1" applyNumberFormat="1" applyFont="1" applyFill="1" applyBorder="1" applyAlignment="1" applyProtection="1">
      <alignment horizontal="center"/>
    </xf>
    <xf numFmtId="40" fontId="4" fillId="4" borderId="7" xfId="0" applyNumberFormat="1" applyFont="1" applyFill="1" applyBorder="1" applyAlignment="1" applyProtection="1">
      <alignment horizontal="center"/>
    </xf>
    <xf numFmtId="40" fontId="4" fillId="4" borderId="5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40" fontId="7" fillId="0" borderId="6" xfId="0" applyNumberFormat="1" applyFont="1" applyBorder="1" applyAlignment="1" applyProtection="1">
      <alignment horizontal="center"/>
    </xf>
    <xf numFmtId="16" fontId="4" fillId="0" borderId="0" xfId="0" applyNumberFormat="1" applyFont="1" applyProtection="1"/>
    <xf numFmtId="170" fontId="4" fillId="0" borderId="0" xfId="0" applyNumberFormat="1" applyFont="1" applyBorder="1" applyAlignment="1" applyProtection="1">
      <alignment horizontal="center"/>
    </xf>
    <xf numFmtId="170" fontId="4" fillId="4" borderId="0" xfId="0" applyNumberFormat="1" applyFont="1" applyFill="1" applyBorder="1" applyAlignment="1" applyProtection="1">
      <alignment horizontal="center"/>
    </xf>
    <xf numFmtId="170" fontId="4" fillId="4" borderId="7" xfId="0" applyNumberFormat="1" applyFont="1" applyFill="1" applyBorder="1" applyAlignment="1" applyProtection="1">
      <alignment horizontal="center"/>
    </xf>
    <xf numFmtId="164" fontId="7" fillId="4" borderId="7" xfId="2" applyNumberFormat="1" applyFont="1" applyFill="1" applyBorder="1" applyAlignment="1" applyProtection="1">
      <alignment horizontal="center"/>
    </xf>
    <xf numFmtId="164" fontId="7" fillId="4" borderId="5" xfId="2" applyNumberFormat="1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6" fillId="5" borderId="8" xfId="0" applyFont="1" applyFill="1" applyBorder="1" applyAlignment="1" applyProtection="1"/>
    <xf numFmtId="0" fontId="6" fillId="5" borderId="10" xfId="0" applyFont="1" applyFill="1" applyBorder="1" applyAlignment="1" applyProtection="1"/>
    <xf numFmtId="0" fontId="7" fillId="0" borderId="3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4" borderId="2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/>
    </xf>
    <xf numFmtId="164" fontId="7" fillId="3" borderId="0" xfId="2" applyNumberFormat="1" applyFont="1" applyFill="1" applyBorder="1" applyAlignment="1" applyProtection="1">
      <alignment horizontal="center"/>
    </xf>
    <xf numFmtId="164" fontId="7" fillId="3" borderId="11" xfId="2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10" fontId="7" fillId="4" borderId="11" xfId="0" applyNumberFormat="1" applyFont="1" applyFill="1" applyBorder="1" applyAlignment="1" applyProtection="1">
      <alignment horizontal="center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11" xfId="2" applyNumberFormat="1" applyFont="1" applyFill="1" applyBorder="1" applyAlignment="1" applyProtection="1">
      <alignment horizontal="center"/>
    </xf>
    <xf numFmtId="164" fontId="7" fillId="4" borderId="2" xfId="2" applyNumberFormat="1" applyFont="1" applyFill="1" applyBorder="1" applyAlignment="1" applyProtection="1">
      <alignment horizontal="center"/>
    </xf>
    <xf numFmtId="164" fontId="7" fillId="4" borderId="13" xfId="2" applyNumberFormat="1" applyFont="1" applyFill="1" applyBorder="1" applyAlignment="1" applyProtection="1">
      <alignment horizontal="center"/>
    </xf>
    <xf numFmtId="166" fontId="7" fillId="8" borderId="8" xfId="0" applyNumberFormat="1" applyFont="1" applyFill="1" applyBorder="1" applyAlignment="1" applyProtection="1">
      <alignment horizontal="center"/>
      <protection locked="0"/>
    </xf>
    <xf numFmtId="166" fontId="7" fillId="8" borderId="10" xfId="0" applyNumberFormat="1" applyFont="1" applyFill="1" applyBorder="1" applyAlignment="1" applyProtection="1">
      <alignment horizontal="center"/>
      <protection locked="0"/>
    </xf>
    <xf numFmtId="166" fontId="7" fillId="0" borderId="0" xfId="0" applyNumberFormat="1" applyFont="1" applyFill="1" applyBorder="1" applyAlignment="1" applyProtection="1">
      <alignment horizontal="center"/>
    </xf>
    <xf numFmtId="166" fontId="7" fillId="0" borderId="11" xfId="0" applyNumberFormat="1" applyFont="1" applyFill="1" applyBorder="1" applyAlignment="1" applyProtection="1">
      <alignment horizontal="center"/>
    </xf>
    <xf numFmtId="164" fontId="5" fillId="5" borderId="1" xfId="2" applyNumberFormat="1" applyFont="1" applyFill="1" applyBorder="1" applyAlignment="1" applyProtection="1">
      <alignment horizontal="center" vertical="center" wrapText="1"/>
    </xf>
    <xf numFmtId="164" fontId="5" fillId="5" borderId="4" xfId="2" applyNumberFormat="1" applyFont="1" applyFill="1" applyBorder="1" applyAlignment="1" applyProtection="1">
      <alignment horizontal="center" vertical="center" wrapText="1"/>
    </xf>
    <xf numFmtId="164" fontId="5" fillId="5" borderId="2" xfId="2" applyNumberFormat="1" applyFont="1" applyFill="1" applyBorder="1" applyAlignment="1" applyProtection="1">
      <alignment horizontal="center" vertical="center" wrapText="1"/>
    </xf>
    <xf numFmtId="164" fontId="5" fillId="5" borderId="7" xfId="2" applyNumberFormat="1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7" fillId="8" borderId="12" xfId="0" applyFont="1" applyFill="1" applyBorder="1" applyAlignment="1" applyProtection="1">
      <alignment horizontal="right"/>
    </xf>
    <xf numFmtId="0" fontId="7" fillId="8" borderId="8" xfId="0" applyFont="1" applyFill="1" applyBorder="1" applyAlignment="1" applyProtection="1">
      <alignment horizontal="right"/>
    </xf>
    <xf numFmtId="10" fontId="7" fillId="0" borderId="0" xfId="0" applyNumberFormat="1" applyFont="1" applyBorder="1" applyAlignment="1" applyProtection="1">
      <alignment horizontal="center"/>
    </xf>
    <xf numFmtId="10" fontId="7" fillId="0" borderId="11" xfId="0" applyNumberFormat="1" applyFont="1" applyBorder="1" applyAlignment="1" applyProtection="1">
      <alignment horizontal="center"/>
    </xf>
    <xf numFmtId="10" fontId="7" fillId="4" borderId="2" xfId="0" applyNumberFormat="1" applyFont="1" applyFill="1" applyBorder="1" applyAlignment="1" applyProtection="1">
      <alignment horizontal="center"/>
    </xf>
    <xf numFmtId="10" fontId="7" fillId="4" borderId="13" xfId="0" applyNumberFormat="1" applyFont="1" applyFill="1" applyBorder="1" applyAlignment="1" applyProtection="1">
      <alignment horizontal="center"/>
    </xf>
    <xf numFmtId="10" fontId="7" fillId="8" borderId="8" xfId="3" applyNumberFormat="1" applyFont="1" applyFill="1" applyBorder="1" applyAlignment="1" applyProtection="1">
      <alignment horizontal="center"/>
      <protection locked="0"/>
    </xf>
    <xf numFmtId="10" fontId="7" fillId="8" borderId="10" xfId="3" applyNumberFormat="1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 applyProtection="1">
      <alignment horizontal="center"/>
    </xf>
    <xf numFmtId="2" fontId="7" fillId="3" borderId="11" xfId="0" applyNumberFormat="1" applyFont="1" applyFill="1" applyBorder="1" applyAlignment="1" applyProtection="1">
      <alignment horizontal="center"/>
    </xf>
    <xf numFmtId="2" fontId="7" fillId="4" borderId="0" xfId="0" applyNumberFormat="1" applyFont="1" applyFill="1" applyBorder="1" applyAlignment="1" applyProtection="1">
      <alignment horizontal="center"/>
    </xf>
    <xf numFmtId="2" fontId="7" fillId="4" borderId="11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28</xdr:row>
      <xdr:rowOff>38100</xdr:rowOff>
    </xdr:from>
    <xdr:to>
      <xdr:col>14</xdr:col>
      <xdr:colOff>0</xdr:colOff>
      <xdr:row>33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YPF ENERGIA ELECTRICA S.A., basarse en sus propios cálculos y evaluación de los Términos y Condiciones de la Obligación Negociable Clase 4 4 en el Prospeco que ha tenido a su disposición, a fin de determinar el rendimiento de la Obligación Negociable YPF ENERGIA ELECTRICA SA..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141073</xdr:colOff>
      <xdr:row>1</xdr:row>
      <xdr:rowOff>76200</xdr:rowOff>
    </xdr:from>
    <xdr:to>
      <xdr:col>7</xdr:col>
      <xdr:colOff>380999</xdr:colOff>
      <xdr:row>5</xdr:row>
      <xdr:rowOff>28575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113498" y="2190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8</xdr:col>
      <xdr:colOff>533839</xdr:colOff>
      <xdr:row>1</xdr:row>
      <xdr:rowOff>47625</xdr:rowOff>
    </xdr:from>
    <xdr:to>
      <xdr:col>10</xdr:col>
      <xdr:colOff>46810</xdr:colOff>
      <xdr:row>5</xdr:row>
      <xdr:rowOff>123359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7389" y="200025"/>
          <a:ext cx="1198896" cy="685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J264"/>
  <sheetViews>
    <sheetView showGridLines="0" tabSelected="1" zoomScaleNormal="100" zoomScaleSheetLayoutView="130" workbookViewId="0">
      <selection activeCell="M14" sqref="M14:N14"/>
    </sheetView>
  </sheetViews>
  <sheetFormatPr baseColWidth="10" defaultColWidth="11.42578125" defaultRowHeight="12" x14ac:dyDescent="0.2"/>
  <cols>
    <col min="1" max="1" width="11.42578125" style="10"/>
    <col min="2" max="2" width="8.28515625" style="10" hidden="1" customWidth="1"/>
    <col min="3" max="3" width="27.85546875" style="10" hidden="1" customWidth="1"/>
    <col min="4" max="4" width="18.85546875" style="10" bestFit="1" customWidth="1"/>
    <col min="5" max="5" width="17.140625" style="10" bestFit="1" customWidth="1"/>
    <col min="6" max="6" width="10.5703125" style="10" bestFit="1" customWidth="1"/>
    <col min="7" max="7" width="11.5703125" style="10" customWidth="1"/>
    <col min="8" max="8" width="13.5703125" style="10" customWidth="1"/>
    <col min="9" max="9" width="12.85546875" style="10" customWidth="1"/>
    <col min="10" max="10" width="12.42578125" style="10" customWidth="1"/>
    <col min="11" max="11" width="11.5703125" style="10" customWidth="1"/>
    <col min="12" max="12" width="11.7109375" style="10" customWidth="1"/>
    <col min="13" max="13" width="11.140625" style="10" customWidth="1"/>
    <col min="14" max="14" width="11.28515625" style="10" customWidth="1"/>
    <col min="15" max="15" width="15.28515625" style="12" hidden="1" customWidth="1"/>
    <col min="16" max="16" width="13.28515625" style="12" hidden="1" customWidth="1"/>
    <col min="17" max="18" width="9.5703125" style="13" hidden="1" customWidth="1"/>
    <col min="19" max="19" width="15.85546875" style="13" hidden="1" customWidth="1"/>
    <col min="20" max="20" width="8.28515625" style="10" customWidth="1"/>
    <col min="21" max="21" width="11.42578125" style="10" customWidth="1"/>
    <col min="22" max="16384" width="11.42578125" style="10"/>
  </cols>
  <sheetData>
    <row r="1" spans="4:140" x14ac:dyDescent="0.2">
      <c r="N1" s="11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</row>
    <row r="2" spans="4:140" x14ac:dyDescent="0.2"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</row>
    <row r="3" spans="4:140" x14ac:dyDescent="0.2"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</row>
    <row r="4" spans="4:140" x14ac:dyDescent="0.2"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</row>
    <row r="5" spans="4:140" x14ac:dyDescent="0.2">
      <c r="G5" s="15"/>
      <c r="H5" s="1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</row>
    <row r="6" spans="4:140" x14ac:dyDescent="0.2"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</row>
    <row r="7" spans="4:140" x14ac:dyDescent="0.2"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</row>
    <row r="8" spans="4:140" x14ac:dyDescent="0.2">
      <c r="D8" s="76" t="s">
        <v>34</v>
      </c>
      <c r="E8" s="77"/>
      <c r="F8" s="77"/>
      <c r="G8" s="77"/>
      <c r="H8" s="77"/>
      <c r="I8" s="77"/>
      <c r="J8" s="77"/>
      <c r="K8" s="77"/>
      <c r="L8" s="77"/>
      <c r="M8" s="78"/>
      <c r="N8" s="79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</row>
    <row r="9" spans="4:140" x14ac:dyDescent="0.2">
      <c r="J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</row>
    <row r="10" spans="4:140" ht="12.75" customHeight="1" x14ac:dyDescent="0.2">
      <c r="D10" s="17" t="s">
        <v>0</v>
      </c>
      <c r="E10" s="92">
        <v>44006</v>
      </c>
      <c r="F10" s="93"/>
      <c r="G10" s="82" t="s">
        <v>1</v>
      </c>
      <c r="H10" s="83"/>
      <c r="I10" s="112">
        <f>XIRR(L20:L26,B20:B26)</f>
        <v>1.5073528885841368E-2</v>
      </c>
      <c r="J10" s="113"/>
      <c r="K10" s="82" t="s">
        <v>2</v>
      </c>
      <c r="L10" s="83"/>
      <c r="M10" s="112">
        <v>1</v>
      </c>
      <c r="N10" s="113"/>
      <c r="O10" s="18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</row>
    <row r="11" spans="4:140" ht="12.75" customHeight="1" x14ac:dyDescent="0.2">
      <c r="D11" s="19" t="s">
        <v>3</v>
      </c>
      <c r="E11" s="90">
        <v>44554</v>
      </c>
      <c r="F11" s="91"/>
      <c r="G11" s="80" t="s">
        <v>32</v>
      </c>
      <c r="H11" s="81"/>
      <c r="I11" s="110">
        <f>+NOMINAL(I10,4)</f>
        <v>1.4989066172823584E-2</v>
      </c>
      <c r="J11" s="111"/>
      <c r="K11" s="80" t="s">
        <v>4</v>
      </c>
      <c r="L11" s="81"/>
      <c r="M11" s="110">
        <v>0</v>
      </c>
      <c r="N11" s="111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</row>
    <row r="12" spans="4:140" ht="12.75" customHeight="1" x14ac:dyDescent="0.2">
      <c r="D12" s="20" t="s">
        <v>33</v>
      </c>
      <c r="E12" s="88" t="s">
        <v>30</v>
      </c>
      <c r="F12" s="89"/>
      <c r="G12" s="84" t="s">
        <v>22</v>
      </c>
      <c r="H12" s="85"/>
      <c r="I12" s="118">
        <f>+(S27/R27)*12</f>
        <v>17.849001953303041</v>
      </c>
      <c r="J12" s="119"/>
      <c r="K12" s="84" t="s">
        <v>5</v>
      </c>
      <c r="L12" s="85"/>
      <c r="M12" s="88">
        <f>+M10+M11</f>
        <v>1</v>
      </c>
      <c r="N12" s="89"/>
      <c r="P12" s="21"/>
      <c r="R12" s="22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</row>
    <row r="13" spans="4:140" ht="12.75" customHeight="1" x14ac:dyDescent="0.2">
      <c r="D13" s="19" t="s">
        <v>6</v>
      </c>
      <c r="E13" s="86">
        <f>E11</f>
        <v>44554</v>
      </c>
      <c r="F13" s="87"/>
      <c r="G13" s="80" t="s">
        <v>28</v>
      </c>
      <c r="H13" s="81"/>
      <c r="I13" s="116" t="s">
        <v>29</v>
      </c>
      <c r="J13" s="117"/>
      <c r="K13" s="80" t="s">
        <v>7</v>
      </c>
      <c r="L13" s="81"/>
      <c r="M13" s="96">
        <f>+M14*M12</f>
        <v>10000</v>
      </c>
      <c r="N13" s="97"/>
      <c r="P13" s="21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</row>
    <row r="14" spans="4:140" ht="12.75" customHeight="1" x14ac:dyDescent="0.2">
      <c r="D14" s="23" t="s">
        <v>8</v>
      </c>
      <c r="E14" s="74">
        <f>E10</f>
        <v>44006</v>
      </c>
      <c r="F14" s="75"/>
      <c r="G14" s="108" t="s">
        <v>31</v>
      </c>
      <c r="H14" s="109"/>
      <c r="I14" s="114">
        <v>1.4999999999999999E-2</v>
      </c>
      <c r="J14" s="115"/>
      <c r="K14" s="108" t="s">
        <v>9</v>
      </c>
      <c r="L14" s="109"/>
      <c r="M14" s="94">
        <v>10000</v>
      </c>
      <c r="N14" s="95"/>
      <c r="P14" s="21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</row>
    <row r="15" spans="4:140" x14ac:dyDescent="0.2">
      <c r="E15" s="24"/>
      <c r="F15" s="25"/>
      <c r="G15" s="25"/>
      <c r="J15" s="26"/>
      <c r="K15" s="27"/>
      <c r="P15" s="21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</row>
    <row r="16" spans="4:140" x14ac:dyDescent="0.2">
      <c r="E16" s="28"/>
      <c r="F16" s="25"/>
      <c r="G16" s="25"/>
      <c r="J16" s="26"/>
      <c r="K16" s="27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</row>
    <row r="17" spans="2:140" ht="14.25" customHeight="1" x14ac:dyDescent="0.2">
      <c r="D17" s="98" t="s">
        <v>21</v>
      </c>
      <c r="E17" s="100" t="s">
        <v>17</v>
      </c>
      <c r="F17" s="100" t="s">
        <v>18</v>
      </c>
      <c r="G17" s="100" t="s">
        <v>25</v>
      </c>
      <c r="H17" s="104" t="s">
        <v>24</v>
      </c>
      <c r="I17" s="104" t="s">
        <v>10</v>
      </c>
      <c r="J17" s="104" t="s">
        <v>19</v>
      </c>
      <c r="K17" s="106" t="s">
        <v>11</v>
      </c>
      <c r="L17" s="102" t="s">
        <v>20</v>
      </c>
      <c r="O17" s="10"/>
      <c r="P17" s="10"/>
      <c r="Q17" s="10"/>
      <c r="R17" s="10"/>
      <c r="S17" s="10"/>
      <c r="T17" s="29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</row>
    <row r="18" spans="2:140" x14ac:dyDescent="0.2">
      <c r="D18" s="99"/>
      <c r="E18" s="101"/>
      <c r="F18" s="101"/>
      <c r="G18" s="101"/>
      <c r="H18" s="105"/>
      <c r="I18" s="105"/>
      <c r="J18" s="105"/>
      <c r="K18" s="107"/>
      <c r="L18" s="103"/>
      <c r="O18" s="30"/>
      <c r="P18" s="31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</row>
    <row r="19" spans="2:140" x14ac:dyDescent="0.2">
      <c r="D19" s="32"/>
      <c r="E19" s="33"/>
      <c r="F19" s="33"/>
      <c r="G19" s="34"/>
      <c r="H19" s="35"/>
      <c r="I19" s="35"/>
      <c r="J19" s="36"/>
      <c r="K19" s="37"/>
      <c r="L19" s="38"/>
      <c r="O19" s="30"/>
      <c r="P19" s="31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</row>
    <row r="20" spans="2:140" s="39" customFormat="1" ht="12.75" customHeight="1" x14ac:dyDescent="0.2">
      <c r="B20" s="40">
        <f>+E14</f>
        <v>44006</v>
      </c>
      <c r="C20" s="41">
        <f>+E10</f>
        <v>44006</v>
      </c>
      <c r="D20" s="42">
        <f>+C20</f>
        <v>44006</v>
      </c>
      <c r="E20" s="43"/>
      <c r="F20" s="43"/>
      <c r="G20" s="44">
        <f>+N21+N17</f>
        <v>0</v>
      </c>
      <c r="H20" s="43"/>
      <c r="I20" s="43"/>
      <c r="J20" s="45">
        <v>100</v>
      </c>
      <c r="K20" s="45">
        <f>-M12*100</f>
        <v>-100</v>
      </c>
      <c r="L20" s="46">
        <f>+M13*-1</f>
        <v>-10000</v>
      </c>
      <c r="M20" s="10"/>
      <c r="N20" s="10"/>
      <c r="O20" s="29" t="s">
        <v>23</v>
      </c>
      <c r="P20" s="29" t="s">
        <v>12</v>
      </c>
      <c r="Q20" s="29" t="s">
        <v>13</v>
      </c>
      <c r="R20" s="29" t="s">
        <v>14</v>
      </c>
      <c r="S20" s="29" t="s">
        <v>15</v>
      </c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</row>
    <row r="21" spans="2:140" s="39" customFormat="1" ht="12.75" customHeight="1" x14ac:dyDescent="0.2">
      <c r="B21" s="40">
        <f>+D21</f>
        <v>44098</v>
      </c>
      <c r="C21" s="41">
        <f>EDATE(E10,3)</f>
        <v>44098</v>
      </c>
      <c r="D21" s="48">
        <f t="shared" ref="D21:D26" si="0">+C21</f>
        <v>44098</v>
      </c>
      <c r="E21" s="49">
        <v>90</v>
      </c>
      <c r="F21" s="49">
        <f>C21-$E$10</f>
        <v>92</v>
      </c>
      <c r="G21" s="50">
        <f>$I$14</f>
        <v>1.4999999999999999E-2</v>
      </c>
      <c r="H21" s="51">
        <f>G21/360*E21*$J$20</f>
        <v>0.375</v>
      </c>
      <c r="I21" s="52">
        <v>0</v>
      </c>
      <c r="J21" s="52">
        <f>+J20-I21</f>
        <v>100</v>
      </c>
      <c r="K21" s="71">
        <f>+IF(D21&gt;$E$14,H21+I21,0)</f>
        <v>0.375</v>
      </c>
      <c r="L21" s="53">
        <f>+K21*$M$14/100</f>
        <v>37.5</v>
      </c>
      <c r="M21" s="10"/>
      <c r="N21" s="10"/>
      <c r="O21" s="54">
        <f>F21/365</f>
        <v>0.25205479452054796</v>
      </c>
      <c r="P21" s="54">
        <f>1/(1+$I$10)^(F21/365)</f>
        <v>0.99623609639146349</v>
      </c>
      <c r="Q21" s="55">
        <f>+K21</f>
        <v>0.375</v>
      </c>
      <c r="R21" s="55">
        <f>+Q21*P21</f>
        <v>0.37358853614679882</v>
      </c>
      <c r="S21" s="55">
        <f>+R21*O21</f>
        <v>9.4164781713713688E-2</v>
      </c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</row>
    <row r="22" spans="2:140" s="39" customFormat="1" ht="12.75" customHeight="1" x14ac:dyDescent="0.2">
      <c r="B22" s="40">
        <v>44162</v>
      </c>
      <c r="C22" s="41">
        <f>EDATE(C21,3)</f>
        <v>44189</v>
      </c>
      <c r="D22" s="56">
        <f t="shared" ref="D22" si="1">+C22</f>
        <v>44189</v>
      </c>
      <c r="E22" s="57">
        <v>90</v>
      </c>
      <c r="F22" s="57">
        <f t="shared" ref="F22:F26" si="2">C22-$E$10</f>
        <v>183</v>
      </c>
      <c r="G22" s="58">
        <f t="shared" ref="G22:G26" si="3">$I$14</f>
        <v>1.4999999999999999E-2</v>
      </c>
      <c r="H22" s="59">
        <f t="shared" ref="H22:H26" si="4">G22/360*E22*$J$20</f>
        <v>0.375</v>
      </c>
      <c r="I22" s="60">
        <v>0</v>
      </c>
      <c r="J22" s="60">
        <f>+J21-I22</f>
        <v>100</v>
      </c>
      <c r="K22" s="72">
        <f t="shared" ref="K22:K26" si="5">+IF(D22&gt;$E$14,H22+I22,0)</f>
        <v>0.375</v>
      </c>
      <c r="L22" s="61">
        <f t="shared" ref="L22:L26" si="6">+K22*$M$14/100</f>
        <v>37.5</v>
      </c>
      <c r="M22" s="10"/>
      <c r="N22" s="10"/>
      <c r="O22" s="54">
        <f t="shared" ref="O22:O26" si="7">F22/365</f>
        <v>0.50136986301369868</v>
      </c>
      <c r="P22" s="54">
        <f t="shared" ref="P22:P26" si="8">1/(1+$I$10)^(F22/365)</f>
        <v>0.99252704179297147</v>
      </c>
      <c r="Q22" s="55">
        <f t="shared" ref="Q22:Q26" si="9">+K22</f>
        <v>0.375</v>
      </c>
      <c r="R22" s="55">
        <f t="shared" ref="R22:R26" si="10">+Q22*P22</f>
        <v>0.37219764067236427</v>
      </c>
      <c r="S22" s="55">
        <f t="shared" ref="S22:S26" si="11">+R22*O22</f>
        <v>0.18660868011792511</v>
      </c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</row>
    <row r="23" spans="2:140" ht="12.75" customHeight="1" x14ac:dyDescent="0.2">
      <c r="B23" s="40">
        <f t="shared" ref="B23:B26" si="12">+D23</f>
        <v>44279</v>
      </c>
      <c r="C23" s="41">
        <f t="shared" ref="C23:C26" si="13">EDATE(C22,3)</f>
        <v>44279</v>
      </c>
      <c r="D23" s="48">
        <f t="shared" si="0"/>
        <v>44279</v>
      </c>
      <c r="E23" s="49">
        <v>90</v>
      </c>
      <c r="F23" s="49">
        <f t="shared" si="2"/>
        <v>273</v>
      </c>
      <c r="G23" s="50">
        <f t="shared" si="3"/>
        <v>1.4999999999999999E-2</v>
      </c>
      <c r="H23" s="51">
        <f t="shared" si="4"/>
        <v>0.375</v>
      </c>
      <c r="I23" s="52">
        <v>0</v>
      </c>
      <c r="J23" s="52">
        <f>+J21-I23</f>
        <v>100</v>
      </c>
      <c r="K23" s="71">
        <f t="shared" si="5"/>
        <v>0.375</v>
      </c>
      <c r="L23" s="53">
        <f t="shared" si="6"/>
        <v>37.5</v>
      </c>
      <c r="O23" s="54">
        <f t="shared" si="7"/>
        <v>0.74794520547945209</v>
      </c>
      <c r="P23" s="54">
        <f t="shared" si="8"/>
        <v>0.98887232849549689</v>
      </c>
      <c r="Q23" s="55">
        <f t="shared" si="9"/>
        <v>0.375</v>
      </c>
      <c r="R23" s="55">
        <f t="shared" si="10"/>
        <v>0.37082712318581135</v>
      </c>
      <c r="S23" s="55">
        <f t="shared" si="11"/>
        <v>0.27735836884856574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</row>
    <row r="24" spans="2:140" ht="12.75" customHeight="1" x14ac:dyDescent="0.2">
      <c r="B24" s="40">
        <f t="shared" si="12"/>
        <v>44371</v>
      </c>
      <c r="C24" s="41">
        <f t="shared" si="13"/>
        <v>44371</v>
      </c>
      <c r="D24" s="56">
        <f t="shared" si="0"/>
        <v>44371</v>
      </c>
      <c r="E24" s="57">
        <v>90</v>
      </c>
      <c r="F24" s="57">
        <f t="shared" si="2"/>
        <v>365</v>
      </c>
      <c r="G24" s="58">
        <f t="shared" si="3"/>
        <v>1.4999999999999999E-2</v>
      </c>
      <c r="H24" s="59">
        <f t="shared" si="4"/>
        <v>0.375</v>
      </c>
      <c r="I24" s="60">
        <v>0</v>
      </c>
      <c r="J24" s="60">
        <f t="shared" ref="J24:J26" si="14">+J22-I24</f>
        <v>100</v>
      </c>
      <c r="K24" s="72">
        <f t="shared" si="5"/>
        <v>0.375</v>
      </c>
      <c r="L24" s="61">
        <f t="shared" si="6"/>
        <v>37.5</v>
      </c>
      <c r="O24" s="54">
        <f t="shared" si="7"/>
        <v>1</v>
      </c>
      <c r="P24" s="54">
        <f t="shared" si="8"/>
        <v>0.98515030836989081</v>
      </c>
      <c r="Q24" s="55">
        <f t="shared" si="9"/>
        <v>0.375</v>
      </c>
      <c r="R24" s="55">
        <f t="shared" si="10"/>
        <v>0.36943136563870904</v>
      </c>
      <c r="S24" s="55">
        <f t="shared" si="11"/>
        <v>0.36943136563870904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</row>
    <row r="25" spans="2:140" ht="12.75" customHeight="1" x14ac:dyDescent="0.2">
      <c r="B25" s="40">
        <f t="shared" si="12"/>
        <v>44463</v>
      </c>
      <c r="C25" s="41">
        <f t="shared" si="13"/>
        <v>44463</v>
      </c>
      <c r="D25" s="48">
        <f t="shared" si="0"/>
        <v>44463</v>
      </c>
      <c r="E25" s="49">
        <v>90</v>
      </c>
      <c r="F25" s="49">
        <f t="shared" si="2"/>
        <v>457</v>
      </c>
      <c r="G25" s="50">
        <f t="shared" si="3"/>
        <v>1.4999999999999999E-2</v>
      </c>
      <c r="H25" s="51">
        <f t="shared" si="4"/>
        <v>0.375</v>
      </c>
      <c r="I25" s="52">
        <v>0</v>
      </c>
      <c r="J25" s="52">
        <f t="shared" si="14"/>
        <v>100</v>
      </c>
      <c r="K25" s="71">
        <f t="shared" si="5"/>
        <v>0.375</v>
      </c>
      <c r="L25" s="53">
        <f t="shared" si="6"/>
        <v>37.5</v>
      </c>
      <c r="O25" s="54">
        <f t="shared" si="7"/>
        <v>1.252054794520548</v>
      </c>
      <c r="P25" s="54">
        <f t="shared" si="8"/>
        <v>0.98144229756926649</v>
      </c>
      <c r="Q25" s="55">
        <f t="shared" si="9"/>
        <v>0.375</v>
      </c>
      <c r="R25" s="55">
        <f t="shared" si="10"/>
        <v>0.36804086158847493</v>
      </c>
      <c r="S25" s="55">
        <f t="shared" si="11"/>
        <v>0.46080732533132346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</row>
    <row r="26" spans="2:140" ht="12.75" customHeight="1" x14ac:dyDescent="0.2">
      <c r="B26" s="40">
        <f t="shared" si="12"/>
        <v>44554</v>
      </c>
      <c r="C26" s="41">
        <f t="shared" si="13"/>
        <v>44554</v>
      </c>
      <c r="D26" s="62">
        <f t="shared" si="0"/>
        <v>44554</v>
      </c>
      <c r="E26" s="63">
        <v>90</v>
      </c>
      <c r="F26" s="63">
        <f t="shared" si="2"/>
        <v>548</v>
      </c>
      <c r="G26" s="64">
        <f t="shared" si="3"/>
        <v>1.4999999999999999E-2</v>
      </c>
      <c r="H26" s="65">
        <f t="shared" si="4"/>
        <v>0.375</v>
      </c>
      <c r="I26" s="66">
        <v>100</v>
      </c>
      <c r="J26" s="66">
        <f t="shared" si="14"/>
        <v>0</v>
      </c>
      <c r="K26" s="73">
        <f t="shared" si="5"/>
        <v>100.375</v>
      </c>
      <c r="L26" s="67">
        <f t="shared" si="6"/>
        <v>10037.5</v>
      </c>
      <c r="O26" s="54">
        <f t="shared" si="7"/>
        <v>1.5013698630136987</v>
      </c>
      <c r="P26" s="54">
        <f t="shared" si="8"/>
        <v>0.97778832128780124</v>
      </c>
      <c r="Q26" s="55">
        <f t="shared" si="9"/>
        <v>100.375</v>
      </c>
      <c r="R26" s="55">
        <f t="shared" si="10"/>
        <v>98.145502749263045</v>
      </c>
      <c r="S26" s="55">
        <f t="shared" si="11"/>
        <v>147.35270001807166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</row>
    <row r="27" spans="2:140" x14ac:dyDescent="0.2">
      <c r="D27" s="68"/>
      <c r="E27" s="49"/>
      <c r="F27" s="49"/>
      <c r="G27" s="49"/>
      <c r="H27" s="49"/>
      <c r="I27" s="69">
        <f>SUM(I21:I26)</f>
        <v>100</v>
      </c>
      <c r="J27" s="52"/>
      <c r="K27" s="52"/>
      <c r="L27" s="69">
        <f>SUM(L21:L26)</f>
        <v>10225</v>
      </c>
      <c r="O27" s="54"/>
      <c r="P27" s="54"/>
      <c r="Q27" s="55"/>
      <c r="R27" s="55">
        <f>SUM(R21:R26)</f>
        <v>99.999588276495203</v>
      </c>
      <c r="S27" s="55">
        <f>SUM(S21:S26)</f>
        <v>148.7410705397219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</row>
    <row r="28" spans="2:140" x14ac:dyDescent="0.2"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</row>
    <row r="29" spans="2:140" x14ac:dyDescent="0.2">
      <c r="O29" s="10"/>
      <c r="P29" s="10"/>
      <c r="Q29" s="10"/>
      <c r="R29" s="10"/>
      <c r="S29" s="10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</row>
    <row r="30" spans="2:140" x14ac:dyDescent="0.2">
      <c r="O30" s="10"/>
      <c r="P30" s="10"/>
      <c r="Q30" s="10"/>
      <c r="R30" s="10"/>
      <c r="S30" s="10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</row>
    <row r="31" spans="2:140" x14ac:dyDescent="0.2">
      <c r="O31" s="10"/>
      <c r="P31" s="10"/>
      <c r="Q31" s="10"/>
      <c r="R31" s="10"/>
      <c r="S31" s="10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</row>
    <row r="32" spans="2:140" x14ac:dyDescent="0.2">
      <c r="O32" s="10"/>
      <c r="P32" s="10"/>
      <c r="Q32" s="10"/>
      <c r="R32" s="10"/>
      <c r="S32" s="10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</row>
    <row r="33" spans="2:140" ht="9.75" customHeight="1" x14ac:dyDescent="0.2">
      <c r="O33" s="10"/>
      <c r="P33" s="10"/>
      <c r="Q33" s="10"/>
      <c r="R33" s="10"/>
      <c r="S33" s="10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</row>
    <row r="34" spans="2:140" x14ac:dyDescent="0.2">
      <c r="O34" s="10"/>
      <c r="P34" s="10"/>
      <c r="Q34" s="10"/>
      <c r="R34" s="10"/>
      <c r="S34" s="10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</row>
    <row r="35" spans="2:140" x14ac:dyDescent="0.2">
      <c r="O35" s="10"/>
      <c r="P35" s="10"/>
      <c r="Q35" s="10"/>
      <c r="R35" s="10"/>
      <c r="S35" s="1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</row>
    <row r="36" spans="2:140" x14ac:dyDescent="0.2">
      <c r="O36" s="10"/>
      <c r="P36" s="10"/>
      <c r="Q36" s="10"/>
      <c r="R36" s="10"/>
      <c r="S36" s="10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</row>
    <row r="37" spans="2:140" x14ac:dyDescent="0.2">
      <c r="O37" s="10"/>
      <c r="P37" s="10"/>
      <c r="Q37" s="10"/>
      <c r="R37" s="10"/>
      <c r="S37" s="10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</row>
    <row r="38" spans="2:140" x14ac:dyDescent="0.2">
      <c r="O38" s="10"/>
      <c r="P38" s="10"/>
      <c r="Q38" s="10"/>
      <c r="R38" s="10"/>
      <c r="S38" s="10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</row>
    <row r="39" spans="2:140" x14ac:dyDescent="0.2">
      <c r="O39" s="10"/>
      <c r="P39" s="10"/>
      <c r="Q39" s="10"/>
      <c r="R39" s="10"/>
      <c r="S39" s="10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</row>
    <row r="40" spans="2:140" x14ac:dyDescent="0.2">
      <c r="C40" s="42">
        <v>43861</v>
      </c>
      <c r="O40" s="10"/>
      <c r="P40" s="10"/>
      <c r="Q40" s="10"/>
      <c r="R40" s="10"/>
      <c r="S40" s="10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</row>
    <row r="41" spans="2:140" x14ac:dyDescent="0.2">
      <c r="B41" s="70">
        <v>43942</v>
      </c>
      <c r="C41" s="42">
        <v>43951</v>
      </c>
      <c r="O41" s="10"/>
      <c r="P41" s="10"/>
      <c r="Q41" s="10"/>
      <c r="R41" s="10"/>
      <c r="S41" s="10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</row>
    <row r="42" spans="2:140" x14ac:dyDescent="0.2">
      <c r="B42" s="70">
        <v>44032</v>
      </c>
      <c r="C42" s="42">
        <v>44041</v>
      </c>
      <c r="O42" s="10"/>
      <c r="P42" s="10"/>
      <c r="Q42" s="10"/>
      <c r="R42" s="10"/>
      <c r="S42" s="10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</row>
    <row r="43" spans="2:140" x14ac:dyDescent="0.2">
      <c r="B43" s="70">
        <v>44120</v>
      </c>
      <c r="C43" s="42">
        <v>44131</v>
      </c>
      <c r="O43" s="10"/>
      <c r="P43" s="10"/>
      <c r="Q43" s="10"/>
      <c r="R43" s="10"/>
      <c r="S43" s="10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</row>
    <row r="44" spans="2:140" x14ac:dyDescent="0.2">
      <c r="O44" s="10"/>
      <c r="P44" s="10"/>
      <c r="Q44" s="10"/>
      <c r="R44" s="10"/>
      <c r="S44" s="10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</row>
    <row r="45" spans="2:140" x14ac:dyDescent="0.2">
      <c r="O45" s="10"/>
      <c r="P45" s="10"/>
      <c r="Q45" s="10"/>
      <c r="R45" s="10"/>
      <c r="S45" s="10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</row>
    <row r="46" spans="2:140" x14ac:dyDescent="0.2">
      <c r="O46" s="10"/>
      <c r="P46" s="10"/>
      <c r="Q46" s="10"/>
      <c r="R46" s="10"/>
      <c r="S46" s="10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</row>
    <row r="47" spans="2:140" x14ac:dyDescent="0.2">
      <c r="O47" s="10"/>
      <c r="P47" s="10"/>
      <c r="Q47" s="10"/>
      <c r="R47" s="10"/>
      <c r="S47" s="10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</row>
    <row r="48" spans="2:140" x14ac:dyDescent="0.2">
      <c r="O48" s="10"/>
      <c r="P48" s="10"/>
      <c r="Q48" s="10"/>
      <c r="R48" s="10"/>
      <c r="S48" s="10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</row>
    <row r="49" spans="21:140" s="10" customFormat="1" x14ac:dyDescent="0.2"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</row>
    <row r="50" spans="21:140" s="10" customFormat="1" x14ac:dyDescent="0.2"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</row>
    <row r="51" spans="21:140" s="10" customFormat="1" x14ac:dyDescent="0.2"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</row>
    <row r="52" spans="21:140" s="10" customFormat="1" x14ac:dyDescent="0.2"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</row>
    <row r="53" spans="21:140" s="10" customFormat="1" x14ac:dyDescent="0.2"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</row>
    <row r="54" spans="21:140" s="10" customFormat="1" x14ac:dyDescent="0.2"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</row>
    <row r="55" spans="21:140" s="10" customFormat="1" x14ac:dyDescent="0.2"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</row>
    <row r="56" spans="21:140" s="10" customFormat="1" x14ac:dyDescent="0.2"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</row>
    <row r="57" spans="21:140" s="10" customFormat="1" x14ac:dyDescent="0.2"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</row>
    <row r="58" spans="21:140" s="10" customFormat="1" x14ac:dyDescent="0.2"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</row>
    <row r="59" spans="21:140" s="10" customFormat="1" x14ac:dyDescent="0.2"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</row>
    <row r="60" spans="21:140" s="10" customFormat="1" x14ac:dyDescent="0.2"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</row>
    <row r="61" spans="21:140" s="10" customFormat="1" x14ac:dyDescent="0.2"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</row>
    <row r="62" spans="21:140" s="10" customFormat="1" x14ac:dyDescent="0.2"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</row>
    <row r="63" spans="21:140" s="10" customFormat="1" x14ac:dyDescent="0.2"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</row>
    <row r="64" spans="21:140" s="10" customFormat="1" x14ac:dyDescent="0.2"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</row>
    <row r="65" spans="21:140" s="10" customFormat="1" x14ac:dyDescent="0.2"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</row>
    <row r="66" spans="21:140" s="10" customFormat="1" x14ac:dyDescent="0.2"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</row>
    <row r="67" spans="21:140" s="10" customFormat="1" x14ac:dyDescent="0.2"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</row>
    <row r="68" spans="21:140" s="10" customFormat="1" x14ac:dyDescent="0.2"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</row>
    <row r="69" spans="21:140" s="10" customFormat="1" x14ac:dyDescent="0.2"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</row>
    <row r="70" spans="21:140" s="10" customFormat="1" x14ac:dyDescent="0.2"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</row>
    <row r="71" spans="21:140" s="10" customFormat="1" x14ac:dyDescent="0.2"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</row>
    <row r="72" spans="21:140" s="10" customFormat="1" x14ac:dyDescent="0.2"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</row>
    <row r="73" spans="21:140" s="10" customFormat="1" x14ac:dyDescent="0.2"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</row>
    <row r="74" spans="21:140" s="10" customFormat="1" x14ac:dyDescent="0.2"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</row>
    <row r="75" spans="21:140" s="10" customFormat="1" x14ac:dyDescent="0.2"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</row>
    <row r="76" spans="21:140" s="10" customFormat="1" x14ac:dyDescent="0.2"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</row>
    <row r="77" spans="21:140" s="10" customFormat="1" x14ac:dyDescent="0.2"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</row>
    <row r="78" spans="21:140" s="10" customFormat="1" x14ac:dyDescent="0.2"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</row>
    <row r="79" spans="21:140" s="10" customFormat="1" x14ac:dyDescent="0.2"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</row>
    <row r="80" spans="21:140" s="10" customFormat="1" x14ac:dyDescent="0.2"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</row>
    <row r="81" spans="21:140" s="10" customFormat="1" x14ac:dyDescent="0.2"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</row>
    <row r="82" spans="21:140" s="10" customFormat="1" x14ac:dyDescent="0.2"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</row>
    <row r="83" spans="21:140" s="10" customFormat="1" x14ac:dyDescent="0.2"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</row>
    <row r="84" spans="21:140" s="10" customFormat="1" x14ac:dyDescent="0.2"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</row>
    <row r="85" spans="21:140" s="10" customFormat="1" x14ac:dyDescent="0.2"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</row>
    <row r="86" spans="21:140" s="10" customFormat="1" x14ac:dyDescent="0.2"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</row>
    <row r="87" spans="21:140" s="10" customFormat="1" x14ac:dyDescent="0.2"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</row>
    <row r="88" spans="21:140" s="10" customFormat="1" x14ac:dyDescent="0.2"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</row>
    <row r="89" spans="21:140" s="10" customFormat="1" x14ac:dyDescent="0.2"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</row>
    <row r="90" spans="21:140" s="10" customFormat="1" x14ac:dyDescent="0.2"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</row>
    <row r="91" spans="21:140" s="10" customFormat="1" x14ac:dyDescent="0.2"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</row>
    <row r="92" spans="21:140" s="10" customFormat="1" x14ac:dyDescent="0.2"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</row>
    <row r="93" spans="21:140" s="10" customFormat="1" x14ac:dyDescent="0.2"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</row>
    <row r="94" spans="21:140" s="10" customFormat="1" x14ac:dyDescent="0.2"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</row>
    <row r="95" spans="21:140" s="10" customFormat="1" x14ac:dyDescent="0.2"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</row>
    <row r="96" spans="21:140" s="10" customFormat="1" x14ac:dyDescent="0.2"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</row>
    <row r="97" spans="21:140" s="10" customFormat="1" x14ac:dyDescent="0.2"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</row>
    <row r="98" spans="21:140" s="10" customFormat="1" x14ac:dyDescent="0.2"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</row>
    <row r="99" spans="21:140" s="10" customFormat="1" x14ac:dyDescent="0.2"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</row>
    <row r="100" spans="21:140" s="10" customFormat="1" x14ac:dyDescent="0.2"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</row>
    <row r="101" spans="21:140" s="10" customFormat="1" x14ac:dyDescent="0.2"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</row>
    <row r="102" spans="21:140" s="10" customFormat="1" x14ac:dyDescent="0.2"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</row>
    <row r="103" spans="21:140" s="10" customFormat="1" x14ac:dyDescent="0.2"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</row>
    <row r="104" spans="21:140" s="10" customFormat="1" x14ac:dyDescent="0.2"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</row>
    <row r="105" spans="21:140" s="10" customFormat="1" x14ac:dyDescent="0.2"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</row>
    <row r="106" spans="21:140" s="10" customFormat="1" x14ac:dyDescent="0.2"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</row>
    <row r="107" spans="21:140" s="10" customFormat="1" x14ac:dyDescent="0.2"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</row>
    <row r="108" spans="21:140" s="10" customFormat="1" x14ac:dyDescent="0.2"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</row>
    <row r="109" spans="21:140" s="10" customFormat="1" x14ac:dyDescent="0.2"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</row>
    <row r="110" spans="21:140" s="10" customFormat="1" x14ac:dyDescent="0.2"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</row>
    <row r="111" spans="21:140" s="10" customFormat="1" x14ac:dyDescent="0.2"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</row>
    <row r="112" spans="21:140" s="10" customFormat="1" x14ac:dyDescent="0.2"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</row>
    <row r="113" spans="21:140" s="10" customFormat="1" x14ac:dyDescent="0.2"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</row>
    <row r="114" spans="21:140" s="10" customFormat="1" x14ac:dyDescent="0.2"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</row>
    <row r="115" spans="21:140" s="10" customFormat="1" x14ac:dyDescent="0.2"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</row>
    <row r="116" spans="21:140" s="10" customFormat="1" x14ac:dyDescent="0.2"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</row>
    <row r="117" spans="21:140" s="10" customFormat="1" x14ac:dyDescent="0.2"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</row>
    <row r="118" spans="21:140" s="10" customFormat="1" x14ac:dyDescent="0.2"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</row>
    <row r="119" spans="21:140" s="10" customFormat="1" x14ac:dyDescent="0.2"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</row>
    <row r="120" spans="21:140" s="10" customFormat="1" x14ac:dyDescent="0.2"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</row>
    <row r="121" spans="21:140" s="10" customFormat="1" x14ac:dyDescent="0.2"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</row>
    <row r="122" spans="21:140" s="10" customFormat="1" x14ac:dyDescent="0.2"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</row>
    <row r="123" spans="21:140" s="10" customFormat="1" x14ac:dyDescent="0.2"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</row>
    <row r="124" spans="21:140" s="10" customFormat="1" x14ac:dyDescent="0.2"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</row>
    <row r="125" spans="21:140" s="10" customFormat="1" x14ac:dyDescent="0.2"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</row>
    <row r="126" spans="21:140" s="10" customFormat="1" x14ac:dyDescent="0.2"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</row>
    <row r="127" spans="21:140" s="10" customFormat="1" x14ac:dyDescent="0.2"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</row>
    <row r="128" spans="21:140" s="10" customFormat="1" x14ac:dyDescent="0.2"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</row>
    <row r="129" spans="21:140" s="10" customFormat="1" x14ac:dyDescent="0.2"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</row>
    <row r="130" spans="21:140" s="10" customFormat="1" x14ac:dyDescent="0.2"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</row>
    <row r="131" spans="21:140" s="10" customFormat="1" x14ac:dyDescent="0.2"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</row>
    <row r="132" spans="21:140" s="10" customFormat="1" x14ac:dyDescent="0.2"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</row>
    <row r="133" spans="21:140" s="10" customFormat="1" x14ac:dyDescent="0.2"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</row>
    <row r="134" spans="21:140" s="10" customFormat="1" x14ac:dyDescent="0.2"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</row>
    <row r="135" spans="21:140" s="10" customFormat="1" x14ac:dyDescent="0.2"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</row>
    <row r="136" spans="21:140" s="10" customFormat="1" x14ac:dyDescent="0.2"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</row>
    <row r="137" spans="21:140" s="10" customFormat="1" x14ac:dyDescent="0.2"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</row>
    <row r="138" spans="21:140" s="10" customFormat="1" x14ac:dyDescent="0.2"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</row>
    <row r="139" spans="21:140" s="10" customFormat="1" x14ac:dyDescent="0.2"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</row>
    <row r="140" spans="21:140" s="10" customFormat="1" x14ac:dyDescent="0.2"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</row>
    <row r="141" spans="21:140" s="10" customFormat="1" x14ac:dyDescent="0.2"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</row>
    <row r="142" spans="21:140" s="10" customFormat="1" x14ac:dyDescent="0.2"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</row>
    <row r="143" spans="21:140" s="10" customFormat="1" x14ac:dyDescent="0.2"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</row>
    <row r="144" spans="21:140" s="10" customFormat="1" x14ac:dyDescent="0.2"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</row>
    <row r="145" spans="21:140" s="10" customFormat="1" x14ac:dyDescent="0.2"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</row>
    <row r="146" spans="21:140" s="10" customFormat="1" x14ac:dyDescent="0.2"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</row>
    <row r="147" spans="21:140" s="10" customFormat="1" x14ac:dyDescent="0.2"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</row>
    <row r="148" spans="21:140" s="10" customFormat="1" x14ac:dyDescent="0.2"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</row>
    <row r="149" spans="21:140" s="10" customFormat="1" x14ac:dyDescent="0.2"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</row>
    <row r="150" spans="21:140" s="10" customFormat="1" x14ac:dyDescent="0.2"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</row>
    <row r="151" spans="21:140" s="10" customFormat="1" x14ac:dyDescent="0.2"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</row>
    <row r="152" spans="21:140" s="10" customFormat="1" x14ac:dyDescent="0.2"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</row>
    <row r="153" spans="21:140" s="10" customFormat="1" x14ac:dyDescent="0.2"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</row>
    <row r="154" spans="21:140" s="10" customFormat="1" x14ac:dyDescent="0.2"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</row>
    <row r="155" spans="21:140" s="10" customFormat="1" x14ac:dyDescent="0.2"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</row>
    <row r="156" spans="21:140" s="10" customFormat="1" x14ac:dyDescent="0.2"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</row>
    <row r="157" spans="21:140" s="10" customFormat="1" x14ac:dyDescent="0.2"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</row>
    <row r="158" spans="21:140" s="10" customFormat="1" x14ac:dyDescent="0.2"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</row>
    <row r="159" spans="21:140" s="10" customFormat="1" x14ac:dyDescent="0.2"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</row>
    <row r="160" spans="21:140" s="10" customFormat="1" x14ac:dyDescent="0.2"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</row>
    <row r="161" spans="21:140" s="10" customFormat="1" x14ac:dyDescent="0.2"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</row>
    <row r="162" spans="21:140" s="10" customFormat="1" x14ac:dyDescent="0.2"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</row>
    <row r="163" spans="21:140" s="10" customFormat="1" x14ac:dyDescent="0.2"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</row>
    <row r="164" spans="21:140" s="10" customFormat="1" x14ac:dyDescent="0.2"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</row>
    <row r="165" spans="21:140" s="10" customFormat="1" x14ac:dyDescent="0.2"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</row>
    <row r="166" spans="21:140" s="10" customFormat="1" x14ac:dyDescent="0.2"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</row>
    <row r="167" spans="21:140" s="10" customFormat="1" x14ac:dyDescent="0.2"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</row>
    <row r="168" spans="21:140" s="10" customFormat="1" x14ac:dyDescent="0.2"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</row>
    <row r="169" spans="21:140" s="10" customFormat="1" x14ac:dyDescent="0.2"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</row>
    <row r="170" spans="21:140" s="10" customFormat="1" x14ac:dyDescent="0.2"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</row>
    <row r="171" spans="21:140" s="10" customFormat="1" x14ac:dyDescent="0.2"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</row>
    <row r="172" spans="21:140" s="10" customFormat="1" x14ac:dyDescent="0.2"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</row>
    <row r="173" spans="21:140" s="10" customFormat="1" x14ac:dyDescent="0.2"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</row>
    <row r="174" spans="21:140" s="10" customFormat="1" x14ac:dyDescent="0.2"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</row>
    <row r="175" spans="21:140" s="10" customFormat="1" x14ac:dyDescent="0.2"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</row>
    <row r="176" spans="21:140" s="10" customFormat="1" x14ac:dyDescent="0.2"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</row>
    <row r="177" spans="21:140" s="10" customFormat="1" x14ac:dyDescent="0.2"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</row>
    <row r="178" spans="21:140" s="10" customFormat="1" x14ac:dyDescent="0.2"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</row>
    <row r="179" spans="21:140" s="10" customFormat="1" x14ac:dyDescent="0.2"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</row>
    <row r="180" spans="21:140" s="10" customFormat="1" x14ac:dyDescent="0.2"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</row>
    <row r="181" spans="21:140" s="10" customFormat="1" x14ac:dyDescent="0.2"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</row>
    <row r="182" spans="21:140" s="10" customFormat="1" x14ac:dyDescent="0.2"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</row>
    <row r="183" spans="21:140" s="10" customFormat="1" x14ac:dyDescent="0.2"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</row>
    <row r="184" spans="21:140" s="10" customFormat="1" x14ac:dyDescent="0.2"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</row>
    <row r="185" spans="21:140" s="10" customFormat="1" x14ac:dyDescent="0.2"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</row>
    <row r="186" spans="21:140" s="10" customFormat="1" x14ac:dyDescent="0.2"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</row>
    <row r="187" spans="21:140" s="10" customFormat="1" x14ac:dyDescent="0.2"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</row>
    <row r="188" spans="21:140" s="10" customFormat="1" x14ac:dyDescent="0.2"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</row>
    <row r="189" spans="21:140" s="10" customFormat="1" x14ac:dyDescent="0.2"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</row>
    <row r="190" spans="21:140" s="10" customFormat="1" x14ac:dyDescent="0.2"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</row>
    <row r="191" spans="21:140" s="10" customFormat="1" x14ac:dyDescent="0.2"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</row>
    <row r="192" spans="21:140" s="10" customFormat="1" x14ac:dyDescent="0.2"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</row>
    <row r="193" spans="21:140" s="10" customFormat="1" x14ac:dyDescent="0.2"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</row>
    <row r="194" spans="21:140" s="10" customFormat="1" x14ac:dyDescent="0.2"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</row>
    <row r="195" spans="21:140" s="10" customFormat="1" x14ac:dyDescent="0.2"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</row>
    <row r="196" spans="21:140" s="10" customFormat="1" x14ac:dyDescent="0.2"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</row>
    <row r="197" spans="21:140" s="10" customFormat="1" x14ac:dyDescent="0.2"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</row>
    <row r="198" spans="21:140" s="10" customFormat="1" x14ac:dyDescent="0.2"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</row>
    <row r="199" spans="21:140" s="10" customFormat="1" x14ac:dyDescent="0.2"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</row>
    <row r="200" spans="21:140" s="10" customFormat="1" x14ac:dyDescent="0.2"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</row>
    <row r="201" spans="21:140" s="10" customFormat="1" x14ac:dyDescent="0.2"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</row>
    <row r="202" spans="21:140" s="10" customFormat="1" x14ac:dyDescent="0.2"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</row>
    <row r="203" spans="21:140" s="10" customFormat="1" x14ac:dyDescent="0.2"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</row>
    <row r="204" spans="21:140" s="10" customFormat="1" x14ac:dyDescent="0.2"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</row>
    <row r="205" spans="21:140" s="10" customFormat="1" x14ac:dyDescent="0.2"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</row>
    <row r="206" spans="21:140" s="10" customFormat="1" x14ac:dyDescent="0.2"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</row>
    <row r="207" spans="21:140" s="10" customFormat="1" x14ac:dyDescent="0.2"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</row>
    <row r="208" spans="21:140" s="10" customFormat="1" x14ac:dyDescent="0.2"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</row>
    <row r="209" spans="21:140" s="10" customFormat="1" x14ac:dyDescent="0.2"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</row>
    <row r="210" spans="21:140" s="10" customFormat="1" x14ac:dyDescent="0.2"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</row>
    <row r="211" spans="21:140" s="10" customFormat="1" x14ac:dyDescent="0.2"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</row>
    <row r="212" spans="21:140" s="10" customFormat="1" x14ac:dyDescent="0.2"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</row>
    <row r="213" spans="21:140" s="10" customFormat="1" x14ac:dyDescent="0.2"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</row>
    <row r="214" spans="21:140" s="10" customFormat="1" x14ac:dyDescent="0.2"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</row>
    <row r="215" spans="21:140" s="10" customFormat="1" x14ac:dyDescent="0.2"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</row>
    <row r="216" spans="21:140" s="10" customFormat="1" x14ac:dyDescent="0.2"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</row>
    <row r="217" spans="21:140" s="10" customFormat="1" x14ac:dyDescent="0.2"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</row>
    <row r="218" spans="21:140" s="10" customFormat="1" x14ac:dyDescent="0.2"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</row>
    <row r="219" spans="21:140" s="10" customFormat="1" x14ac:dyDescent="0.2"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</row>
    <row r="220" spans="21:140" s="10" customFormat="1" x14ac:dyDescent="0.2"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</row>
    <row r="221" spans="21:140" s="10" customFormat="1" x14ac:dyDescent="0.2"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</row>
    <row r="222" spans="21:140" s="10" customFormat="1" x14ac:dyDescent="0.2"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</row>
    <row r="223" spans="21:140" s="10" customFormat="1" x14ac:dyDescent="0.2"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</row>
    <row r="224" spans="21:140" s="10" customFormat="1" x14ac:dyDescent="0.2"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</row>
    <row r="225" spans="21:140" s="10" customFormat="1" x14ac:dyDescent="0.2"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</row>
    <row r="226" spans="21:140" s="10" customFormat="1" x14ac:dyDescent="0.2"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</row>
    <row r="227" spans="21:140" s="10" customFormat="1" x14ac:dyDescent="0.2"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</row>
    <row r="228" spans="21:140" s="10" customFormat="1" x14ac:dyDescent="0.2"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</row>
    <row r="229" spans="21:140" s="10" customFormat="1" x14ac:dyDescent="0.2"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</row>
    <row r="230" spans="21:140" s="10" customFormat="1" x14ac:dyDescent="0.2"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</row>
    <row r="231" spans="21:140" s="10" customFormat="1" x14ac:dyDescent="0.2"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</row>
    <row r="232" spans="21:140" s="10" customFormat="1" x14ac:dyDescent="0.2"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</row>
    <row r="233" spans="21:140" s="10" customFormat="1" x14ac:dyDescent="0.2"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</row>
    <row r="234" spans="21:140" s="10" customFormat="1" x14ac:dyDescent="0.2"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</row>
    <row r="235" spans="21:140" s="10" customFormat="1" x14ac:dyDescent="0.2"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</row>
    <row r="236" spans="21:140" s="10" customFormat="1" x14ac:dyDescent="0.2"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</row>
    <row r="237" spans="21:140" s="10" customFormat="1" x14ac:dyDescent="0.2"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</row>
    <row r="238" spans="21:140" s="10" customFormat="1" x14ac:dyDescent="0.2"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</row>
    <row r="239" spans="21:140" s="10" customFormat="1" x14ac:dyDescent="0.2"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</row>
    <row r="240" spans="21:140" s="10" customFormat="1" x14ac:dyDescent="0.2"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</row>
    <row r="241" spans="21:140" s="10" customFormat="1" x14ac:dyDescent="0.2"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</row>
    <row r="242" spans="21:140" s="10" customFormat="1" x14ac:dyDescent="0.2"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</row>
    <row r="243" spans="21:140" s="10" customFormat="1" x14ac:dyDescent="0.2"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</row>
    <row r="244" spans="21:140" s="10" customFormat="1" x14ac:dyDescent="0.2"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</row>
    <row r="245" spans="21:140" s="10" customFormat="1" x14ac:dyDescent="0.2"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</row>
    <row r="246" spans="21:140" s="10" customFormat="1" x14ac:dyDescent="0.2"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</row>
    <row r="247" spans="21:140" s="10" customFormat="1" x14ac:dyDescent="0.2"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</row>
    <row r="248" spans="21:140" s="10" customFormat="1" x14ac:dyDescent="0.2"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</row>
    <row r="249" spans="21:140" s="10" customFormat="1" x14ac:dyDescent="0.2"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</row>
    <row r="250" spans="21:140" s="10" customFormat="1" x14ac:dyDescent="0.2"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</row>
    <row r="251" spans="21:140" s="10" customFormat="1" x14ac:dyDescent="0.2"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</row>
    <row r="252" spans="21:140" s="10" customFormat="1" x14ac:dyDescent="0.2"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</row>
    <row r="253" spans="21:140" s="10" customFormat="1" x14ac:dyDescent="0.2"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</row>
    <row r="254" spans="21:140" s="10" customFormat="1" x14ac:dyDescent="0.2"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</row>
    <row r="255" spans="21:140" s="10" customFormat="1" x14ac:dyDescent="0.2"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</row>
    <row r="256" spans="21:140" s="10" customFormat="1" x14ac:dyDescent="0.2"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</row>
    <row r="257" spans="15:140" x14ac:dyDescent="0.2">
      <c r="O257" s="10"/>
      <c r="P257" s="10"/>
      <c r="Q257" s="10"/>
      <c r="R257" s="10"/>
      <c r="S257" s="1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</row>
    <row r="258" spans="15:140" x14ac:dyDescent="0.2">
      <c r="O258" s="10"/>
      <c r="P258" s="10"/>
      <c r="Q258" s="10"/>
      <c r="R258" s="10"/>
      <c r="S258" s="1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</row>
    <row r="259" spans="15:140" x14ac:dyDescent="0.2">
      <c r="O259" s="10"/>
      <c r="P259" s="10"/>
      <c r="Q259" s="10"/>
      <c r="R259" s="10"/>
      <c r="S259" s="1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</row>
    <row r="260" spans="15:140" x14ac:dyDescent="0.2">
      <c r="O260" s="10"/>
      <c r="P260" s="10"/>
      <c r="Q260" s="10"/>
      <c r="R260" s="10"/>
      <c r="S260" s="1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</row>
    <row r="261" spans="15:140" x14ac:dyDescent="0.2">
      <c r="O261" s="10"/>
      <c r="P261" s="10"/>
      <c r="Q261" s="10"/>
      <c r="R261" s="10"/>
      <c r="S261" s="1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</row>
    <row r="262" spans="15:140" x14ac:dyDescent="0.2"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</row>
    <row r="263" spans="15:140" x14ac:dyDescent="0.2"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</row>
    <row r="264" spans="15:140" x14ac:dyDescent="0.2"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</row>
  </sheetData>
  <sheetProtection algorithmName="SHA-512" hashValue="jV5OLUBL23dS6lYtrmDLM3D/2sZYRgAgLIRjZ87uuSwpsrures9dZvyx08vQE5OtMLPP6Bn38whNUdG7WmwwUw==" saltValue="yb8DwG0623pPKzGJIX5F+Q==" spinCount="100000" sheet="1" selectLockedCells="1"/>
  <mergeCells count="35">
    <mergeCell ref="G14:H14"/>
    <mergeCell ref="K14:L14"/>
    <mergeCell ref="M12:N12"/>
    <mergeCell ref="M11:N11"/>
    <mergeCell ref="M10:N10"/>
    <mergeCell ref="I14:J14"/>
    <mergeCell ref="I13:J13"/>
    <mergeCell ref="I12:J12"/>
    <mergeCell ref="I11:J11"/>
    <mergeCell ref="I10:J10"/>
    <mergeCell ref="D17:D18"/>
    <mergeCell ref="E17:E18"/>
    <mergeCell ref="F17:F18"/>
    <mergeCell ref="G17:G18"/>
    <mergeCell ref="L17:L18"/>
    <mergeCell ref="H17:H18"/>
    <mergeCell ref="I17:I18"/>
    <mergeCell ref="J17:J18"/>
    <mergeCell ref="K17:K18"/>
    <mergeCell ref="E14:F14"/>
    <mergeCell ref="D8:N8"/>
    <mergeCell ref="G13:H13"/>
    <mergeCell ref="G10:H10"/>
    <mergeCell ref="G12:H12"/>
    <mergeCell ref="K10:L10"/>
    <mergeCell ref="K11:L11"/>
    <mergeCell ref="K12:L12"/>
    <mergeCell ref="K13:L13"/>
    <mergeCell ref="G11:H11"/>
    <mergeCell ref="E13:F13"/>
    <mergeCell ref="E12:F12"/>
    <mergeCell ref="E11:F11"/>
    <mergeCell ref="E10:F10"/>
    <mergeCell ref="M14:N14"/>
    <mergeCell ref="M13:N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37" min="1" max="9" man="1"/>
  </rowBreaks>
  <ignoredErrors>
    <ignoredError sqref="E13:E14 D20:L27 I10:N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1" t="s">
        <v>16</v>
      </c>
      <c r="C1" s="1" t="s">
        <v>26</v>
      </c>
    </row>
    <row r="2" spans="2:6" ht="14.25" x14ac:dyDescent="0.2">
      <c r="B2" s="2">
        <v>43167</v>
      </c>
      <c r="C2" s="3">
        <v>23.4375</v>
      </c>
      <c r="E2" s="7" t="s">
        <v>27</v>
      </c>
      <c r="F2">
        <f ca="1">+AVERAGE(OFFSET(C1,COUNT(C:C),0,-5))</f>
        <v>38.4375</v>
      </c>
    </row>
    <row r="3" spans="2:6" ht="14.25" x14ac:dyDescent="0.2">
      <c r="B3" s="4">
        <v>43168</v>
      </c>
      <c r="C3" s="3">
        <v>23.125</v>
      </c>
    </row>
    <row r="4" spans="2:6" ht="14.25" x14ac:dyDescent="0.2">
      <c r="B4" s="2">
        <v>43171</v>
      </c>
      <c r="C4" s="5">
        <v>23.0625</v>
      </c>
    </row>
    <row r="5" spans="2:6" ht="14.25" x14ac:dyDescent="0.2">
      <c r="B5" s="4">
        <v>43172</v>
      </c>
      <c r="C5" s="3">
        <v>23.4375</v>
      </c>
    </row>
    <row r="6" spans="2:6" ht="14.25" x14ac:dyDescent="0.2">
      <c r="B6" s="2">
        <v>43173</v>
      </c>
      <c r="C6" s="5">
        <v>24.25</v>
      </c>
    </row>
    <row r="7" spans="2:6" ht="14.25" x14ac:dyDescent="0.2">
      <c r="B7" s="4">
        <v>43174</v>
      </c>
      <c r="C7" s="3">
        <v>21.9375</v>
      </c>
    </row>
    <row r="8" spans="2:6" ht="14.25" x14ac:dyDescent="0.2">
      <c r="B8" s="2">
        <v>43175</v>
      </c>
      <c r="C8" s="5">
        <v>23.3125</v>
      </c>
    </row>
    <row r="9" spans="2:6" ht="14.25" x14ac:dyDescent="0.2">
      <c r="B9" s="4">
        <v>43178</v>
      </c>
      <c r="C9" s="3">
        <v>23.6875</v>
      </c>
    </row>
    <row r="10" spans="2:6" ht="14.25" x14ac:dyDescent="0.2">
      <c r="B10" s="2">
        <v>43179</v>
      </c>
      <c r="C10" s="5">
        <v>23.75</v>
      </c>
    </row>
    <row r="11" spans="2:6" ht="14.25" x14ac:dyDescent="0.2">
      <c r="B11" s="4">
        <v>43180</v>
      </c>
      <c r="C11" s="3">
        <v>24</v>
      </c>
    </row>
    <row r="12" spans="2:6" ht="14.25" x14ac:dyDescent="0.2">
      <c r="B12" s="2">
        <v>43181</v>
      </c>
      <c r="C12" s="5">
        <v>23.6875</v>
      </c>
    </row>
    <row r="13" spans="2:6" ht="14.25" x14ac:dyDescent="0.2">
      <c r="B13" s="4">
        <v>43182</v>
      </c>
      <c r="C13" s="3">
        <v>23.125</v>
      </c>
    </row>
    <row r="14" spans="2:6" ht="14.25" x14ac:dyDescent="0.2">
      <c r="B14" s="2">
        <v>43185</v>
      </c>
      <c r="C14" s="5">
        <v>23.5</v>
      </c>
    </row>
    <row r="15" spans="2:6" ht="14.25" x14ac:dyDescent="0.2">
      <c r="B15" s="4">
        <v>43186</v>
      </c>
      <c r="C15" s="3">
        <v>23.25</v>
      </c>
    </row>
    <row r="16" spans="2:6" ht="14.25" x14ac:dyDescent="0.2">
      <c r="B16" s="2">
        <v>43187</v>
      </c>
      <c r="C16" s="5">
        <v>22.5625</v>
      </c>
    </row>
    <row r="17" spans="2:3" ht="14.25" x14ac:dyDescent="0.2">
      <c r="B17" s="4">
        <v>43193</v>
      </c>
      <c r="C17" s="3">
        <v>23.4375</v>
      </c>
    </row>
    <row r="18" spans="2:3" ht="14.25" x14ac:dyDescent="0.2">
      <c r="B18" s="2">
        <v>43194</v>
      </c>
      <c r="C18" s="5">
        <v>23.4375</v>
      </c>
    </row>
    <row r="19" spans="2:3" ht="14.25" x14ac:dyDescent="0.2">
      <c r="B19" s="4">
        <v>43195</v>
      </c>
      <c r="C19" s="3">
        <v>23.625</v>
      </c>
    </row>
    <row r="20" spans="2:3" ht="14.25" x14ac:dyDescent="0.2">
      <c r="B20" s="2">
        <v>43196</v>
      </c>
      <c r="C20" s="5">
        <v>22.375</v>
      </c>
    </row>
    <row r="21" spans="2:3" ht="14.25" x14ac:dyDescent="0.2">
      <c r="B21" s="4">
        <v>43199</v>
      </c>
      <c r="C21" s="3">
        <v>23.375</v>
      </c>
    </row>
    <row r="22" spans="2:3" ht="14.25" x14ac:dyDescent="0.2">
      <c r="B22" s="2">
        <v>43200</v>
      </c>
      <c r="C22" s="5">
        <v>23.875</v>
      </c>
    </row>
    <row r="23" spans="2:3" ht="14.25" x14ac:dyDescent="0.2">
      <c r="B23" s="4">
        <v>43201</v>
      </c>
      <c r="C23" s="3">
        <v>22.75</v>
      </c>
    </row>
    <row r="24" spans="2:3" ht="14.25" x14ac:dyDescent="0.2">
      <c r="B24" s="2">
        <v>43202</v>
      </c>
      <c r="C24" s="5">
        <v>23.3125</v>
      </c>
    </row>
    <row r="25" spans="2:3" ht="14.25" x14ac:dyDescent="0.2">
      <c r="B25" s="4">
        <v>43203</v>
      </c>
      <c r="C25" s="3">
        <v>23.75</v>
      </c>
    </row>
    <row r="26" spans="2:3" ht="14.25" x14ac:dyDescent="0.2">
      <c r="B26" s="2">
        <v>43206</v>
      </c>
      <c r="C26" s="5">
        <v>23.375</v>
      </c>
    </row>
    <row r="27" spans="2:3" ht="14.25" x14ac:dyDescent="0.2">
      <c r="B27" s="4">
        <v>43207</v>
      </c>
      <c r="C27" s="3">
        <v>23.9375</v>
      </c>
    </row>
    <row r="28" spans="2:3" ht="14.25" x14ac:dyDescent="0.2">
      <c r="B28" s="2">
        <v>43208</v>
      </c>
      <c r="C28" s="5">
        <v>23.4375</v>
      </c>
    </row>
    <row r="29" spans="2:3" ht="14.25" x14ac:dyDescent="0.2">
      <c r="B29" s="4">
        <v>43209</v>
      </c>
      <c r="C29" s="3">
        <v>23.375</v>
      </c>
    </row>
    <row r="30" spans="2:3" ht="14.25" x14ac:dyDescent="0.2">
      <c r="B30" s="2">
        <v>43210</v>
      </c>
      <c r="C30" s="5">
        <v>23.625</v>
      </c>
    </row>
    <row r="31" spans="2:3" ht="14.25" x14ac:dyDescent="0.2">
      <c r="B31" s="4">
        <v>43213</v>
      </c>
      <c r="C31" s="3">
        <v>23.4375</v>
      </c>
    </row>
    <row r="32" spans="2:3" ht="14.25" x14ac:dyDescent="0.2">
      <c r="B32" s="2">
        <v>43214</v>
      </c>
      <c r="C32" s="5">
        <v>23.8125</v>
      </c>
    </row>
    <row r="33" spans="2:3" ht="14.25" x14ac:dyDescent="0.2">
      <c r="B33" s="4">
        <v>43215</v>
      </c>
      <c r="C33" s="3">
        <v>23.6875</v>
      </c>
    </row>
    <row r="34" spans="2:3" ht="14.25" x14ac:dyDescent="0.2">
      <c r="B34" s="2">
        <v>43216</v>
      </c>
      <c r="C34" s="5">
        <v>22.875</v>
      </c>
    </row>
    <row r="35" spans="2:3" ht="14.25" x14ac:dyDescent="0.2">
      <c r="B35" s="4">
        <v>43217</v>
      </c>
      <c r="C35" s="3">
        <v>23.0625</v>
      </c>
    </row>
    <row r="36" spans="2:3" ht="14.25" x14ac:dyDescent="0.2">
      <c r="B36" s="2">
        <v>43222</v>
      </c>
      <c r="C36" s="5">
        <v>24.625</v>
      </c>
    </row>
    <row r="37" spans="2:3" ht="14.25" x14ac:dyDescent="0.2">
      <c r="B37" s="4">
        <v>43223</v>
      </c>
      <c r="C37" s="3">
        <v>24.9375</v>
      </c>
    </row>
    <row r="38" spans="2:3" ht="14.25" x14ac:dyDescent="0.2">
      <c r="B38" s="2">
        <v>43224</v>
      </c>
      <c r="C38" s="5">
        <v>27.6875</v>
      </c>
    </row>
    <row r="39" spans="2:3" ht="14.25" x14ac:dyDescent="0.2">
      <c r="B39" s="4">
        <v>43227</v>
      </c>
      <c r="C39" s="3">
        <v>26.75</v>
      </c>
    </row>
    <row r="40" spans="2:3" ht="14.25" x14ac:dyDescent="0.2">
      <c r="B40" s="2">
        <v>43228</v>
      </c>
      <c r="C40" s="5">
        <v>30.375</v>
      </c>
    </row>
    <row r="41" spans="2:3" ht="14.25" x14ac:dyDescent="0.2">
      <c r="B41" s="4">
        <v>43229</v>
      </c>
      <c r="C41" s="3">
        <v>30.5625</v>
      </c>
    </row>
    <row r="42" spans="2:3" ht="14.25" x14ac:dyDescent="0.2">
      <c r="B42" s="2">
        <v>43230</v>
      </c>
      <c r="C42" s="5">
        <v>31.75</v>
      </c>
    </row>
    <row r="43" spans="2:3" ht="14.25" x14ac:dyDescent="0.2">
      <c r="B43" s="4">
        <v>43231</v>
      </c>
      <c r="C43" s="3">
        <v>30.625</v>
      </c>
    </row>
    <row r="44" spans="2:3" ht="14.25" x14ac:dyDescent="0.2">
      <c r="B44" s="2">
        <v>43234</v>
      </c>
      <c r="C44" s="5">
        <v>29.25</v>
      </c>
    </row>
    <row r="45" spans="2:3" ht="14.25" x14ac:dyDescent="0.2">
      <c r="B45" s="4">
        <v>43235</v>
      </c>
      <c r="C45" s="3">
        <v>33.875</v>
      </c>
    </row>
    <row r="46" spans="2:3" ht="14.25" x14ac:dyDescent="0.2">
      <c r="B46" s="2">
        <v>43236</v>
      </c>
      <c r="C46" s="5">
        <v>31.0625</v>
      </c>
    </row>
    <row r="47" spans="2:3" ht="14.25" x14ac:dyDescent="0.2">
      <c r="B47" s="4">
        <v>43237</v>
      </c>
      <c r="C47" s="3">
        <v>31.6875</v>
      </c>
    </row>
    <row r="48" spans="2:3" ht="14.25" x14ac:dyDescent="0.2">
      <c r="B48" s="2">
        <v>43238</v>
      </c>
      <c r="C48" s="5">
        <v>31.0625</v>
      </c>
    </row>
    <row r="49" spans="2:3" ht="14.25" x14ac:dyDescent="0.2">
      <c r="B49" s="4">
        <v>43241</v>
      </c>
      <c r="C49" s="3">
        <v>30.625</v>
      </c>
    </row>
    <row r="50" spans="2:3" ht="14.25" x14ac:dyDescent="0.2">
      <c r="B50" s="2">
        <v>43242</v>
      </c>
      <c r="C50" s="5">
        <v>31.1875</v>
      </c>
    </row>
    <row r="51" spans="2:3" ht="14.25" x14ac:dyDescent="0.2">
      <c r="B51" s="4">
        <v>43243</v>
      </c>
      <c r="C51" s="3">
        <v>29.125</v>
      </c>
    </row>
    <row r="52" spans="2:3" ht="14.25" x14ac:dyDescent="0.2">
      <c r="B52" s="2">
        <v>43244</v>
      </c>
      <c r="C52" s="5">
        <v>29.3125</v>
      </c>
    </row>
    <row r="53" spans="2:3" ht="14.25" x14ac:dyDescent="0.2">
      <c r="B53" s="4">
        <v>43248</v>
      </c>
      <c r="C53" s="3">
        <v>29.125</v>
      </c>
    </row>
    <row r="54" spans="2:3" ht="14.25" x14ac:dyDescent="0.2">
      <c r="B54" s="2">
        <v>43249</v>
      </c>
      <c r="C54" s="5">
        <v>31.1875</v>
      </c>
    </row>
    <row r="55" spans="2:3" ht="14.25" x14ac:dyDescent="0.2">
      <c r="B55" s="4">
        <v>43250</v>
      </c>
      <c r="C55" s="3">
        <v>31</v>
      </c>
    </row>
    <row r="56" spans="2:3" ht="14.25" x14ac:dyDescent="0.2">
      <c r="B56" s="2">
        <v>43251</v>
      </c>
      <c r="C56" s="5">
        <v>31.125</v>
      </c>
    </row>
    <row r="57" spans="2:3" ht="14.25" x14ac:dyDescent="0.2">
      <c r="B57" s="4">
        <v>43252</v>
      </c>
      <c r="C57" s="3">
        <v>30.9375</v>
      </c>
    </row>
    <row r="58" spans="2:3" ht="14.25" x14ac:dyDescent="0.2">
      <c r="B58" s="2">
        <v>43255</v>
      </c>
      <c r="C58" s="5">
        <v>30.6875</v>
      </c>
    </row>
    <row r="59" spans="2:3" ht="14.25" x14ac:dyDescent="0.2">
      <c r="B59" s="4">
        <v>43256</v>
      </c>
      <c r="C59" s="3">
        <v>31.1875</v>
      </c>
    </row>
    <row r="60" spans="2:3" ht="14.25" x14ac:dyDescent="0.2">
      <c r="B60" s="2">
        <v>43257</v>
      </c>
      <c r="C60" s="5">
        <v>30.6875</v>
      </c>
    </row>
    <row r="61" spans="2:3" ht="14.25" x14ac:dyDescent="0.2">
      <c r="B61" s="4">
        <v>43258</v>
      </c>
      <c r="C61" s="3">
        <v>30</v>
      </c>
    </row>
    <row r="62" spans="2:3" ht="14.25" x14ac:dyDescent="0.2">
      <c r="B62" s="2">
        <v>43259</v>
      </c>
      <c r="C62" s="5">
        <v>31.0625</v>
      </c>
    </row>
    <row r="63" spans="2:3" ht="14.25" x14ac:dyDescent="0.2">
      <c r="B63" s="4">
        <v>43262</v>
      </c>
      <c r="C63" s="3">
        <v>30.5625</v>
      </c>
    </row>
    <row r="64" spans="2:3" ht="14.25" x14ac:dyDescent="0.2">
      <c r="B64" s="2">
        <v>43263</v>
      </c>
      <c r="C64" s="5">
        <v>32.3125</v>
      </c>
    </row>
    <row r="65" spans="2:3" ht="14.25" x14ac:dyDescent="0.2">
      <c r="B65" s="4">
        <v>43264</v>
      </c>
      <c r="C65" s="3">
        <v>31.1875</v>
      </c>
    </row>
    <row r="66" spans="2:3" ht="14.25" x14ac:dyDescent="0.2">
      <c r="B66" s="2">
        <v>43265</v>
      </c>
      <c r="C66" s="5">
        <v>31.6875</v>
      </c>
    </row>
    <row r="67" spans="2:3" ht="14.25" x14ac:dyDescent="0.2">
      <c r="B67" s="4">
        <v>43266</v>
      </c>
      <c r="C67" s="3">
        <v>31.0625</v>
      </c>
    </row>
    <row r="68" spans="2:3" ht="14.25" x14ac:dyDescent="0.2">
      <c r="B68" s="2">
        <v>43269</v>
      </c>
      <c r="C68" s="5">
        <v>32.5625</v>
      </c>
    </row>
    <row r="69" spans="2:3" ht="14.25" x14ac:dyDescent="0.2">
      <c r="B69" s="4">
        <v>43270</v>
      </c>
      <c r="C69" s="3">
        <v>34.0625</v>
      </c>
    </row>
    <row r="70" spans="2:3" ht="14.25" x14ac:dyDescent="0.2">
      <c r="B70" s="2">
        <v>43272</v>
      </c>
      <c r="C70" s="5">
        <v>33.5</v>
      </c>
    </row>
    <row r="71" spans="2:3" ht="14.25" x14ac:dyDescent="0.2">
      <c r="B71" s="4">
        <v>43273</v>
      </c>
      <c r="C71" s="3">
        <v>33.125</v>
      </c>
    </row>
    <row r="72" spans="2:3" ht="14.25" x14ac:dyDescent="0.2">
      <c r="B72" s="2">
        <v>43276</v>
      </c>
      <c r="C72" s="5">
        <v>34.5</v>
      </c>
    </row>
    <row r="73" spans="2:3" ht="14.25" x14ac:dyDescent="0.2">
      <c r="B73" s="4">
        <v>43277</v>
      </c>
      <c r="C73" s="3">
        <v>33.9375</v>
      </c>
    </row>
    <row r="74" spans="2:3" ht="14.25" x14ac:dyDescent="0.2">
      <c r="B74" s="2">
        <v>43278</v>
      </c>
      <c r="C74" s="5">
        <v>33.375</v>
      </c>
    </row>
    <row r="75" spans="2:3" ht="14.25" x14ac:dyDescent="0.2">
      <c r="B75" s="4">
        <v>43279</v>
      </c>
      <c r="C75" s="3">
        <v>34.3125</v>
      </c>
    </row>
    <row r="76" spans="2:3" ht="14.25" x14ac:dyDescent="0.2">
      <c r="B76" s="2">
        <v>43280</v>
      </c>
      <c r="C76" s="5">
        <v>33.875</v>
      </c>
    </row>
    <row r="77" spans="2:3" ht="14.25" x14ac:dyDescent="0.2">
      <c r="B77" s="4">
        <v>43283</v>
      </c>
      <c r="C77" s="3">
        <v>34.75</v>
      </c>
    </row>
    <row r="78" spans="2:3" ht="14.25" x14ac:dyDescent="0.2">
      <c r="B78" s="2">
        <v>43284</v>
      </c>
      <c r="C78" s="5">
        <v>35.625</v>
      </c>
    </row>
    <row r="79" spans="2:3" ht="14.25" x14ac:dyDescent="0.2">
      <c r="B79" s="4">
        <v>43285</v>
      </c>
      <c r="C79" s="3">
        <v>34.9375</v>
      </c>
    </row>
    <row r="80" spans="2:3" ht="14.25" x14ac:dyDescent="0.2">
      <c r="B80" s="2">
        <v>43286</v>
      </c>
      <c r="C80" s="5">
        <v>35.9375</v>
      </c>
    </row>
    <row r="81" spans="2:3" ht="14.25" x14ac:dyDescent="0.2">
      <c r="B81" s="4">
        <v>43287</v>
      </c>
      <c r="C81" s="3">
        <v>35.0625</v>
      </c>
    </row>
    <row r="82" spans="2:3" ht="14.25" x14ac:dyDescent="0.2">
      <c r="B82" s="2">
        <v>43291</v>
      </c>
      <c r="C82" s="5">
        <v>33.75</v>
      </c>
    </row>
    <row r="83" spans="2:3" ht="14.25" x14ac:dyDescent="0.2">
      <c r="B83" s="4">
        <v>43292</v>
      </c>
      <c r="C83" s="3">
        <v>34.1875</v>
      </c>
    </row>
    <row r="84" spans="2:3" ht="14.25" x14ac:dyDescent="0.2">
      <c r="B84" s="2">
        <v>43293</v>
      </c>
      <c r="C84" s="5">
        <v>35.375</v>
      </c>
    </row>
    <row r="85" spans="2:3" ht="14.25" x14ac:dyDescent="0.2">
      <c r="B85" s="4">
        <v>43294</v>
      </c>
      <c r="C85" s="3">
        <v>37.625</v>
      </c>
    </row>
    <row r="86" spans="2:3" ht="14.25" x14ac:dyDescent="0.2">
      <c r="B86" s="2">
        <v>43297</v>
      </c>
      <c r="C86" s="5">
        <v>36.6875</v>
      </c>
    </row>
    <row r="87" spans="2:3" ht="14.25" x14ac:dyDescent="0.2">
      <c r="B87" s="4">
        <v>43298</v>
      </c>
      <c r="C87" s="3">
        <v>37</v>
      </c>
    </row>
    <row r="88" spans="2:3" ht="14.25" x14ac:dyDescent="0.2">
      <c r="B88" s="2">
        <v>43299</v>
      </c>
      <c r="C88" s="5">
        <v>38</v>
      </c>
    </row>
    <row r="89" spans="2:3" ht="14.25" x14ac:dyDescent="0.2">
      <c r="B89" s="4">
        <v>43300</v>
      </c>
      <c r="C89" s="3">
        <v>38.125</v>
      </c>
    </row>
    <row r="90" spans="2:3" ht="14.25" x14ac:dyDescent="0.2">
      <c r="B90" s="2">
        <v>43301</v>
      </c>
      <c r="C90" s="5">
        <v>37.5625</v>
      </c>
    </row>
    <row r="91" spans="2:3" ht="14.25" x14ac:dyDescent="0.2">
      <c r="B91" s="4">
        <v>43304</v>
      </c>
      <c r="C91" s="3">
        <v>36.4375</v>
      </c>
    </row>
    <row r="92" spans="2:3" ht="14.25" x14ac:dyDescent="0.2">
      <c r="B92" s="2">
        <v>43305</v>
      </c>
      <c r="C92" s="5">
        <v>37</v>
      </c>
    </row>
    <row r="93" spans="2:3" ht="14.25" x14ac:dyDescent="0.2">
      <c r="B93" s="4">
        <v>43306</v>
      </c>
      <c r="C93" s="3">
        <v>35.875</v>
      </c>
    </row>
    <row r="94" spans="2:3" ht="14.25" x14ac:dyDescent="0.2">
      <c r="B94" s="2">
        <v>43307</v>
      </c>
      <c r="C94" s="5">
        <v>36.5625</v>
      </c>
    </row>
    <row r="95" spans="2:3" ht="14.25" x14ac:dyDescent="0.2">
      <c r="B95" s="4">
        <v>43308</v>
      </c>
      <c r="C95" s="3">
        <v>35.4375</v>
      </c>
    </row>
    <row r="96" spans="2:3" ht="14.25" x14ac:dyDescent="0.2">
      <c r="B96" s="2">
        <v>43311</v>
      </c>
      <c r="C96" s="5">
        <v>36.8125</v>
      </c>
    </row>
    <row r="97" spans="2:3" ht="14.25" x14ac:dyDescent="0.2">
      <c r="B97" s="4">
        <v>43312</v>
      </c>
      <c r="C97" s="3">
        <v>37.75</v>
      </c>
    </row>
    <row r="98" spans="2:3" ht="14.25" x14ac:dyDescent="0.2">
      <c r="B98" s="2">
        <v>43313</v>
      </c>
      <c r="C98" s="5">
        <v>37.0625</v>
      </c>
    </row>
    <row r="99" spans="2:3" ht="14.25" x14ac:dyDescent="0.2">
      <c r="B99" s="4">
        <v>43314</v>
      </c>
      <c r="C99" s="3">
        <v>36.4375</v>
      </c>
    </row>
    <row r="100" spans="2:3" ht="14.25" x14ac:dyDescent="0.2">
      <c r="B100" s="2">
        <v>43315</v>
      </c>
      <c r="C100" s="5">
        <v>35.625</v>
      </c>
    </row>
    <row r="101" spans="2:3" ht="14.25" x14ac:dyDescent="0.2">
      <c r="B101" s="4">
        <v>43318</v>
      </c>
      <c r="C101" s="3">
        <v>36.0625</v>
      </c>
    </row>
    <row r="102" spans="2:3" ht="14.25" x14ac:dyDescent="0.2">
      <c r="B102" s="2">
        <v>43319</v>
      </c>
      <c r="C102" s="5">
        <v>36.6875</v>
      </c>
    </row>
    <row r="103" spans="2:3" ht="14.25" x14ac:dyDescent="0.2">
      <c r="B103" s="4">
        <v>43320</v>
      </c>
      <c r="C103" s="3">
        <v>33.75</v>
      </c>
    </row>
    <row r="104" spans="2:3" ht="14.25" x14ac:dyDescent="0.2">
      <c r="B104" s="2">
        <v>43321</v>
      </c>
      <c r="C104" s="5">
        <v>34.875</v>
      </c>
    </row>
    <row r="105" spans="2:3" ht="14.25" x14ac:dyDescent="0.2">
      <c r="B105" s="4">
        <v>43322</v>
      </c>
      <c r="C105" s="3">
        <v>33.8125</v>
      </c>
    </row>
    <row r="106" spans="2:3" ht="14.25" x14ac:dyDescent="0.2">
      <c r="B106" s="2">
        <v>43325</v>
      </c>
      <c r="C106" s="5">
        <v>36.375</v>
      </c>
    </row>
    <row r="107" spans="2:3" ht="14.25" x14ac:dyDescent="0.2">
      <c r="B107" s="4">
        <v>43326</v>
      </c>
      <c r="C107" s="3">
        <v>37.1875</v>
      </c>
    </row>
    <row r="108" spans="2:3" ht="14.25" x14ac:dyDescent="0.2">
      <c r="B108" s="2">
        <v>43327</v>
      </c>
      <c r="C108" s="5">
        <v>37.625</v>
      </c>
    </row>
    <row r="109" spans="2:3" ht="14.25" x14ac:dyDescent="0.2">
      <c r="B109" s="4">
        <v>43328</v>
      </c>
      <c r="C109" s="3">
        <v>37.125</v>
      </c>
    </row>
    <row r="110" spans="2:3" ht="14.25" x14ac:dyDescent="0.2">
      <c r="B110" s="2">
        <v>43329</v>
      </c>
      <c r="C110" s="5">
        <v>37.1875</v>
      </c>
    </row>
    <row r="111" spans="2:3" ht="14.25" x14ac:dyDescent="0.2">
      <c r="B111" s="4">
        <v>43333</v>
      </c>
      <c r="C111" s="3">
        <v>37.125</v>
      </c>
    </row>
    <row r="112" spans="2:3" ht="14.25" x14ac:dyDescent="0.2">
      <c r="B112" s="2">
        <v>43334</v>
      </c>
      <c r="C112" s="5">
        <v>35.5</v>
      </c>
    </row>
    <row r="113" spans="2:5" ht="14.25" x14ac:dyDescent="0.2">
      <c r="B113" s="4">
        <v>43335</v>
      </c>
      <c r="C113" s="3">
        <v>36.9375</v>
      </c>
    </row>
    <row r="114" spans="2:5" ht="14.25" x14ac:dyDescent="0.2">
      <c r="B114" s="2">
        <v>43336</v>
      </c>
      <c r="C114" s="5">
        <v>36.875</v>
      </c>
    </row>
    <row r="115" spans="2:5" ht="14.25" x14ac:dyDescent="0.2">
      <c r="B115" s="4">
        <v>43339</v>
      </c>
      <c r="C115" s="3">
        <v>36.1875</v>
      </c>
    </row>
    <row r="116" spans="2:5" ht="14.25" x14ac:dyDescent="0.2">
      <c r="B116" s="2">
        <v>43340</v>
      </c>
      <c r="C116" s="5">
        <v>36.4375</v>
      </c>
    </row>
    <row r="117" spans="2:5" ht="14.25" x14ac:dyDescent="0.2">
      <c r="B117" s="4">
        <v>43341</v>
      </c>
      <c r="C117" s="3">
        <v>36.5</v>
      </c>
    </row>
    <row r="118" spans="2:5" ht="14.25" x14ac:dyDescent="0.2">
      <c r="B118" s="2">
        <v>43342</v>
      </c>
      <c r="C118" s="5">
        <v>37.75</v>
      </c>
    </row>
    <row r="119" spans="2:5" ht="14.25" x14ac:dyDescent="0.2">
      <c r="B119" s="2">
        <v>43343</v>
      </c>
      <c r="C119" s="5">
        <v>40.5</v>
      </c>
      <c r="E119" s="6"/>
    </row>
    <row r="120" spans="2:5" ht="14.25" x14ac:dyDescent="0.2">
      <c r="B120" s="2">
        <v>43346</v>
      </c>
      <c r="C120" s="5">
        <v>41</v>
      </c>
    </row>
    <row r="121" spans="2:5" ht="14.25" x14ac:dyDescent="0.2">
      <c r="B121" s="2">
        <v>43347</v>
      </c>
      <c r="C121" s="5"/>
    </row>
    <row r="122" spans="2:5" ht="14.25" x14ac:dyDescent="0.2">
      <c r="B122" s="2">
        <v>43348</v>
      </c>
      <c r="C122" s="5"/>
    </row>
    <row r="123" spans="2:5" ht="14.25" x14ac:dyDescent="0.2">
      <c r="B123" s="2">
        <v>43349</v>
      </c>
      <c r="C123" s="5"/>
    </row>
    <row r="124" spans="2:5" ht="14.25" x14ac:dyDescent="0.2">
      <c r="B124" s="2">
        <v>43350</v>
      </c>
      <c r="C124" s="5"/>
    </row>
    <row r="125" spans="2:5" ht="14.25" x14ac:dyDescent="0.2">
      <c r="B125" s="2">
        <v>43353</v>
      </c>
      <c r="C125" s="5"/>
    </row>
    <row r="126" spans="2:5" ht="14.25" x14ac:dyDescent="0.2">
      <c r="B126" s="2">
        <v>43354</v>
      </c>
      <c r="C126" s="5"/>
    </row>
    <row r="127" spans="2:5" ht="14.25" x14ac:dyDescent="0.2">
      <c r="B127" s="2">
        <v>43355</v>
      </c>
      <c r="C127" s="5"/>
    </row>
    <row r="128" spans="2:5" ht="14.25" x14ac:dyDescent="0.2">
      <c r="B128" s="2">
        <v>43356</v>
      </c>
      <c r="C1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9">
        <v>43101</v>
      </c>
    </row>
    <row r="2" spans="2:2" x14ac:dyDescent="0.2">
      <c r="B2" s="9">
        <v>43143</v>
      </c>
    </row>
    <row r="3" spans="2:2" x14ac:dyDescent="0.2">
      <c r="B3" s="9">
        <v>43144</v>
      </c>
    </row>
    <row r="4" spans="2:2" x14ac:dyDescent="0.2">
      <c r="B4" s="9">
        <v>43188</v>
      </c>
    </row>
    <row r="5" spans="2:2" x14ac:dyDescent="0.2">
      <c r="B5" s="9">
        <v>43189</v>
      </c>
    </row>
    <row r="6" spans="2:2" x14ac:dyDescent="0.2">
      <c r="B6" s="9">
        <v>43192</v>
      </c>
    </row>
    <row r="7" spans="2:2" x14ac:dyDescent="0.2">
      <c r="B7" s="9">
        <v>43220</v>
      </c>
    </row>
    <row r="8" spans="2:2" x14ac:dyDescent="0.2">
      <c r="B8" s="9">
        <v>43221</v>
      </c>
    </row>
    <row r="9" spans="2:2" x14ac:dyDescent="0.2">
      <c r="B9" s="9">
        <v>43245</v>
      </c>
    </row>
    <row r="10" spans="2:2" x14ac:dyDescent="0.2">
      <c r="B10" s="9">
        <v>43271</v>
      </c>
    </row>
    <row r="11" spans="2:2" x14ac:dyDescent="0.2">
      <c r="B11" s="9">
        <v>43290</v>
      </c>
    </row>
    <row r="12" spans="2:2" x14ac:dyDescent="0.2">
      <c r="B12" s="9">
        <v>43332</v>
      </c>
    </row>
    <row r="13" spans="2:2" x14ac:dyDescent="0.2">
      <c r="B13" s="9">
        <v>43388</v>
      </c>
    </row>
    <row r="14" spans="2:2" x14ac:dyDescent="0.2">
      <c r="B14" s="9">
        <v>43410</v>
      </c>
    </row>
    <row r="15" spans="2:2" x14ac:dyDescent="0.2">
      <c r="B15" s="9">
        <v>43423</v>
      </c>
    </row>
    <row r="16" spans="2:2" x14ac:dyDescent="0.2">
      <c r="B16" s="9">
        <v>43434</v>
      </c>
    </row>
    <row r="17" spans="2:2" x14ac:dyDescent="0.2">
      <c r="B17" s="9">
        <v>43442</v>
      </c>
    </row>
    <row r="18" spans="2:2" x14ac:dyDescent="0.2">
      <c r="B18" s="9">
        <v>43458</v>
      </c>
    </row>
    <row r="19" spans="2:2" x14ac:dyDescent="0.2">
      <c r="B19" s="9">
        <v>43459</v>
      </c>
    </row>
    <row r="20" spans="2:2" x14ac:dyDescent="0.2">
      <c r="B20" s="9">
        <v>43465</v>
      </c>
    </row>
    <row r="21" spans="2:2" x14ac:dyDescent="0.2">
      <c r="B21" s="9">
        <v>43466</v>
      </c>
    </row>
    <row r="22" spans="2:2" x14ac:dyDescent="0.2">
      <c r="B22" s="9">
        <v>43528</v>
      </c>
    </row>
    <row r="23" spans="2:2" x14ac:dyDescent="0.2">
      <c r="B23" s="9">
        <v>43529</v>
      </c>
    </row>
    <row r="24" spans="2:2" x14ac:dyDescent="0.2">
      <c r="B24" s="9">
        <v>43548</v>
      </c>
    </row>
    <row r="25" spans="2:2" x14ac:dyDescent="0.2">
      <c r="B25" s="9">
        <v>43557</v>
      </c>
    </row>
    <row r="26" spans="2:2" x14ac:dyDescent="0.2">
      <c r="B26" s="9">
        <v>43573</v>
      </c>
    </row>
    <row r="27" spans="2:2" x14ac:dyDescent="0.2">
      <c r="B27" s="9">
        <v>43574</v>
      </c>
    </row>
    <row r="28" spans="2:2" x14ac:dyDescent="0.2">
      <c r="B28" s="9">
        <v>43586</v>
      </c>
    </row>
    <row r="29" spans="2:2" x14ac:dyDescent="0.2">
      <c r="B29" s="9">
        <v>43610</v>
      </c>
    </row>
    <row r="30" spans="2:2" x14ac:dyDescent="0.2">
      <c r="B30" s="9">
        <v>43633</v>
      </c>
    </row>
    <row r="31" spans="2:2" x14ac:dyDescent="0.2">
      <c r="B31" s="9">
        <v>43636</v>
      </c>
    </row>
    <row r="32" spans="2:2" x14ac:dyDescent="0.2">
      <c r="B32" s="9">
        <v>43654</v>
      </c>
    </row>
    <row r="33" spans="2:2" x14ac:dyDescent="0.2">
      <c r="B33" s="9">
        <v>43655</v>
      </c>
    </row>
    <row r="34" spans="2:2" x14ac:dyDescent="0.2">
      <c r="B34" s="9">
        <v>43696</v>
      </c>
    </row>
    <row r="35" spans="2:2" x14ac:dyDescent="0.2">
      <c r="B35" s="9">
        <v>43752</v>
      </c>
    </row>
    <row r="36" spans="2:2" x14ac:dyDescent="0.2">
      <c r="B36" s="9">
        <v>43775</v>
      </c>
    </row>
    <row r="37" spans="2:2" x14ac:dyDescent="0.2">
      <c r="B37" s="9">
        <v>43787</v>
      </c>
    </row>
    <row r="38" spans="2:2" x14ac:dyDescent="0.2">
      <c r="B38" s="9">
        <v>43823</v>
      </c>
    </row>
    <row r="39" spans="2:2" x14ac:dyDescent="0.2">
      <c r="B39" s="9">
        <v>43824</v>
      </c>
    </row>
    <row r="40" spans="2:2" x14ac:dyDescent="0.2">
      <c r="B40" s="9">
        <v>43830</v>
      </c>
    </row>
    <row r="41" spans="2:2" x14ac:dyDescent="0.2">
      <c r="B41" s="9">
        <v>43831</v>
      </c>
    </row>
    <row r="42" spans="2:2" x14ac:dyDescent="0.2">
      <c r="B42" s="9">
        <v>43885</v>
      </c>
    </row>
    <row r="43" spans="2:2" x14ac:dyDescent="0.2">
      <c r="B43" s="9">
        <v>43886</v>
      </c>
    </row>
    <row r="44" spans="2:2" x14ac:dyDescent="0.2">
      <c r="B44" s="9">
        <v>43913</v>
      </c>
    </row>
    <row r="45" spans="2:2" x14ac:dyDescent="0.2">
      <c r="B45" s="9">
        <v>43914</v>
      </c>
    </row>
    <row r="46" spans="2:2" x14ac:dyDescent="0.2">
      <c r="B46" s="9">
        <v>43923</v>
      </c>
    </row>
    <row r="47" spans="2:2" x14ac:dyDescent="0.2">
      <c r="B47" s="9">
        <v>43930</v>
      </c>
    </row>
    <row r="48" spans="2:2" x14ac:dyDescent="0.2">
      <c r="B48" s="9">
        <v>43931</v>
      </c>
    </row>
    <row r="49" spans="2:2" x14ac:dyDescent="0.2">
      <c r="B49" s="9">
        <v>43952</v>
      </c>
    </row>
    <row r="50" spans="2:2" x14ac:dyDescent="0.2">
      <c r="B50" s="9">
        <v>43976</v>
      </c>
    </row>
    <row r="51" spans="2:2" x14ac:dyDescent="0.2">
      <c r="B51" s="9">
        <v>43997</v>
      </c>
    </row>
    <row r="52" spans="2:2" x14ac:dyDescent="0.2">
      <c r="B52" s="9">
        <v>44002</v>
      </c>
    </row>
    <row r="53" spans="2:2" x14ac:dyDescent="0.2">
      <c r="B53" s="9">
        <v>44021</v>
      </c>
    </row>
    <row r="54" spans="2:2" x14ac:dyDescent="0.2">
      <c r="B54" s="9">
        <v>44022</v>
      </c>
    </row>
    <row r="55" spans="2:2" x14ac:dyDescent="0.2">
      <c r="B55" s="9">
        <v>44060</v>
      </c>
    </row>
    <row r="56" spans="2:2" x14ac:dyDescent="0.2">
      <c r="B56" s="9">
        <v>44116</v>
      </c>
    </row>
    <row r="57" spans="2:2" x14ac:dyDescent="0.2">
      <c r="B57" s="9">
        <v>44141</v>
      </c>
    </row>
    <row r="58" spans="2:2" x14ac:dyDescent="0.2">
      <c r="B58" s="9">
        <v>44158</v>
      </c>
    </row>
    <row r="59" spans="2:2" x14ac:dyDescent="0.2">
      <c r="B59" s="9">
        <v>44172</v>
      </c>
    </row>
    <row r="60" spans="2:2" x14ac:dyDescent="0.2">
      <c r="B60" s="9">
        <v>44173</v>
      </c>
    </row>
    <row r="61" spans="2:2" x14ac:dyDescent="0.2">
      <c r="B61" s="9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">
        <v>43202</v>
      </c>
    </row>
    <row r="2" spans="1:4" x14ac:dyDescent="0.2">
      <c r="A2" s="8">
        <v>43200</v>
      </c>
      <c r="B2">
        <v>1</v>
      </c>
      <c r="D2">
        <f>+IF(A1&lt;A2,B2,(IF(A1&lt;A3,B3,0)))</f>
        <v>2</v>
      </c>
    </row>
    <row r="3" spans="1:4" x14ac:dyDescent="0.2">
      <c r="A3" s="8">
        <v>43230</v>
      </c>
      <c r="B3">
        <v>2</v>
      </c>
    </row>
    <row r="4" spans="1:4" x14ac:dyDescent="0.2">
      <c r="A4" s="8">
        <v>43261</v>
      </c>
      <c r="B4">
        <v>3</v>
      </c>
    </row>
    <row r="5" spans="1:4" x14ac:dyDescent="0.2">
      <c r="A5" s="8">
        <v>43291</v>
      </c>
      <c r="B5">
        <v>4</v>
      </c>
    </row>
    <row r="6" spans="1:4" x14ac:dyDescent="0.2">
      <c r="A6" s="8">
        <v>43322</v>
      </c>
      <c r="B6">
        <v>5</v>
      </c>
    </row>
    <row r="7" spans="1:4" x14ac:dyDescent="0.2">
      <c r="A7" s="8">
        <v>43353</v>
      </c>
      <c r="B7">
        <v>6</v>
      </c>
    </row>
    <row r="8" spans="1:4" x14ac:dyDescent="0.2">
      <c r="A8" s="8">
        <v>43383</v>
      </c>
      <c r="B8">
        <v>7</v>
      </c>
    </row>
    <row r="9" spans="1:4" x14ac:dyDescent="0.2">
      <c r="A9" s="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1</vt:lpstr>
      <vt:lpstr>TM20</vt:lpstr>
      <vt:lpstr>Feriados</vt:lpstr>
      <vt:lpstr>Hoja2</vt:lpstr>
      <vt:lpstr>'Clase 1'!Área_de_impresión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Joaquin Jose Fernandez</cp:lastModifiedBy>
  <cp:lastPrinted>2010-08-11T18:04:28Z</cp:lastPrinted>
  <dcterms:created xsi:type="dcterms:W3CDTF">2010-06-02T16:23:26Z</dcterms:created>
  <dcterms:modified xsi:type="dcterms:W3CDTF">2020-06-19T10:44:32Z</dcterms:modified>
</cp:coreProperties>
</file>