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A2000\CLASE 8 Y 9\Difusion\"/>
    </mc:Choice>
  </mc:AlternateContent>
  <bookViews>
    <workbookView xWindow="240" yWindow="225" windowWidth="11280" windowHeight="7920"/>
  </bookViews>
  <sheets>
    <sheet name="Clase 8" sheetId="9" r:id="rId1"/>
    <sheet name="Clase 9" sheetId="8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8'!$E$1:$Q$46</definedName>
    <definedName name="_xlnm.Print_Area" localSheetId="1">'Clase 9'!$E$1:$Q$66</definedName>
  </definedNames>
  <calcPr calcId="162913"/>
</workbook>
</file>

<file path=xl/calcChain.xml><?xml version="1.0" encoding="utf-8"?>
<calcChain xmlns="http://schemas.openxmlformats.org/spreadsheetml/2006/main">
  <c r="L55" i="8" l="1"/>
  <c r="I18" i="9" l="1"/>
  <c r="I19" i="9"/>
  <c r="I20" i="9"/>
  <c r="I21" i="9"/>
  <c r="I22" i="9"/>
  <c r="I17" i="9"/>
  <c r="K29" i="8"/>
  <c r="K30" i="8"/>
  <c r="K31" i="8"/>
  <c r="K32" i="8"/>
  <c r="I29" i="8"/>
  <c r="I30" i="8"/>
  <c r="I31" i="8"/>
  <c r="I32" i="8"/>
  <c r="O37" i="8"/>
  <c r="C37" i="8"/>
  <c r="C38" i="8" s="1"/>
  <c r="J53" i="8" l="1"/>
  <c r="J50" i="8"/>
  <c r="J51" i="8"/>
  <c r="J52" i="8"/>
  <c r="F37" i="8"/>
  <c r="P30" i="9"/>
  <c r="J30" i="9" s="1"/>
  <c r="P29" i="9"/>
  <c r="J29" i="9" s="1"/>
  <c r="J28" i="9"/>
  <c r="L35" i="9"/>
  <c r="M28" i="9"/>
  <c r="M29" i="9" s="1"/>
  <c r="M30" i="9" s="1"/>
  <c r="M31" i="9" s="1"/>
  <c r="M32" i="9" s="1"/>
  <c r="M33" i="9" s="1"/>
  <c r="O27" i="9"/>
  <c r="N27" i="9"/>
  <c r="F27" i="9"/>
  <c r="G27" i="9" s="1"/>
  <c r="C27" i="9"/>
  <c r="C28" i="9" s="1"/>
  <c r="C29" i="9" s="1"/>
  <c r="C30" i="9" s="1"/>
  <c r="C31" i="9" s="1"/>
  <c r="C32" i="9" s="1"/>
  <c r="C33" i="9" s="1"/>
  <c r="H11" i="9" s="1"/>
  <c r="K22" i="9"/>
  <c r="K21" i="9"/>
  <c r="K20" i="9"/>
  <c r="K19" i="9"/>
  <c r="K18" i="9"/>
  <c r="K17" i="9"/>
  <c r="H14" i="9"/>
  <c r="E27" i="9" s="1"/>
  <c r="P31" i="9" l="1"/>
  <c r="P32" i="9" s="1"/>
  <c r="P33" i="9"/>
  <c r="J33" i="9" s="1"/>
  <c r="J32" i="9"/>
  <c r="J31" i="9"/>
  <c r="K23" i="9"/>
  <c r="B28" i="9" l="1"/>
  <c r="D28" i="9"/>
  <c r="F28" i="9" s="1"/>
  <c r="D29" i="9" l="1"/>
  <c r="F29" i="9" s="1"/>
  <c r="B29" i="9"/>
  <c r="H28" i="9"/>
  <c r="K28" i="9" s="1"/>
  <c r="L17" i="9" s="1"/>
  <c r="G28" i="9"/>
  <c r="G29" i="9" l="1"/>
  <c r="H29" i="9"/>
  <c r="K29" i="9" s="1"/>
  <c r="L18" i="9" s="1"/>
  <c r="M18" i="9" s="1"/>
  <c r="N28" i="9"/>
  <c r="I28" i="9"/>
  <c r="R28" i="9" s="1"/>
  <c r="E28" i="9"/>
  <c r="J17" i="9"/>
  <c r="D30" i="9"/>
  <c r="F30" i="9" s="1"/>
  <c r="B30" i="9"/>
  <c r="M17" i="9"/>
  <c r="D31" i="9" l="1"/>
  <c r="B31" i="9"/>
  <c r="T28" i="9"/>
  <c r="O28" i="9"/>
  <c r="F31" i="9"/>
  <c r="H30" i="9"/>
  <c r="K30" i="9" s="1"/>
  <c r="L19" i="9" s="1"/>
  <c r="G30" i="9"/>
  <c r="J18" i="9"/>
  <c r="E29" i="9"/>
  <c r="N29" i="9"/>
  <c r="I29" i="9"/>
  <c r="R29" i="9" s="1"/>
  <c r="O29" i="9" l="1"/>
  <c r="T29" i="9"/>
  <c r="N30" i="9"/>
  <c r="I30" i="9"/>
  <c r="R30" i="9" s="1"/>
  <c r="E30" i="9"/>
  <c r="J19" i="9"/>
  <c r="M19" i="9"/>
  <c r="G31" i="9"/>
  <c r="H31" i="9"/>
  <c r="K31" i="9" s="1"/>
  <c r="L20" i="9" s="1"/>
  <c r="M20" i="9" s="1"/>
  <c r="D32" i="9"/>
  <c r="F32" i="9" s="1"/>
  <c r="B32" i="9"/>
  <c r="H32" i="9" l="1"/>
  <c r="K32" i="9" s="1"/>
  <c r="L21" i="9" s="1"/>
  <c r="M21" i="9" s="1"/>
  <c r="G32" i="9"/>
  <c r="T30" i="9"/>
  <c r="O30" i="9"/>
  <c r="D33" i="9"/>
  <c r="F33" i="9" s="1"/>
  <c r="B33" i="9"/>
  <c r="J20" i="9"/>
  <c r="N31" i="9"/>
  <c r="E31" i="9"/>
  <c r="I31" i="9"/>
  <c r="R31" i="9" s="1"/>
  <c r="G33" i="9" l="1"/>
  <c r="H33" i="9"/>
  <c r="K33" i="9" s="1"/>
  <c r="L22" i="9" s="1"/>
  <c r="M22" i="9" s="1"/>
  <c r="N32" i="9"/>
  <c r="I32" i="9"/>
  <c r="R32" i="9" s="1"/>
  <c r="E32" i="9"/>
  <c r="J21" i="9"/>
  <c r="O31" i="9"/>
  <c r="T31" i="9"/>
  <c r="T32" i="9" l="1"/>
  <c r="O32" i="9"/>
  <c r="J22" i="9"/>
  <c r="I33" i="9"/>
  <c r="R33" i="9" s="1"/>
  <c r="N33" i="9"/>
  <c r="E33" i="9"/>
  <c r="O33" i="9" l="1"/>
  <c r="T33" i="9"/>
  <c r="L23" i="9" l="1"/>
  <c r="M23" i="9" s="1"/>
  <c r="L10" i="9" l="1"/>
  <c r="O35" i="9"/>
  <c r="S32" i="9" l="1"/>
  <c r="U32" i="9" s="1"/>
  <c r="V32" i="9" s="1"/>
  <c r="S30" i="9"/>
  <c r="U30" i="9" s="1"/>
  <c r="V30" i="9" s="1"/>
  <c r="S28" i="9"/>
  <c r="U28" i="9" s="1"/>
  <c r="S33" i="9"/>
  <c r="U33" i="9" s="1"/>
  <c r="V33" i="9" s="1"/>
  <c r="S31" i="9"/>
  <c r="U31" i="9" s="1"/>
  <c r="V31" i="9" s="1"/>
  <c r="L11" i="9"/>
  <c r="S29" i="9"/>
  <c r="U29" i="9" s="1"/>
  <c r="V29" i="9" s="1"/>
  <c r="S26" i="9"/>
  <c r="U36" i="9" l="1"/>
  <c r="V28" i="9"/>
  <c r="V36" i="9" s="1"/>
  <c r="L12" i="9" l="1"/>
  <c r="C39" i="8" l="1"/>
  <c r="C40" i="8" s="1"/>
  <c r="C41" i="8" s="1"/>
  <c r="C42" i="8" s="1"/>
  <c r="C43" i="8" s="1"/>
  <c r="C44" i="8" s="1"/>
  <c r="C45" i="8" s="1"/>
  <c r="C46" i="8" s="1"/>
  <c r="D38" i="8"/>
  <c r="F38" i="8" s="1"/>
  <c r="H38" i="8" s="1"/>
  <c r="N37" i="8"/>
  <c r="C47" i="8" l="1"/>
  <c r="B46" i="8"/>
  <c r="G38" i="8"/>
  <c r="E38" i="8" s="1"/>
  <c r="J49" i="8"/>
  <c r="J48" i="8"/>
  <c r="J47" i="8"/>
  <c r="J46" i="8"/>
  <c r="J45" i="8"/>
  <c r="J44" i="8"/>
  <c r="J43" i="8"/>
  <c r="J42" i="8"/>
  <c r="J41" i="8"/>
  <c r="J40" i="8"/>
  <c r="J39" i="8"/>
  <c r="M38" i="8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J38" i="8"/>
  <c r="G37" i="8"/>
  <c r="K28" i="8"/>
  <c r="K27" i="8"/>
  <c r="K26" i="8"/>
  <c r="K25" i="8"/>
  <c r="K24" i="8"/>
  <c r="K23" i="8"/>
  <c r="K22" i="8"/>
  <c r="K21" i="8"/>
  <c r="K20" i="8"/>
  <c r="K19" i="8"/>
  <c r="K18" i="8"/>
  <c r="K17" i="8"/>
  <c r="H14" i="8"/>
  <c r="E37" i="8" s="1"/>
  <c r="C48" i="8" l="1"/>
  <c r="B47" i="8"/>
  <c r="D47" i="8"/>
  <c r="K33" i="8"/>
  <c r="C49" i="8" l="1"/>
  <c r="B48" i="8"/>
  <c r="D48" i="8"/>
  <c r="D2" i="7"/>
  <c r="C50" i="8" l="1"/>
  <c r="B49" i="8"/>
  <c r="D49" i="8"/>
  <c r="F2" i="4"/>
  <c r="I38" i="8"/>
  <c r="R38" i="8" s="1"/>
  <c r="J17" i="8"/>
  <c r="I17" i="8" s="1"/>
  <c r="K38" i="8"/>
  <c r="N38" i="8" s="1"/>
  <c r="T38" i="8" s="1"/>
  <c r="B38" i="8"/>
  <c r="C51" i="8" l="1"/>
  <c r="D50" i="8"/>
  <c r="B50" i="8"/>
  <c r="L17" i="8"/>
  <c r="D40" i="8"/>
  <c r="B40" i="8"/>
  <c r="O38" i="8"/>
  <c r="D39" i="8"/>
  <c r="F39" i="8" s="1"/>
  <c r="H39" i="8" s="1"/>
  <c r="B39" i="8"/>
  <c r="M17" i="8" l="1"/>
  <c r="F40" i="8"/>
  <c r="C52" i="8"/>
  <c r="D51" i="8"/>
  <c r="B51" i="8"/>
  <c r="D41" i="8"/>
  <c r="B41" i="8"/>
  <c r="G39" i="8"/>
  <c r="K39" i="8"/>
  <c r="L18" i="8" s="1"/>
  <c r="F41" i="8" l="1"/>
  <c r="C53" i="8"/>
  <c r="D52" i="8"/>
  <c r="B52" i="8"/>
  <c r="B42" i="8"/>
  <c r="D42" i="8"/>
  <c r="J18" i="8"/>
  <c r="I18" i="8" s="1"/>
  <c r="I39" i="8"/>
  <c r="R39" i="8" s="1"/>
  <c r="N39" i="8"/>
  <c r="E39" i="8"/>
  <c r="M18" i="8"/>
  <c r="G40" i="8"/>
  <c r="H40" i="8"/>
  <c r="K40" i="8" s="1"/>
  <c r="L19" i="8" s="1"/>
  <c r="M19" i="8" s="1"/>
  <c r="F42" i="8" l="1"/>
  <c r="B53" i="8"/>
  <c r="H11" i="8"/>
  <c r="D53" i="8"/>
  <c r="H41" i="8"/>
  <c r="K41" i="8" s="1"/>
  <c r="L20" i="8" s="1"/>
  <c r="G41" i="8"/>
  <c r="J19" i="8"/>
  <c r="I19" i="8" s="1"/>
  <c r="N40" i="8"/>
  <c r="I40" i="8"/>
  <c r="R40" i="8" s="1"/>
  <c r="E40" i="8"/>
  <c r="O39" i="8"/>
  <c r="T39" i="8"/>
  <c r="D43" i="8"/>
  <c r="F43" i="8" s="1"/>
  <c r="B43" i="8"/>
  <c r="B44" i="8" l="1"/>
  <c r="D44" i="8"/>
  <c r="N41" i="8"/>
  <c r="E41" i="8"/>
  <c r="I41" i="8"/>
  <c r="R41" i="8" s="1"/>
  <c r="J20" i="8"/>
  <c r="I20" i="8" s="1"/>
  <c r="H42" i="8"/>
  <c r="K42" i="8" s="1"/>
  <c r="L21" i="8" s="1"/>
  <c r="M21" i="8" s="1"/>
  <c r="G42" i="8"/>
  <c r="O40" i="8"/>
  <c r="T40" i="8"/>
  <c r="M20" i="8"/>
  <c r="T41" i="8" l="1"/>
  <c r="O41" i="8"/>
  <c r="N42" i="8"/>
  <c r="I42" i="8"/>
  <c r="R42" i="8" s="1"/>
  <c r="J21" i="8"/>
  <c r="I21" i="8" s="1"/>
  <c r="E42" i="8"/>
  <c r="F44" i="8"/>
  <c r="G43" i="8"/>
  <c r="H43" i="8"/>
  <c r="K43" i="8" s="1"/>
  <c r="L22" i="8" s="1"/>
  <c r="D46" i="8"/>
  <c r="D45" i="8"/>
  <c r="B45" i="8"/>
  <c r="J22" i="8" l="1"/>
  <c r="I22" i="8" s="1"/>
  <c r="E43" i="8"/>
  <c r="I43" i="8"/>
  <c r="R43" i="8" s="1"/>
  <c r="N43" i="8"/>
  <c r="M22" i="8"/>
  <c r="H44" i="8"/>
  <c r="K44" i="8" s="1"/>
  <c r="L23" i="8" s="1"/>
  <c r="M23" i="8" s="1"/>
  <c r="G44" i="8"/>
  <c r="F45" i="8"/>
  <c r="O42" i="8"/>
  <c r="T42" i="8"/>
  <c r="T43" i="8" l="1"/>
  <c r="O43" i="8"/>
  <c r="G45" i="8"/>
  <c r="H45" i="8"/>
  <c r="K45" i="8" s="1"/>
  <c r="L24" i="8" s="1"/>
  <c r="M24" i="8" s="1"/>
  <c r="F46" i="8"/>
  <c r="E44" i="8"/>
  <c r="I44" i="8"/>
  <c r="R44" i="8" s="1"/>
  <c r="J23" i="8"/>
  <c r="I23" i="8" s="1"/>
  <c r="N44" i="8"/>
  <c r="E45" i="8" l="1"/>
  <c r="I45" i="8"/>
  <c r="R45" i="8" s="1"/>
  <c r="N45" i="8"/>
  <c r="J24" i="8"/>
  <c r="I24" i="8" s="1"/>
  <c r="O44" i="8"/>
  <c r="T44" i="8"/>
  <c r="G46" i="8"/>
  <c r="F47" i="8"/>
  <c r="H46" i="8"/>
  <c r="K46" i="8" s="1"/>
  <c r="L25" i="8" s="1"/>
  <c r="M25" i="8" s="1"/>
  <c r="H47" i="8" l="1"/>
  <c r="K47" i="8" s="1"/>
  <c r="L26" i="8" s="1"/>
  <c r="M26" i="8" s="1"/>
  <c r="F48" i="8"/>
  <c r="G47" i="8"/>
  <c r="O45" i="8"/>
  <c r="T45" i="8"/>
  <c r="E46" i="8"/>
  <c r="J25" i="8"/>
  <c r="I25" i="8" s="1"/>
  <c r="N46" i="8"/>
  <c r="I46" i="8"/>
  <c r="R46" i="8" s="1"/>
  <c r="O46" i="8" l="1"/>
  <c r="T46" i="8"/>
  <c r="N47" i="8"/>
  <c r="I47" i="8"/>
  <c r="R47" i="8" s="1"/>
  <c r="J26" i="8"/>
  <c r="I26" i="8" s="1"/>
  <c r="E47" i="8"/>
  <c r="G48" i="8"/>
  <c r="H48" i="8"/>
  <c r="K48" i="8" s="1"/>
  <c r="L27" i="8" s="1"/>
  <c r="M27" i="8" s="1"/>
  <c r="F49" i="8"/>
  <c r="F50" i="8" s="1"/>
  <c r="F51" i="8" l="1"/>
  <c r="G50" i="8"/>
  <c r="J29" i="8" s="1"/>
  <c r="H50" i="8"/>
  <c r="K50" i="8" s="1"/>
  <c r="L29" i="8" s="1"/>
  <c r="M29" i="8" s="1"/>
  <c r="I48" i="8"/>
  <c r="R48" i="8" s="1"/>
  <c r="N48" i="8"/>
  <c r="J27" i="8"/>
  <c r="I27" i="8" s="1"/>
  <c r="E48" i="8"/>
  <c r="O47" i="8"/>
  <c r="T47" i="8"/>
  <c r="G49" i="8"/>
  <c r="H49" i="8"/>
  <c r="K49" i="8" s="1"/>
  <c r="L28" i="8" s="1"/>
  <c r="E50" i="8" l="1"/>
  <c r="N50" i="8"/>
  <c r="I50" i="8"/>
  <c r="R50" i="8" s="1"/>
  <c r="F52" i="8"/>
  <c r="F53" i="8" s="1"/>
  <c r="H51" i="8"/>
  <c r="K51" i="8" s="1"/>
  <c r="L30" i="8" s="1"/>
  <c r="M30" i="8" s="1"/>
  <c r="G51" i="8"/>
  <c r="J30" i="8" s="1"/>
  <c r="M28" i="8"/>
  <c r="E49" i="8"/>
  <c r="N49" i="8"/>
  <c r="J28" i="8"/>
  <c r="I28" i="8" s="1"/>
  <c r="I49" i="8"/>
  <c r="R49" i="8" s="1"/>
  <c r="T48" i="8"/>
  <c r="O48" i="8"/>
  <c r="G53" i="8" l="1"/>
  <c r="J32" i="8" s="1"/>
  <c r="H53" i="8"/>
  <c r="K53" i="8" s="1"/>
  <c r="L32" i="8" s="1"/>
  <c r="H52" i="8"/>
  <c r="K52" i="8" s="1"/>
  <c r="L31" i="8" s="1"/>
  <c r="M31" i="8" s="1"/>
  <c r="G52" i="8"/>
  <c r="J31" i="8" s="1"/>
  <c r="O50" i="8"/>
  <c r="T50" i="8"/>
  <c r="N51" i="8"/>
  <c r="I51" i="8"/>
  <c r="R51" i="8" s="1"/>
  <c r="E51" i="8"/>
  <c r="T49" i="8"/>
  <c r="O49" i="8"/>
  <c r="M32" i="8" l="1"/>
  <c r="L33" i="8"/>
  <c r="M33" i="8" s="1"/>
  <c r="N53" i="8"/>
  <c r="O53" i="8" s="1"/>
  <c r="E53" i="8"/>
  <c r="I53" i="8"/>
  <c r="R53" i="8" s="1"/>
  <c r="N52" i="8"/>
  <c r="I52" i="8"/>
  <c r="R52" i="8" s="1"/>
  <c r="E52" i="8"/>
  <c r="T51" i="8"/>
  <c r="O51" i="8"/>
  <c r="L10" i="8" l="1"/>
  <c r="S53" i="8" s="1"/>
  <c r="T53" i="8"/>
  <c r="T52" i="8"/>
  <c r="O52" i="8"/>
  <c r="O55" i="8" s="1"/>
  <c r="S40" i="8" l="1"/>
  <c r="U40" i="8" s="1"/>
  <c r="V40" i="8" s="1"/>
  <c r="S49" i="8"/>
  <c r="U49" i="8" s="1"/>
  <c r="V49" i="8" s="1"/>
  <c r="S44" i="8"/>
  <c r="U44" i="8" s="1"/>
  <c r="V44" i="8" s="1"/>
  <c r="S45" i="8"/>
  <c r="U45" i="8" s="1"/>
  <c r="V45" i="8" s="1"/>
  <c r="S50" i="8"/>
  <c r="U50" i="8" s="1"/>
  <c r="V50" i="8" s="1"/>
  <c r="S38" i="8"/>
  <c r="U38" i="8" s="1"/>
  <c r="S36" i="8"/>
  <c r="S39" i="8"/>
  <c r="U39" i="8" s="1"/>
  <c r="V39" i="8" s="1"/>
  <c r="S52" i="8"/>
  <c r="U52" i="8" s="1"/>
  <c r="V52" i="8" s="1"/>
  <c r="S43" i="8"/>
  <c r="U43" i="8" s="1"/>
  <c r="V43" i="8" s="1"/>
  <c r="S48" i="8"/>
  <c r="U48" i="8" s="1"/>
  <c r="V48" i="8" s="1"/>
  <c r="S41" i="8"/>
  <c r="U41" i="8" s="1"/>
  <c r="V41" i="8" s="1"/>
  <c r="S42" i="8"/>
  <c r="U42" i="8" s="1"/>
  <c r="V42" i="8" s="1"/>
  <c r="S47" i="8"/>
  <c r="U47" i="8" s="1"/>
  <c r="V47" i="8" s="1"/>
  <c r="L11" i="8"/>
  <c r="S46" i="8"/>
  <c r="U46" i="8" s="1"/>
  <c r="V46" i="8" s="1"/>
  <c r="S51" i="8"/>
  <c r="U51" i="8" s="1"/>
  <c r="V51" i="8" s="1"/>
  <c r="U53" i="8"/>
  <c r="V53" i="8" s="1"/>
  <c r="V38" i="8"/>
  <c r="V56" i="8" l="1"/>
  <c r="U56" i="8"/>
  <c r="L12" i="8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  <comment ref="P28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<sst xmlns="http://schemas.openxmlformats.org/spreadsheetml/2006/main" count="86" uniqueCount="47">
  <si>
    <t>Fecha de Emisión:</t>
  </si>
  <si>
    <t>TIR:</t>
  </si>
  <si>
    <t>Precio clean:</t>
  </si>
  <si>
    <t>Fecha de Vto: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</si>
  <si>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</si>
  <si>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</si>
  <si>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</si>
  <si>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</si>
  <si>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</si>
  <si>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</si>
  <si>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</si>
  <si>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</si>
  <si>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</si>
  <si>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</si>
  <si>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</si>
  <si>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</si>
  <si>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</si>
  <si>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</si>
  <si>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</si>
  <si>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</si>
  <si>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</si>
  <si>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</si>
  <si>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</si>
  <si>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</si>
  <si>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</si>
  <si>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</si>
  <si>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</si>
  <si>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</si>
  <si>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</si>
  <si>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</si>
  <si>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</si>
  <si>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</si>
  <si>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Intereses:</t>
  </si>
  <si>
    <t>Trimestral vencido</t>
  </si>
  <si>
    <t>Cupón:</t>
  </si>
  <si>
    <t>Cupón a licitar:</t>
  </si>
  <si>
    <t>TC Inicial:</t>
  </si>
  <si>
    <t>AA</t>
  </si>
  <si>
    <t>Badlar Proyectada</t>
  </si>
  <si>
    <t>Badlar + Margen</t>
  </si>
  <si>
    <t>Duration (meses):</t>
  </si>
  <si>
    <t xml:space="preserve">AA </t>
  </si>
  <si>
    <t>Calificación (Moody´s):</t>
  </si>
  <si>
    <t>ON Aeropuertos Argentina 2000 - Clase 9 (Dólar Linked)</t>
  </si>
  <si>
    <t>Margen a licitar:</t>
  </si>
  <si>
    <t>Meses</t>
  </si>
  <si>
    <t>ON Aeropuertos Argentina 2000 - Clase 8 (Badlar + Margen)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</si>
</sst>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  <numFmt numFmtId="172" formatCode="#,##0.00000_ ;[Red]\-#,##0.00000\ 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sz val="11"/>
      <color rgb="FF33333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8" fillId="6" borderId="10" xfId="0" applyNumberFormat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vertical="center" wrapText="1"/>
    </xf>
    <xf numFmtId="14" fontId="8" fillId="5" borderId="10" xfId="0" applyNumberFormat="1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center"/>
    </xf>
    <xf numFmtId="165" fontId="3" fillId="4" borderId="11" xfId="2" applyNumberFormat="1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4" fontId="2" fillId="4" borderId="12" xfId="2" applyNumberFormat="1" applyFont="1" applyFill="1" applyBorder="1" applyAlignment="1" applyProtection="1">
      <alignment horizontal="center"/>
    </xf>
    <xf numFmtId="4" fontId="2" fillId="4" borderId="12" xfId="0" applyNumberFormat="1" applyFont="1" applyFill="1" applyBorder="1" applyAlignment="1" applyProtection="1">
      <alignment horizontal="center"/>
    </xf>
    <xf numFmtId="15" fontId="3" fillId="4" borderId="10" xfId="0" applyNumberFormat="1" applyFont="1" applyFill="1" applyBorder="1" applyAlignment="1" applyProtection="1">
      <alignment horizontal="center"/>
    </xf>
    <xf numFmtId="4" fontId="3" fillId="4" borderId="11" xfId="2" applyNumberFormat="1" applyFont="1" applyFill="1" applyBorder="1" applyAlignment="1" applyProtection="1">
      <alignment horizontal="center"/>
    </xf>
    <xf numFmtId="4" fontId="3" fillId="4" borderId="11" xfId="0" applyNumberFormat="1" applyFont="1" applyFill="1" applyBorder="1" applyAlignment="1" applyProtection="1">
      <alignment horizontal="center"/>
    </xf>
    <xf numFmtId="166" fontId="3" fillId="7" borderId="4" xfId="3" applyNumberFormat="1" applyFont="1" applyFill="1" applyBorder="1" applyAlignment="1" applyProtection="1">
      <alignment horizontal="center"/>
    </xf>
    <xf numFmtId="166" fontId="3" fillId="7" borderId="7" xfId="3" applyNumberFormat="1" applyFont="1" applyFill="1" applyBorder="1" applyAlignment="1" applyProtection="1">
      <alignment horizontal="center"/>
    </xf>
    <xf numFmtId="40" fontId="3" fillId="4" borderId="0" xfId="0" applyNumberFormat="1" applyFont="1" applyFill="1" applyBorder="1" applyAlignment="1" applyProtection="1">
      <alignment horizontal="center" vertical="center"/>
    </xf>
    <xf numFmtId="38" fontId="2" fillId="4" borderId="0" xfId="0" applyNumberFormat="1" applyFont="1" applyFill="1" applyBorder="1" applyAlignment="1" applyProtection="1">
      <alignment horizontal="center" vertic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38" fontId="2" fillId="4" borderId="4" xfId="0" applyNumberFormat="1" applyFont="1" applyFill="1" applyBorder="1" applyAlignment="1" applyProtection="1">
      <alignment horizontal="center" vertical="center"/>
    </xf>
    <xf numFmtId="3" fontId="2" fillId="4" borderId="15" xfId="2" applyNumberFormat="1" applyFont="1" applyFill="1" applyBorder="1" applyAlignment="1" applyProtection="1">
      <alignment horizontal="center"/>
    </xf>
    <xf numFmtId="3" fontId="2" fillId="4" borderId="4" xfId="2" applyNumberFormat="1" applyFont="1" applyFill="1" applyBorder="1" applyAlignment="1" applyProtection="1">
      <alignment horizontal="center"/>
    </xf>
    <xf numFmtId="3" fontId="2" fillId="4" borderId="7" xfId="2" applyNumberFormat="1" applyFont="1" applyFill="1" applyBorder="1" applyAlignment="1" applyProtection="1">
      <alignment horizontal="center"/>
    </xf>
    <xf numFmtId="15" fontId="3" fillId="4" borderId="11" xfId="0" applyNumberFormat="1" applyFont="1" applyFill="1" applyBorder="1" applyAlignment="1" applyProtection="1">
      <alignment horizontal="center"/>
    </xf>
    <xf numFmtId="4" fontId="3" fillId="4" borderId="14" xfId="2" applyNumberFormat="1" applyFont="1" applyFill="1" applyBorder="1" applyAlignment="1" applyProtection="1">
      <alignment horizontal="center"/>
    </xf>
    <xf numFmtId="15" fontId="2" fillId="4" borderId="12" xfId="0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/>
    <xf numFmtId="0" fontId="10" fillId="4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171" fontId="3" fillId="4" borderId="0" xfId="0" applyNumberFormat="1" applyFont="1" applyFill="1" applyBorder="1" applyAlignment="1" applyProtection="1">
      <alignment horizontal="center"/>
    </xf>
    <xf numFmtId="171" fontId="3" fillId="4" borderId="12" xfId="0" applyNumberFormat="1" applyFont="1" applyFill="1" applyBorder="1" applyAlignment="1" applyProtection="1">
      <alignment horizontal="center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165" fontId="3" fillId="4" borderId="1" xfId="2" applyNumberFormat="1" applyFont="1" applyFill="1" applyBorder="1" applyAlignment="1" applyProtection="1">
      <alignment horizontal="center" vertical="center" wrapText="1"/>
    </xf>
    <xf numFmtId="165" fontId="3" fillId="4" borderId="5" xfId="2" applyNumberFormat="1" applyFont="1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36</xdr:row>
      <xdr:rowOff>38100</xdr:rowOff>
    </xdr:from>
    <xdr:to>
      <xdr:col>15</xdr:col>
      <xdr:colOff>28576</xdr:colOff>
      <xdr:row>41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6343652" y="77438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1724025</xdr:colOff>
      <xdr:row>2</xdr:row>
      <xdr:rowOff>47626</xdr:rowOff>
    </xdr:from>
    <xdr:to>
      <xdr:col>7</xdr:col>
      <xdr:colOff>106576</xdr:colOff>
      <xdr:row>5</xdr:row>
      <xdr:rowOff>65580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6315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14</xdr:col>
      <xdr:colOff>704850</xdr:colOff>
      <xdr:row>1</xdr:row>
      <xdr:rowOff>133350</xdr:rowOff>
    </xdr:from>
    <xdr:to>
      <xdr:col>16</xdr:col>
      <xdr:colOff>714376</xdr:colOff>
      <xdr:row>6</xdr:row>
      <xdr:rowOff>12841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96" t="10997" r="32509" b="10013"/>
        <a:stretch/>
      </xdr:blipFill>
      <xdr:spPr>
        <a:xfrm>
          <a:off x="14039850" y="276225"/>
          <a:ext cx="1533526" cy="593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56</xdr:row>
      <xdr:rowOff>38100</xdr:rowOff>
    </xdr:from>
    <xdr:to>
      <xdr:col>15</xdr:col>
      <xdr:colOff>28576</xdr:colOff>
      <xdr:row>61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1724025</xdr:colOff>
      <xdr:row>2</xdr:row>
      <xdr:rowOff>47626</xdr:rowOff>
    </xdr:from>
    <xdr:to>
      <xdr:col>7</xdr:col>
      <xdr:colOff>105216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14</xdr:col>
      <xdr:colOff>704850</xdr:colOff>
      <xdr:row>1</xdr:row>
      <xdr:rowOff>133350</xdr:rowOff>
    </xdr:from>
    <xdr:to>
      <xdr:col>16</xdr:col>
      <xdr:colOff>714376</xdr:colOff>
      <xdr:row>6</xdr:row>
      <xdr:rowOff>12841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96" t="10997" r="32509" b="10013"/>
        <a:stretch/>
      </xdr:blipFill>
      <xdr:spPr>
        <a:xfrm>
          <a:off x="8467725" y="276225"/>
          <a:ext cx="1533526" cy="593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3"/>
  <sheetViews>
    <sheetView showGridLines="0" tabSelected="1" topLeftCell="A4" zoomScaleNormal="100" zoomScaleSheetLayoutView="130" workbookViewId="0">
      <selection activeCell="O19" sqref="O19"/>
    </sheetView>
  </sheetViews>
  <sheetFormatPr baseColWidth="10" defaultColWidth="11.42578125" defaultRowHeight="11.25" x14ac:dyDescent="0.2"/>
  <cols>
    <col min="1" max="1" width="11.42578125" style="1"/>
    <col min="2" max="2" width="0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hidden="1" customWidth="1"/>
    <col min="24" max="24" width="11.42578125" style="1" customWidth="1"/>
    <col min="25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89" t="s">
        <v>46</v>
      </c>
      <c r="H8" s="90"/>
      <c r="I8" s="90"/>
      <c r="J8" s="90"/>
      <c r="K8" s="90"/>
      <c r="L8" s="90"/>
      <c r="M8" s="90"/>
      <c r="N8" s="90"/>
      <c r="O8" s="90"/>
      <c r="P8" s="91"/>
      <c r="Q8" s="9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61" t="s">
        <v>0</v>
      </c>
      <c r="H10" s="93">
        <v>44792</v>
      </c>
      <c r="I10" s="94"/>
      <c r="J10" s="95" t="s">
        <v>1</v>
      </c>
      <c r="K10" s="96"/>
      <c r="L10" s="97">
        <f>XIRR(O27:O33,E27:E33)</f>
        <v>0.69701479673385647</v>
      </c>
      <c r="M10" s="98"/>
      <c r="N10" s="95" t="s">
        <v>32</v>
      </c>
      <c r="O10" s="96"/>
      <c r="P10" s="97" t="s">
        <v>33</v>
      </c>
      <c r="Q10" s="98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63" t="s">
        <v>3</v>
      </c>
      <c r="H11" s="105">
        <f>+C33</f>
        <v>45341</v>
      </c>
      <c r="I11" s="106"/>
      <c r="J11" s="101" t="s">
        <v>21</v>
      </c>
      <c r="K11" s="102"/>
      <c r="L11" s="99">
        <f>+NOMINAL(L10,4)</f>
        <v>0.56542695457580283</v>
      </c>
      <c r="M11" s="100"/>
      <c r="N11" s="101" t="s">
        <v>36</v>
      </c>
      <c r="O11" s="102"/>
      <c r="P11" s="107">
        <v>134.52000000000001</v>
      </c>
      <c r="Q11" s="108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63" t="s">
        <v>34</v>
      </c>
      <c r="H12" s="99" t="s">
        <v>39</v>
      </c>
      <c r="I12" s="100"/>
      <c r="J12" s="101" t="s">
        <v>40</v>
      </c>
      <c r="K12" s="102"/>
      <c r="L12" s="103">
        <f>+(V36/U36)*12</f>
        <v>13.294634044859773</v>
      </c>
      <c r="M12" s="104"/>
      <c r="N12" s="101" t="s">
        <v>2</v>
      </c>
      <c r="O12" s="102"/>
      <c r="P12" s="99">
        <v>1</v>
      </c>
      <c r="Q12" s="100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63"/>
      <c r="H13" s="117"/>
      <c r="I13" s="118"/>
      <c r="J13" s="101" t="s">
        <v>42</v>
      </c>
      <c r="K13" s="102"/>
      <c r="L13" s="103" t="s">
        <v>41</v>
      </c>
      <c r="M13" s="104"/>
      <c r="N13" s="101" t="s">
        <v>5</v>
      </c>
      <c r="O13" s="102"/>
      <c r="P13" s="119">
        <v>30000000</v>
      </c>
      <c r="Q13" s="120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65" t="s">
        <v>4</v>
      </c>
      <c r="H14" s="109">
        <f>+H10</f>
        <v>44792</v>
      </c>
      <c r="I14" s="110"/>
      <c r="J14" s="111" t="s">
        <v>31</v>
      </c>
      <c r="K14" s="112"/>
      <c r="L14" s="113">
        <v>18</v>
      </c>
      <c r="M14" s="114"/>
      <c r="N14" s="111" t="s">
        <v>44</v>
      </c>
      <c r="O14" s="112"/>
      <c r="P14" s="115">
        <v>0</v>
      </c>
      <c r="Q14" s="116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66" t="s">
        <v>45</v>
      </c>
      <c r="J16" s="66" t="s">
        <v>12</v>
      </c>
      <c r="K16" s="67" t="s">
        <v>19</v>
      </c>
      <c r="L16" s="67" t="s">
        <v>13</v>
      </c>
      <c r="M16" s="68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2:143" ht="12.75" customHeight="1" x14ac:dyDescent="0.2">
      <c r="I17" s="83">
        <f>DATEDIF($C$27,J17,"m")</f>
        <v>3</v>
      </c>
      <c r="J17" s="87">
        <f t="shared" ref="J17:J22" si="0">+G28</f>
        <v>44886</v>
      </c>
      <c r="K17" s="70">
        <f t="shared" ref="K17:K22" si="1">+$P$13*L28/100</f>
        <v>0</v>
      </c>
      <c r="L17" s="70">
        <f t="shared" ref="L17:L22" si="2">+$P$13*K28/100</f>
        <v>4369841.0958904112</v>
      </c>
      <c r="M17" s="71">
        <f>SUM(K17:L17)</f>
        <v>4369841.0958904112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2:143" ht="12.75" customHeight="1" x14ac:dyDescent="0.2">
      <c r="I18" s="83">
        <f t="shared" ref="I18:I22" si="3">DATEDIF($C$27,J18,"m")</f>
        <v>6</v>
      </c>
      <c r="J18" s="87">
        <f t="shared" si="0"/>
        <v>44977</v>
      </c>
      <c r="K18" s="70">
        <f t="shared" si="1"/>
        <v>0</v>
      </c>
      <c r="L18" s="70">
        <f t="shared" si="2"/>
        <v>4230378.0821917802</v>
      </c>
      <c r="M18" s="71">
        <f>SUM(K18:L18)</f>
        <v>4230378.0821917802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2:143" ht="12.75" customHeight="1" x14ac:dyDescent="0.2">
      <c r="I19" s="83">
        <f t="shared" si="3"/>
        <v>9</v>
      </c>
      <c r="J19" s="87">
        <f t="shared" si="0"/>
        <v>45065</v>
      </c>
      <c r="K19" s="70">
        <f t="shared" si="1"/>
        <v>0</v>
      </c>
      <c r="L19" s="70">
        <f t="shared" si="2"/>
        <v>4090915.0684931506</v>
      </c>
      <c r="M19" s="71">
        <f t="shared" ref="M19:M22" si="4">SUM(K19:L19)</f>
        <v>4090915.0684931506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2:143" ht="12.75" customHeight="1" x14ac:dyDescent="0.2">
      <c r="I20" s="83">
        <f t="shared" si="3"/>
        <v>12</v>
      </c>
      <c r="J20" s="87">
        <f t="shared" si="0"/>
        <v>45159</v>
      </c>
      <c r="K20" s="70">
        <f t="shared" si="1"/>
        <v>0</v>
      </c>
      <c r="L20" s="70">
        <f t="shared" si="2"/>
        <v>4369841.0958904112</v>
      </c>
      <c r="M20" s="71">
        <f t="shared" si="4"/>
        <v>4369841.0958904112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2:143" ht="12.75" customHeight="1" x14ac:dyDescent="0.2">
      <c r="I21" s="83">
        <f t="shared" si="3"/>
        <v>15</v>
      </c>
      <c r="J21" s="87">
        <f t="shared" si="0"/>
        <v>45250</v>
      </c>
      <c r="K21" s="70">
        <f t="shared" si="1"/>
        <v>0</v>
      </c>
      <c r="L21" s="70">
        <f t="shared" si="2"/>
        <v>4230378.0821917802</v>
      </c>
      <c r="M21" s="71">
        <f t="shared" si="4"/>
        <v>4230378.0821917802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2:143" ht="12.75" customHeight="1" x14ac:dyDescent="0.2">
      <c r="I22" s="84">
        <f t="shared" si="3"/>
        <v>18</v>
      </c>
      <c r="J22" s="87">
        <f t="shared" si="0"/>
        <v>45341</v>
      </c>
      <c r="K22" s="70">
        <f t="shared" si="1"/>
        <v>30000000</v>
      </c>
      <c r="L22" s="70">
        <f t="shared" si="2"/>
        <v>4230378.0821917802</v>
      </c>
      <c r="M22" s="71">
        <f t="shared" si="4"/>
        <v>34230378.08219178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2:143" ht="12.75" customHeight="1" x14ac:dyDescent="0.2">
      <c r="J23" s="72" t="s">
        <v>14</v>
      </c>
      <c r="K23" s="73">
        <f>SUM(K17:K22)</f>
        <v>30000000</v>
      </c>
      <c r="L23" s="73">
        <f>SUM(L17:L22)</f>
        <v>25521731.506849311</v>
      </c>
      <c r="M23" s="74">
        <f>SUM(K23:L23)</f>
        <v>55521731.506849311</v>
      </c>
      <c r="N23" s="8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2:143" x14ac:dyDescent="0.2">
      <c r="H24" s="51"/>
      <c r="I24" s="6"/>
      <c r="J24" s="6"/>
      <c r="M24" s="7"/>
      <c r="N24" s="8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2:143" ht="14.25" customHeight="1" x14ac:dyDescent="0.2">
      <c r="G25" s="127" t="s">
        <v>20</v>
      </c>
      <c r="H25" s="129" t="s">
        <v>15</v>
      </c>
      <c r="I25" s="129" t="s">
        <v>16</v>
      </c>
      <c r="J25" s="129" t="s">
        <v>24</v>
      </c>
      <c r="K25" s="121" t="s">
        <v>23</v>
      </c>
      <c r="L25" s="121" t="s">
        <v>6</v>
      </c>
      <c r="M25" s="121" t="s">
        <v>17</v>
      </c>
      <c r="N25" s="123" t="s">
        <v>7</v>
      </c>
      <c r="O25" s="125" t="s">
        <v>18</v>
      </c>
      <c r="P25" s="125" t="s">
        <v>38</v>
      </c>
      <c r="R25" s="9" t="s">
        <v>22</v>
      </c>
      <c r="S25" s="9" t="s">
        <v>8</v>
      </c>
      <c r="T25" s="9" t="s">
        <v>9</v>
      </c>
      <c r="U25" s="9" t="s">
        <v>10</v>
      </c>
      <c r="V25" s="9" t="s">
        <v>11</v>
      </c>
      <c r="W25" s="9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2:143" x14ac:dyDescent="0.2">
      <c r="C26" s="1" t="s">
        <v>26</v>
      </c>
      <c r="G26" s="128"/>
      <c r="H26" s="130"/>
      <c r="I26" s="130"/>
      <c r="J26" s="130"/>
      <c r="K26" s="122"/>
      <c r="L26" s="122"/>
      <c r="M26" s="122"/>
      <c r="N26" s="124"/>
      <c r="O26" s="126"/>
      <c r="P26" s="126"/>
      <c r="R26" s="10"/>
      <c r="S26" s="11">
        <f>+L10</f>
        <v>0.69701479673385647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2:143" x14ac:dyDescent="0.2">
      <c r="B27" s="12"/>
      <c r="C27" s="28">
        <f>+H10</f>
        <v>44792</v>
      </c>
      <c r="D27" s="12"/>
      <c r="E27" s="28">
        <f>+H14</f>
        <v>44792</v>
      </c>
      <c r="F27" s="44">
        <f>+H10</f>
        <v>44792</v>
      </c>
      <c r="G27" s="47">
        <f t="shared" ref="G27:G33" si="5">+F27</f>
        <v>44792</v>
      </c>
      <c r="H27" s="78"/>
      <c r="I27" s="78"/>
      <c r="J27" s="46"/>
      <c r="K27" s="78"/>
      <c r="L27" s="78"/>
      <c r="M27" s="77">
        <v>100</v>
      </c>
      <c r="N27" s="79">
        <f>-P12*100</f>
        <v>-100</v>
      </c>
      <c r="O27" s="78">
        <f>+P13*-1</f>
        <v>-30000000</v>
      </c>
      <c r="P27" s="81"/>
      <c r="R27" s="10"/>
      <c r="S27" s="11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2:143" s="12" customFormat="1" ht="12.75" customHeight="1" x14ac:dyDescent="0.2">
      <c r="B28" s="12">
        <f t="shared" ref="B28:B33" si="6">DATEDIF($C$27,C28,"m")</f>
        <v>3</v>
      </c>
      <c r="C28" s="28">
        <f>EDATE(C27,3)+2</f>
        <v>44886</v>
      </c>
      <c r="D28" s="37">
        <f>+C28-C27</f>
        <v>94</v>
      </c>
      <c r="E28" s="28">
        <f t="shared" ref="E28:E33" si="7">+G28</f>
        <v>44886</v>
      </c>
      <c r="F28" s="44">
        <f>+F27+D28</f>
        <v>44886</v>
      </c>
      <c r="G28" s="47">
        <f t="shared" si="5"/>
        <v>44886</v>
      </c>
      <c r="H28" s="48">
        <f t="shared" ref="H28:H33" si="8">+F28-F27</f>
        <v>94</v>
      </c>
      <c r="I28" s="48">
        <f t="shared" ref="I28:I33" si="9">+IF(G28-$H$14&lt;0,0,G28-$H$14)</f>
        <v>94</v>
      </c>
      <c r="J28" s="46">
        <f>+$P$14+P28</f>
        <v>0.56559999999999999</v>
      </c>
      <c r="K28" s="49">
        <f t="shared" ref="K28:K33" si="10">+J28/365*H28*M27</f>
        <v>14.56613698630137</v>
      </c>
      <c r="L28" s="50">
        <v>0</v>
      </c>
      <c r="M28" s="50">
        <f t="shared" ref="M28:M33" si="11">+M27-L28</f>
        <v>100</v>
      </c>
      <c r="N28" s="50">
        <f t="shared" ref="N28:N33" si="12">+IF(G28&gt;$H$14,K28+L28,0)</f>
        <v>14.56613698630137</v>
      </c>
      <c r="O28" s="48">
        <f t="shared" ref="O28:O33" si="13">+N28*$P$13/100</f>
        <v>4369841.0958904112</v>
      </c>
      <c r="P28" s="75">
        <v>0.56559999999999999</v>
      </c>
      <c r="Q28" s="1"/>
      <c r="R28" s="16">
        <f t="shared" ref="R28:R33" si="14">I28/365</f>
        <v>0.25753424657534246</v>
      </c>
      <c r="S28" s="16">
        <f t="shared" ref="S28:S33" si="15">1/(1+$L$10)^(I28/365)</f>
        <v>0.87266605797110752</v>
      </c>
      <c r="T28" s="17">
        <f t="shared" ref="T28:T33" si="16">+N28</f>
        <v>14.56613698630137</v>
      </c>
      <c r="U28" s="17">
        <f>+T28*S28</f>
        <v>12.711373343702764</v>
      </c>
      <c r="V28" s="17">
        <f>+U28*R28</f>
        <v>3.2736139570083829</v>
      </c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</row>
    <row r="29" spans="2:143" s="12" customFormat="1" ht="12.75" customHeight="1" x14ac:dyDescent="0.2">
      <c r="B29" s="12">
        <f t="shared" si="6"/>
        <v>6</v>
      </c>
      <c r="C29" s="28">
        <f>EDATE(C28,3)-1</f>
        <v>44977</v>
      </c>
      <c r="D29" s="37">
        <f t="shared" ref="D29:D33" si="17">+C29-C28</f>
        <v>91</v>
      </c>
      <c r="E29" s="28">
        <f t="shared" si="7"/>
        <v>44977</v>
      </c>
      <c r="F29" s="44">
        <f t="shared" ref="F29:F33" si="18">+F28+D29</f>
        <v>44977</v>
      </c>
      <c r="G29" s="47">
        <f t="shared" si="5"/>
        <v>44977</v>
      </c>
      <c r="H29" s="48">
        <f t="shared" si="8"/>
        <v>91</v>
      </c>
      <c r="I29" s="48">
        <f t="shared" si="9"/>
        <v>185</v>
      </c>
      <c r="J29" s="46">
        <f t="shared" ref="J29:J33" si="19">+$P$14+P29</f>
        <v>0.56559999999999999</v>
      </c>
      <c r="K29" s="49">
        <f t="shared" si="10"/>
        <v>14.101260273972601</v>
      </c>
      <c r="L29" s="50">
        <v>0</v>
      </c>
      <c r="M29" s="50">
        <f t="shared" si="11"/>
        <v>100</v>
      </c>
      <c r="N29" s="50">
        <f t="shared" si="12"/>
        <v>14.101260273972601</v>
      </c>
      <c r="O29" s="48">
        <f t="shared" si="13"/>
        <v>4230378.0821917802</v>
      </c>
      <c r="P29" s="75">
        <f>+P28</f>
        <v>0.56559999999999999</v>
      </c>
      <c r="Q29" s="1"/>
      <c r="R29" s="16">
        <f t="shared" si="14"/>
        <v>0.50684931506849318</v>
      </c>
      <c r="S29" s="16">
        <f t="shared" si="15"/>
        <v>0.76486360522602892</v>
      </c>
      <c r="T29" s="17">
        <f t="shared" si="16"/>
        <v>14.101260273972601</v>
      </c>
      <c r="U29" s="17">
        <f t="shared" ref="U29:U33" si="20">+T29*S29</f>
        <v>10.785540771381264</v>
      </c>
      <c r="V29" s="17">
        <f t="shared" ref="V29:V33" si="21">+U29*R29</f>
        <v>5.4666439526179014</v>
      </c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</row>
    <row r="30" spans="2:143" s="12" customFormat="1" ht="12.75" customHeight="1" x14ac:dyDescent="0.2">
      <c r="B30" s="12">
        <f t="shared" si="6"/>
        <v>9</v>
      </c>
      <c r="C30" s="28">
        <f>EDATE(C29,3)-1</f>
        <v>45065</v>
      </c>
      <c r="D30" s="37">
        <f t="shared" si="17"/>
        <v>88</v>
      </c>
      <c r="E30" s="28">
        <f t="shared" si="7"/>
        <v>45065</v>
      </c>
      <c r="F30" s="44">
        <f t="shared" si="18"/>
        <v>45065</v>
      </c>
      <c r="G30" s="47">
        <f t="shared" si="5"/>
        <v>45065</v>
      </c>
      <c r="H30" s="48">
        <f t="shared" si="8"/>
        <v>88</v>
      </c>
      <c r="I30" s="48">
        <f t="shared" si="9"/>
        <v>273</v>
      </c>
      <c r="J30" s="46">
        <f t="shared" si="19"/>
        <v>0.56559999999999999</v>
      </c>
      <c r="K30" s="49">
        <f t="shared" si="10"/>
        <v>13.636383561643836</v>
      </c>
      <c r="L30" s="50">
        <v>0</v>
      </c>
      <c r="M30" s="50">
        <f t="shared" si="11"/>
        <v>100</v>
      </c>
      <c r="N30" s="50">
        <f t="shared" si="12"/>
        <v>13.636383561643836</v>
      </c>
      <c r="O30" s="48">
        <f t="shared" si="13"/>
        <v>4090915.0684931506</v>
      </c>
      <c r="P30" s="75">
        <f t="shared" ref="P30:P33" si="22">+P29</f>
        <v>0.56559999999999999</v>
      </c>
      <c r="Q30" s="1"/>
      <c r="R30" s="16">
        <f t="shared" si="14"/>
        <v>0.74794520547945209</v>
      </c>
      <c r="S30" s="16">
        <f t="shared" si="15"/>
        <v>0.67329863649285149</v>
      </c>
      <c r="T30" s="17">
        <f t="shared" si="16"/>
        <v>13.636383561643836</v>
      </c>
      <c r="U30" s="17">
        <f t="shared" si="20"/>
        <v>9.1813584587483277</v>
      </c>
      <c r="V30" s="17">
        <f t="shared" si="21"/>
        <v>6.8671530390090236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</row>
    <row r="31" spans="2:143" s="12" customFormat="1" ht="12.75" customHeight="1" x14ac:dyDescent="0.2">
      <c r="B31" s="12">
        <f t="shared" si="6"/>
        <v>12</v>
      </c>
      <c r="C31" s="28">
        <f>EDATE(C30,3)+2</f>
        <v>45159</v>
      </c>
      <c r="D31" s="37">
        <f t="shared" si="17"/>
        <v>94</v>
      </c>
      <c r="E31" s="28">
        <f t="shared" si="7"/>
        <v>45159</v>
      </c>
      <c r="F31" s="44">
        <f t="shared" si="18"/>
        <v>45159</v>
      </c>
      <c r="G31" s="47">
        <f t="shared" si="5"/>
        <v>45159</v>
      </c>
      <c r="H31" s="48">
        <f t="shared" si="8"/>
        <v>94</v>
      </c>
      <c r="I31" s="48">
        <f t="shared" si="9"/>
        <v>367</v>
      </c>
      <c r="J31" s="46">
        <f t="shared" si="19"/>
        <v>0.56559999999999999</v>
      </c>
      <c r="K31" s="49">
        <f t="shared" si="10"/>
        <v>14.56613698630137</v>
      </c>
      <c r="L31" s="50">
        <v>0</v>
      </c>
      <c r="M31" s="50">
        <f t="shared" si="11"/>
        <v>100</v>
      </c>
      <c r="N31" s="50">
        <f t="shared" si="12"/>
        <v>14.56613698630137</v>
      </c>
      <c r="O31" s="48">
        <f t="shared" si="13"/>
        <v>4369841.0958904112</v>
      </c>
      <c r="P31" s="75">
        <f t="shared" si="22"/>
        <v>0.56559999999999999</v>
      </c>
      <c r="Q31" s="1"/>
      <c r="R31" s="16">
        <f t="shared" si="14"/>
        <v>1.0054794520547945</v>
      </c>
      <c r="S31" s="16">
        <f t="shared" si="15"/>
        <v>0.58756486694553833</v>
      </c>
      <c r="T31" s="17">
        <f t="shared" si="16"/>
        <v>14.56613698630137</v>
      </c>
      <c r="U31" s="17">
        <f t="shared" si="20"/>
        <v>8.558550340266649</v>
      </c>
      <c r="V31" s="17">
        <f t="shared" si="21"/>
        <v>8.605446506514685</v>
      </c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</row>
    <row r="32" spans="2:143" s="12" customFormat="1" ht="12.75" customHeight="1" x14ac:dyDescent="0.2">
      <c r="B32" s="12">
        <f t="shared" si="6"/>
        <v>15</v>
      </c>
      <c r="C32" s="28">
        <f>EDATE(C31,3)-1</f>
        <v>45250</v>
      </c>
      <c r="D32" s="37">
        <f t="shared" si="17"/>
        <v>91</v>
      </c>
      <c r="E32" s="28">
        <f t="shared" si="7"/>
        <v>45250</v>
      </c>
      <c r="F32" s="44">
        <f t="shared" si="18"/>
        <v>45250</v>
      </c>
      <c r="G32" s="47">
        <f t="shared" si="5"/>
        <v>45250</v>
      </c>
      <c r="H32" s="48">
        <f t="shared" si="8"/>
        <v>91</v>
      </c>
      <c r="I32" s="48">
        <f t="shared" si="9"/>
        <v>458</v>
      </c>
      <c r="J32" s="46">
        <f t="shared" si="19"/>
        <v>0.56559999999999999</v>
      </c>
      <c r="K32" s="49">
        <f t="shared" si="10"/>
        <v>14.101260273972601</v>
      </c>
      <c r="L32" s="50">
        <v>0</v>
      </c>
      <c r="M32" s="50">
        <f t="shared" si="11"/>
        <v>100</v>
      </c>
      <c r="N32" s="50">
        <f t="shared" si="12"/>
        <v>14.101260273972601</v>
      </c>
      <c r="O32" s="48">
        <f t="shared" si="13"/>
        <v>4230378.0821917802</v>
      </c>
      <c r="P32" s="75">
        <f t="shared" si="22"/>
        <v>0.56559999999999999</v>
      </c>
      <c r="Q32" s="1"/>
      <c r="R32" s="16">
        <f t="shared" si="14"/>
        <v>1.2547945205479452</v>
      </c>
      <c r="S32" s="16">
        <f t="shared" si="15"/>
        <v>0.51498162250169188</v>
      </c>
      <c r="T32" s="17">
        <f t="shared" si="16"/>
        <v>14.101260273972601</v>
      </c>
      <c r="U32" s="17">
        <f t="shared" si="20"/>
        <v>7.2618898952090625</v>
      </c>
      <c r="V32" s="17">
        <f t="shared" si="21"/>
        <v>9.1121796493308231</v>
      </c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</row>
    <row r="33" spans="2:143" s="12" customFormat="1" ht="12.75" customHeight="1" x14ac:dyDescent="0.2">
      <c r="B33" s="12">
        <f t="shared" si="6"/>
        <v>18</v>
      </c>
      <c r="C33" s="28">
        <f>EDATE(C32,3)-1</f>
        <v>45341</v>
      </c>
      <c r="D33" s="37">
        <f t="shared" si="17"/>
        <v>91</v>
      </c>
      <c r="E33" s="28">
        <f t="shared" si="7"/>
        <v>45341</v>
      </c>
      <c r="F33" s="44">
        <f t="shared" si="18"/>
        <v>45341</v>
      </c>
      <c r="G33" s="55">
        <f t="shared" si="5"/>
        <v>45341</v>
      </c>
      <c r="H33" s="53">
        <f t="shared" si="8"/>
        <v>91</v>
      </c>
      <c r="I33" s="53">
        <f t="shared" si="9"/>
        <v>549</v>
      </c>
      <c r="J33" s="54">
        <f t="shared" si="19"/>
        <v>0.56559999999999999</v>
      </c>
      <c r="K33" s="56">
        <f t="shared" si="10"/>
        <v>14.101260273972601</v>
      </c>
      <c r="L33" s="57">
        <v>100</v>
      </c>
      <c r="M33" s="57">
        <f t="shared" si="11"/>
        <v>0</v>
      </c>
      <c r="N33" s="57">
        <f t="shared" si="12"/>
        <v>114.1012602739726</v>
      </c>
      <c r="O33" s="53">
        <f t="shared" si="13"/>
        <v>34230378.08219178</v>
      </c>
      <c r="P33" s="76">
        <f t="shared" si="22"/>
        <v>0.56559999999999999</v>
      </c>
      <c r="Q33" s="1"/>
      <c r="R33" s="16">
        <f t="shared" si="14"/>
        <v>1.5041095890410958</v>
      </c>
      <c r="S33" s="16">
        <f t="shared" si="15"/>
        <v>0.45136475380693097</v>
      </c>
      <c r="T33" s="17">
        <f t="shared" si="16"/>
        <v>114.1012602739726</v>
      </c>
      <c r="U33" s="17">
        <f t="shared" si="20"/>
        <v>51.501287252622198</v>
      </c>
      <c r="V33" s="17">
        <f t="shared" si="21"/>
        <v>77.463580004628994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</row>
    <row r="34" spans="2:143" s="12" customFormat="1" ht="12.75" customHeight="1" x14ac:dyDescent="0.2">
      <c r="G34" s="45"/>
      <c r="H34" s="13"/>
      <c r="I34" s="13"/>
      <c r="J34" s="46"/>
      <c r="K34" s="14"/>
      <c r="L34" s="43"/>
      <c r="M34" s="15"/>
      <c r="N34" s="15"/>
      <c r="O34" s="42"/>
      <c r="P34" s="1"/>
      <c r="Q34" s="1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</row>
    <row r="35" spans="2:143" ht="12.75" customHeight="1" x14ac:dyDescent="0.2">
      <c r="G35" s="18"/>
      <c r="H35" s="13"/>
      <c r="I35" s="13"/>
      <c r="J35" s="13"/>
      <c r="K35" s="13"/>
      <c r="L35" s="20">
        <f>SUM(L28:L33)</f>
        <v>100</v>
      </c>
      <c r="M35" s="15"/>
      <c r="N35" s="15"/>
      <c r="O35" s="21">
        <f>SUM(O27:O33)</f>
        <v>25521731.506849311</v>
      </c>
      <c r="R35" s="1"/>
      <c r="S35" s="1"/>
      <c r="T35" s="1"/>
      <c r="U35" s="1"/>
      <c r="V35" s="1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</row>
    <row r="36" spans="2:143" x14ac:dyDescent="0.2">
      <c r="R36" s="19"/>
      <c r="S36" s="19"/>
      <c r="T36" s="17"/>
      <c r="U36" s="17">
        <f>SUM(U28:U33)</f>
        <v>100.00000006193028</v>
      </c>
      <c r="V36" s="17">
        <f>SUM(V28:V33)</f>
        <v>110.78861710910981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</row>
    <row r="37" spans="2:143" x14ac:dyDescent="0.2"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</row>
    <row r="38" spans="2:143" x14ac:dyDescent="0.2">
      <c r="R38" s="1"/>
      <c r="S38" s="1"/>
      <c r="T38" s="1"/>
      <c r="U38" s="1"/>
      <c r="V38" s="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</row>
    <row r="39" spans="2:143" x14ac:dyDescent="0.2">
      <c r="R39" s="1"/>
      <c r="S39" s="1"/>
      <c r="T39" s="1"/>
      <c r="U39" s="1"/>
      <c r="V39" s="1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</row>
    <row r="40" spans="2:143" x14ac:dyDescent="0.2">
      <c r="R40" s="1"/>
      <c r="S40" s="1"/>
      <c r="T40" s="1"/>
      <c r="U40" s="1"/>
      <c r="V40" s="1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</row>
    <row r="41" spans="2:143" x14ac:dyDescent="0.2">
      <c r="R41" s="1"/>
      <c r="S41" s="1"/>
      <c r="T41" s="1"/>
      <c r="U41" s="1"/>
      <c r="V41" s="1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</row>
    <row r="42" spans="2:143" ht="9.75" customHeight="1" x14ac:dyDescent="0.2">
      <c r="R42" s="1"/>
      <c r="S42" s="1"/>
      <c r="T42" s="1"/>
      <c r="U42" s="1"/>
      <c r="V42" s="1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</row>
    <row r="43" spans="2:143" x14ac:dyDescent="0.2">
      <c r="R43" s="1"/>
      <c r="S43" s="1"/>
      <c r="T43" s="1"/>
      <c r="U43" s="1"/>
      <c r="V43" s="1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</row>
    <row r="44" spans="2:143" x14ac:dyDescent="0.2">
      <c r="R44" s="1"/>
      <c r="S44" s="1"/>
      <c r="T44" s="1"/>
      <c r="U44" s="1"/>
      <c r="V44" s="1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</row>
    <row r="45" spans="2:143" x14ac:dyDescent="0.2">
      <c r="R45" s="1"/>
      <c r="S45" s="1"/>
      <c r="T45" s="1"/>
      <c r="U45" s="1"/>
      <c r="V45" s="1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</row>
    <row r="46" spans="2:143" hidden="1" x14ac:dyDescent="0.2">
      <c r="H46" s="59"/>
      <c r="I46" s="59" t="s">
        <v>29</v>
      </c>
      <c r="J46" s="59"/>
      <c r="K46" s="59" t="s">
        <v>30</v>
      </c>
      <c r="R46" s="1"/>
      <c r="S46" s="1"/>
      <c r="T46" s="1"/>
      <c r="U46" s="1"/>
      <c r="V46" s="1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</row>
    <row r="47" spans="2:143" hidden="1" x14ac:dyDescent="0.2">
      <c r="H47" s="59">
        <v>1</v>
      </c>
      <c r="I47" s="59"/>
      <c r="J47" s="59"/>
      <c r="K47" s="59"/>
      <c r="R47" s="1"/>
      <c r="S47" s="1"/>
      <c r="T47" s="1"/>
      <c r="U47" s="1"/>
      <c r="V47" s="1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</row>
    <row r="48" spans="2:143" hidden="1" x14ac:dyDescent="0.2">
      <c r="H48" s="59">
        <v>2</v>
      </c>
      <c r="I48" s="59"/>
      <c r="J48" s="59"/>
      <c r="K48" s="59"/>
      <c r="R48" s="1"/>
      <c r="S48" s="1"/>
      <c r="T48" s="1"/>
      <c r="U48" s="1"/>
      <c r="V48" s="1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</row>
    <row r="49" spans="8:143" hidden="1" x14ac:dyDescent="0.2">
      <c r="H49" s="59">
        <v>3</v>
      </c>
      <c r="I49" s="59">
        <v>1</v>
      </c>
      <c r="J49" s="59"/>
      <c r="K49" s="59"/>
      <c r="R49" s="1"/>
      <c r="S49" s="1"/>
      <c r="T49" s="1"/>
      <c r="U49" s="1"/>
      <c r="V49" s="1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</row>
    <row r="50" spans="8:143" hidden="1" x14ac:dyDescent="0.2">
      <c r="H50" s="59">
        <v>4</v>
      </c>
      <c r="I50" s="59"/>
      <c r="J50" s="59"/>
      <c r="K50" s="59"/>
      <c r="R50" s="1"/>
      <c r="S50" s="1"/>
      <c r="T50" s="1"/>
      <c r="U50" s="1"/>
      <c r="V50" s="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</row>
    <row r="51" spans="8:143" hidden="1" x14ac:dyDescent="0.2">
      <c r="H51" s="59">
        <v>5</v>
      </c>
      <c r="I51" s="59"/>
      <c r="J51" s="59"/>
      <c r="K51" s="59"/>
      <c r="R51" s="1"/>
      <c r="S51" s="1"/>
      <c r="T51" s="1"/>
      <c r="U51" s="1"/>
      <c r="V51" s="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</row>
    <row r="52" spans="8:143" hidden="1" x14ac:dyDescent="0.2">
      <c r="H52" s="59">
        <v>6</v>
      </c>
      <c r="I52" s="59">
        <v>2</v>
      </c>
      <c r="J52" s="59">
        <v>1</v>
      </c>
      <c r="K52" s="59"/>
      <c r="R52" s="1"/>
      <c r="S52" s="1"/>
      <c r="T52" s="1"/>
      <c r="U52" s="1"/>
      <c r="V52" s="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</row>
    <row r="53" spans="8:143" hidden="1" x14ac:dyDescent="0.2">
      <c r="H53" s="59">
        <v>7</v>
      </c>
      <c r="I53" s="59"/>
      <c r="J53" s="59"/>
      <c r="K53" s="59"/>
      <c r="R53" s="1"/>
      <c r="S53" s="1"/>
      <c r="T53" s="1"/>
      <c r="U53" s="1"/>
      <c r="V53" s="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</row>
    <row r="54" spans="8:143" hidden="1" x14ac:dyDescent="0.2">
      <c r="H54" s="59">
        <v>8</v>
      </c>
      <c r="I54" s="59"/>
      <c r="J54" s="59"/>
      <c r="K54" s="59"/>
      <c r="R54" s="1"/>
      <c r="S54" s="1"/>
      <c r="T54" s="1"/>
      <c r="U54" s="1"/>
      <c r="V54" s="1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</row>
    <row r="55" spans="8:143" hidden="1" x14ac:dyDescent="0.2">
      <c r="H55" s="59">
        <v>9</v>
      </c>
      <c r="I55" s="59">
        <v>3</v>
      </c>
      <c r="J55" s="59"/>
      <c r="K55" s="59"/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8:143" hidden="1" x14ac:dyDescent="0.2">
      <c r="H56" s="59">
        <v>10</v>
      </c>
      <c r="I56" s="59"/>
      <c r="J56" s="59"/>
      <c r="K56" s="59"/>
      <c r="R56" s="1"/>
      <c r="S56" s="1"/>
      <c r="T56" s="1"/>
      <c r="U56" s="1"/>
      <c r="V56" s="1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8:143" hidden="1" x14ac:dyDescent="0.2">
      <c r="H57" s="59">
        <v>11</v>
      </c>
      <c r="I57" s="59"/>
      <c r="J57" s="59"/>
      <c r="K57" s="59"/>
      <c r="R57" s="1"/>
      <c r="S57" s="1"/>
      <c r="T57" s="1"/>
      <c r="U57" s="1"/>
      <c r="V57" s="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8:143" hidden="1" x14ac:dyDescent="0.2">
      <c r="H58" s="59">
        <v>12</v>
      </c>
      <c r="I58" s="59">
        <v>4</v>
      </c>
      <c r="J58" s="59">
        <v>2</v>
      </c>
      <c r="K58" s="59"/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8:143" hidden="1" x14ac:dyDescent="0.2">
      <c r="H59" s="59">
        <v>13</v>
      </c>
      <c r="I59" s="59"/>
      <c r="J59" s="59"/>
      <c r="K59" s="59"/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8:143" hidden="1" x14ac:dyDescent="0.2">
      <c r="H60" s="59">
        <v>14</v>
      </c>
      <c r="I60" s="59"/>
      <c r="J60" s="59"/>
      <c r="K60" s="59"/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8:143" hidden="1" x14ac:dyDescent="0.2">
      <c r="H61" s="59">
        <v>15</v>
      </c>
      <c r="I61" s="59">
        <v>5</v>
      </c>
      <c r="J61" s="59"/>
      <c r="K61" s="59"/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8:143" hidden="1" x14ac:dyDescent="0.2">
      <c r="H62" s="59">
        <v>16</v>
      </c>
      <c r="I62" s="59"/>
      <c r="J62" s="59"/>
      <c r="K62" s="59"/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8:143" hidden="1" x14ac:dyDescent="0.2">
      <c r="H63" s="59">
        <v>17</v>
      </c>
      <c r="I63" s="59"/>
      <c r="J63" s="59"/>
      <c r="K63" s="59"/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8:143" hidden="1" x14ac:dyDescent="0.2">
      <c r="H64" s="59">
        <v>18</v>
      </c>
      <c r="I64" s="59">
        <v>6</v>
      </c>
      <c r="J64" s="59">
        <v>3</v>
      </c>
      <c r="K64" s="59"/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hidden="1" x14ac:dyDescent="0.2">
      <c r="H65" s="59">
        <v>19</v>
      </c>
      <c r="I65" s="59"/>
      <c r="J65" s="59"/>
      <c r="K65" s="59"/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>
        <v>20</v>
      </c>
      <c r="I66" s="59"/>
      <c r="J66" s="59"/>
      <c r="K66" s="59"/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21</v>
      </c>
      <c r="I67" s="59">
        <v>7</v>
      </c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22</v>
      </c>
      <c r="I68" s="59"/>
      <c r="J68" s="59"/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23</v>
      </c>
      <c r="I69" s="59"/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24</v>
      </c>
      <c r="I70" s="59">
        <v>8</v>
      </c>
      <c r="J70" s="59">
        <v>4</v>
      </c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25</v>
      </c>
      <c r="I71" s="59"/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26</v>
      </c>
      <c r="I72" s="59"/>
      <c r="J72" s="59"/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27</v>
      </c>
      <c r="I73" s="59">
        <v>9</v>
      </c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28</v>
      </c>
      <c r="I74" s="59"/>
      <c r="J74" s="59"/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29</v>
      </c>
      <c r="I75" s="59"/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30</v>
      </c>
      <c r="I76" s="59">
        <v>10</v>
      </c>
      <c r="J76" s="59">
        <v>5</v>
      </c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31</v>
      </c>
      <c r="I77" s="59"/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32</v>
      </c>
      <c r="I78" s="59"/>
      <c r="J78" s="59"/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33</v>
      </c>
      <c r="I79" s="59">
        <v>11</v>
      </c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34</v>
      </c>
      <c r="I80" s="59"/>
      <c r="J80" s="59"/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35</v>
      </c>
      <c r="I81" s="59"/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36</v>
      </c>
      <c r="I82" s="59">
        <v>12</v>
      </c>
      <c r="J82" s="59">
        <v>6</v>
      </c>
      <c r="K82" s="59">
        <v>1</v>
      </c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37</v>
      </c>
      <c r="I83" s="59"/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38</v>
      </c>
      <c r="I84" s="59"/>
      <c r="J84" s="59"/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39</v>
      </c>
      <c r="I85" s="59">
        <v>13</v>
      </c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40</v>
      </c>
      <c r="I86" s="59"/>
      <c r="J86" s="59"/>
      <c r="K86" s="59"/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41</v>
      </c>
      <c r="I87" s="59"/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42</v>
      </c>
      <c r="I88" s="59">
        <v>14</v>
      </c>
      <c r="J88" s="59">
        <v>7</v>
      </c>
      <c r="K88" s="59">
        <v>2</v>
      </c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43</v>
      </c>
      <c r="I89" s="59"/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44</v>
      </c>
      <c r="I90" s="59"/>
      <c r="J90" s="59"/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45</v>
      </c>
      <c r="I91" s="59">
        <v>15</v>
      </c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46</v>
      </c>
      <c r="I92" s="59"/>
      <c r="J92" s="59"/>
      <c r="K92" s="59"/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47</v>
      </c>
      <c r="I93" s="59"/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48</v>
      </c>
      <c r="I94" s="59">
        <v>16</v>
      </c>
      <c r="J94" s="59">
        <v>8</v>
      </c>
      <c r="K94" s="59">
        <v>3</v>
      </c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49</v>
      </c>
      <c r="I95" s="59"/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50</v>
      </c>
      <c r="I96" s="59"/>
      <c r="J96" s="59"/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51</v>
      </c>
      <c r="I97" s="59">
        <v>17</v>
      </c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52</v>
      </c>
      <c r="I98" s="59"/>
      <c r="J98" s="59"/>
      <c r="K98" s="59"/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53</v>
      </c>
      <c r="I99" s="59"/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54</v>
      </c>
      <c r="I100" s="59">
        <v>18</v>
      </c>
      <c r="J100" s="59">
        <v>9</v>
      </c>
      <c r="K100" s="59">
        <v>4</v>
      </c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55</v>
      </c>
      <c r="I101" s="59"/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56</v>
      </c>
      <c r="I102" s="59"/>
      <c r="J102" s="59"/>
      <c r="K102" s="59"/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57</v>
      </c>
      <c r="I103" s="59">
        <v>19</v>
      </c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58</v>
      </c>
      <c r="I104" s="59"/>
      <c r="J104" s="59"/>
      <c r="K104" s="59"/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59</v>
      </c>
      <c r="I105" s="59"/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60</v>
      </c>
      <c r="I106" s="59">
        <v>20</v>
      </c>
      <c r="J106" s="59">
        <v>10</v>
      </c>
      <c r="K106" s="59">
        <v>5</v>
      </c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x14ac:dyDescent="0.2"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x14ac:dyDescent="0.2"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x14ac:dyDescent="0.2"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x14ac:dyDescent="0.2"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18:143" x14ac:dyDescent="0.2"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18:143" x14ac:dyDescent="0.2"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18:143" x14ac:dyDescent="0.2"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18:143" x14ac:dyDescent="0.2"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18:143" x14ac:dyDescent="0.2"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18:143" x14ac:dyDescent="0.2"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18:143" x14ac:dyDescent="0.2"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18:143" x14ac:dyDescent="0.2"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18:143" x14ac:dyDescent="0.2"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18:143" x14ac:dyDescent="0.2"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18:143" x14ac:dyDescent="0.2"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18:143" x14ac:dyDescent="0.2"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18:143" x14ac:dyDescent="0.2"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18:143" x14ac:dyDescent="0.2"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18:143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18:143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24:143" x14ac:dyDescent="0.2"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</sheetData>
  <sheetProtection selectLockedCells="1"/>
  <mergeCells count="36">
    <mergeCell ref="M25:M26"/>
    <mergeCell ref="N25:N26"/>
    <mergeCell ref="O25:O26"/>
    <mergeCell ref="P25:P26"/>
    <mergeCell ref="G25:G26"/>
    <mergeCell ref="H25:H26"/>
    <mergeCell ref="I25:I26"/>
    <mergeCell ref="J25:J26"/>
    <mergeCell ref="K25:K26"/>
    <mergeCell ref="L25:L26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6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93"/>
  <sheetViews>
    <sheetView showGridLines="0" topLeftCell="A10" zoomScale="85" zoomScaleNormal="85" zoomScaleSheetLayoutView="130" workbookViewId="0">
      <selection activeCell="N19" sqref="N19"/>
    </sheetView>
  </sheetViews>
  <sheetFormatPr baseColWidth="10" defaultColWidth="11.42578125" defaultRowHeight="11.25" x14ac:dyDescent="0.2"/>
  <cols>
    <col min="1" max="1" width="11.42578125" style="1"/>
    <col min="2" max="2" width="0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24" width="11.42578125" style="1" customWidth="1"/>
    <col min="25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89" t="s">
        <v>43</v>
      </c>
      <c r="H8" s="90"/>
      <c r="I8" s="90"/>
      <c r="J8" s="90"/>
      <c r="K8" s="90"/>
      <c r="L8" s="90"/>
      <c r="M8" s="90"/>
      <c r="N8" s="90"/>
      <c r="O8" s="90"/>
      <c r="P8" s="91"/>
      <c r="Q8" s="9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60" t="s">
        <v>0</v>
      </c>
      <c r="H10" s="93">
        <v>44792</v>
      </c>
      <c r="I10" s="94"/>
      <c r="J10" s="95" t="s">
        <v>1</v>
      </c>
      <c r="K10" s="96"/>
      <c r="L10" s="97">
        <f>XIRR(O37:O53,E37:E53)</f>
        <v>2.9802322387695314E-9</v>
      </c>
      <c r="M10" s="98"/>
      <c r="N10" s="95" t="s">
        <v>32</v>
      </c>
      <c r="O10" s="96"/>
      <c r="P10" s="97" t="s">
        <v>33</v>
      </c>
      <c r="Q10" s="98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62" t="s">
        <v>3</v>
      </c>
      <c r="H11" s="105">
        <f>+C53</f>
        <v>46253</v>
      </c>
      <c r="I11" s="106"/>
      <c r="J11" s="101" t="s">
        <v>21</v>
      </c>
      <c r="K11" s="102"/>
      <c r="L11" s="99">
        <f>+NOMINAL(L10,4)</f>
        <v>2.9802320611338473E-9</v>
      </c>
      <c r="M11" s="100"/>
      <c r="N11" s="101" t="s">
        <v>36</v>
      </c>
      <c r="O11" s="102"/>
      <c r="P11" s="107">
        <v>134.52000000000001</v>
      </c>
      <c r="Q11" s="108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62" t="s">
        <v>34</v>
      </c>
      <c r="H12" s="99" t="s">
        <v>28</v>
      </c>
      <c r="I12" s="100"/>
      <c r="J12" s="101" t="s">
        <v>40</v>
      </c>
      <c r="K12" s="102"/>
      <c r="L12" s="103">
        <f>+(V56/U56)*12</f>
        <v>45.041395067027217</v>
      </c>
      <c r="M12" s="104"/>
      <c r="N12" s="101" t="s">
        <v>2</v>
      </c>
      <c r="O12" s="102"/>
      <c r="P12" s="99">
        <v>1</v>
      </c>
      <c r="Q12" s="100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62"/>
      <c r="H13" s="117"/>
      <c r="I13" s="118"/>
      <c r="J13" s="101" t="s">
        <v>42</v>
      </c>
      <c r="K13" s="102"/>
      <c r="L13" s="103" t="s">
        <v>37</v>
      </c>
      <c r="M13" s="104"/>
      <c r="N13" s="101" t="s">
        <v>5</v>
      </c>
      <c r="O13" s="102"/>
      <c r="P13" s="119">
        <v>30000000</v>
      </c>
      <c r="Q13" s="120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64" t="s">
        <v>4</v>
      </c>
      <c r="H14" s="109">
        <f>+H10</f>
        <v>44792</v>
      </c>
      <c r="I14" s="110"/>
      <c r="J14" s="111" t="s">
        <v>31</v>
      </c>
      <c r="K14" s="112"/>
      <c r="L14" s="113">
        <v>48</v>
      </c>
      <c r="M14" s="114"/>
      <c r="N14" s="111" t="s">
        <v>35</v>
      </c>
      <c r="O14" s="112"/>
      <c r="P14" s="115">
        <v>0</v>
      </c>
      <c r="Q14" s="116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66" t="s">
        <v>45</v>
      </c>
      <c r="J16" s="66" t="s">
        <v>12</v>
      </c>
      <c r="K16" s="67" t="s">
        <v>19</v>
      </c>
      <c r="L16" s="67" t="s">
        <v>13</v>
      </c>
      <c r="M16" s="68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9:143" ht="12.75" customHeight="1" x14ac:dyDescent="0.2">
      <c r="I17" s="82">
        <f t="shared" ref="I17:I28" si="0">DATEDIF($C$37,J17,"m")</f>
        <v>3</v>
      </c>
      <c r="J17" s="69">
        <f t="shared" ref="J17:J32" si="1">+G38</f>
        <v>44886</v>
      </c>
      <c r="K17" s="70">
        <f t="shared" ref="K17:K28" si="2">+$P$13*L38/100</f>
        <v>0</v>
      </c>
      <c r="L17" s="70">
        <f t="shared" ref="L17:L28" si="3">+$P$13*K38/100</f>
        <v>0</v>
      </c>
      <c r="M17" s="71">
        <f>SUM(K17:L17)</f>
        <v>0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9:143" ht="12.75" customHeight="1" x14ac:dyDescent="0.2">
      <c r="I18" s="83">
        <f t="shared" si="0"/>
        <v>6</v>
      </c>
      <c r="J18" s="69">
        <f t="shared" si="1"/>
        <v>44977</v>
      </c>
      <c r="K18" s="70">
        <f t="shared" si="2"/>
        <v>0</v>
      </c>
      <c r="L18" s="70">
        <f t="shared" si="3"/>
        <v>0</v>
      </c>
      <c r="M18" s="71">
        <f>SUM(K18:L18)</f>
        <v>0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9:143" ht="12.75" customHeight="1" x14ac:dyDescent="0.2">
      <c r="I19" s="83">
        <f t="shared" si="0"/>
        <v>9</v>
      </c>
      <c r="J19" s="69">
        <f t="shared" si="1"/>
        <v>45065</v>
      </c>
      <c r="K19" s="70">
        <f t="shared" si="2"/>
        <v>0</v>
      </c>
      <c r="L19" s="70">
        <f t="shared" si="3"/>
        <v>0</v>
      </c>
      <c r="M19" s="71">
        <f t="shared" ref="M19:M32" si="4">SUM(K19:L19)</f>
        <v>0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9:143" ht="12.75" customHeight="1" x14ac:dyDescent="0.2">
      <c r="I20" s="83">
        <f t="shared" si="0"/>
        <v>12</v>
      </c>
      <c r="J20" s="69">
        <f t="shared" si="1"/>
        <v>45159</v>
      </c>
      <c r="K20" s="70">
        <f t="shared" si="2"/>
        <v>0</v>
      </c>
      <c r="L20" s="70">
        <f t="shared" si="3"/>
        <v>0</v>
      </c>
      <c r="M20" s="71">
        <f t="shared" si="4"/>
        <v>0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9:143" ht="12.75" customHeight="1" x14ac:dyDescent="0.2">
      <c r="I21" s="83">
        <f t="shared" si="0"/>
        <v>15</v>
      </c>
      <c r="J21" s="69">
        <f t="shared" si="1"/>
        <v>45250</v>
      </c>
      <c r="K21" s="70">
        <f t="shared" si="2"/>
        <v>0</v>
      </c>
      <c r="L21" s="70">
        <f t="shared" si="3"/>
        <v>0</v>
      </c>
      <c r="M21" s="71">
        <f t="shared" si="4"/>
        <v>0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9:143" ht="12.75" customHeight="1" x14ac:dyDescent="0.2">
      <c r="I22" s="83">
        <f t="shared" si="0"/>
        <v>18</v>
      </c>
      <c r="J22" s="69">
        <f t="shared" si="1"/>
        <v>45341</v>
      </c>
      <c r="K22" s="70">
        <f t="shared" si="2"/>
        <v>0</v>
      </c>
      <c r="L22" s="70">
        <f t="shared" si="3"/>
        <v>0</v>
      </c>
      <c r="M22" s="71">
        <f t="shared" si="4"/>
        <v>0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9:143" ht="12.75" customHeight="1" x14ac:dyDescent="0.2">
      <c r="I23" s="83">
        <f t="shared" si="0"/>
        <v>21</v>
      </c>
      <c r="J23" s="69">
        <f t="shared" si="1"/>
        <v>45432</v>
      </c>
      <c r="K23" s="70">
        <f t="shared" si="2"/>
        <v>0</v>
      </c>
      <c r="L23" s="70">
        <f t="shared" si="3"/>
        <v>0</v>
      </c>
      <c r="M23" s="71">
        <f t="shared" si="4"/>
        <v>0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9:143" ht="12.75" customHeight="1" x14ac:dyDescent="0.2">
      <c r="I24" s="83">
        <f t="shared" si="0"/>
        <v>24</v>
      </c>
      <c r="J24" s="69">
        <f t="shared" si="1"/>
        <v>45523</v>
      </c>
      <c r="K24" s="70">
        <f t="shared" si="2"/>
        <v>0</v>
      </c>
      <c r="L24" s="70">
        <f t="shared" si="3"/>
        <v>0</v>
      </c>
      <c r="M24" s="71">
        <f t="shared" si="4"/>
        <v>0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9:143" ht="12.75" customHeight="1" x14ac:dyDescent="0.2">
      <c r="I25" s="83">
        <f t="shared" si="0"/>
        <v>27</v>
      </c>
      <c r="J25" s="69">
        <f t="shared" si="1"/>
        <v>45615</v>
      </c>
      <c r="K25" s="70">
        <f t="shared" si="2"/>
        <v>0</v>
      </c>
      <c r="L25" s="70">
        <f t="shared" si="3"/>
        <v>0</v>
      </c>
      <c r="M25" s="71">
        <f t="shared" si="4"/>
        <v>0</v>
      </c>
      <c r="N25" s="8"/>
      <c r="P25" s="29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9:143" ht="12.75" customHeight="1" x14ac:dyDescent="0.2">
      <c r="I26" s="83">
        <f t="shared" si="0"/>
        <v>30</v>
      </c>
      <c r="J26" s="69">
        <f t="shared" si="1"/>
        <v>45707</v>
      </c>
      <c r="K26" s="70">
        <f t="shared" si="2"/>
        <v>0</v>
      </c>
      <c r="L26" s="70">
        <f t="shared" si="3"/>
        <v>0</v>
      </c>
      <c r="M26" s="71">
        <f t="shared" si="4"/>
        <v>0</v>
      </c>
      <c r="N26" s="8"/>
      <c r="P26" s="29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9:143" ht="12.75" customHeight="1" x14ac:dyDescent="0.2">
      <c r="I27" s="83">
        <f t="shared" si="0"/>
        <v>33</v>
      </c>
      <c r="J27" s="69">
        <f t="shared" si="1"/>
        <v>45796</v>
      </c>
      <c r="K27" s="70">
        <f t="shared" si="2"/>
        <v>0</v>
      </c>
      <c r="L27" s="70">
        <f t="shared" si="3"/>
        <v>0</v>
      </c>
      <c r="M27" s="71">
        <f t="shared" si="4"/>
        <v>0</v>
      </c>
      <c r="N27" s="8"/>
      <c r="P27" s="2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9:143" ht="12.75" customHeight="1" x14ac:dyDescent="0.2">
      <c r="I28" s="83">
        <f t="shared" si="0"/>
        <v>36</v>
      </c>
      <c r="J28" s="69">
        <f t="shared" si="1"/>
        <v>45888</v>
      </c>
      <c r="K28" s="70">
        <f t="shared" si="2"/>
        <v>0</v>
      </c>
      <c r="L28" s="70">
        <f t="shared" si="3"/>
        <v>0</v>
      </c>
      <c r="M28" s="71">
        <f t="shared" si="4"/>
        <v>0</v>
      </c>
      <c r="N28" s="8"/>
      <c r="P28" s="29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9:143" ht="12.75" customHeight="1" x14ac:dyDescent="0.2">
      <c r="I29" s="83">
        <f t="shared" ref="I29:I32" si="5">DATEDIF($C$37,J29,"m")</f>
        <v>39</v>
      </c>
      <c r="J29" s="69">
        <f t="shared" si="1"/>
        <v>45980</v>
      </c>
      <c r="K29" s="70">
        <f t="shared" ref="K29:K32" si="6">+$P$13*L50/100</f>
        <v>0</v>
      </c>
      <c r="L29" s="70">
        <f t="shared" ref="L29:L32" si="7">+$P$13*K50/100</f>
        <v>0</v>
      </c>
      <c r="M29" s="71">
        <f t="shared" si="4"/>
        <v>0</v>
      </c>
      <c r="N29" s="8"/>
      <c r="P29" s="29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9:143" ht="12.75" customHeight="1" x14ac:dyDescent="0.2">
      <c r="I30" s="83">
        <f t="shared" si="5"/>
        <v>42</v>
      </c>
      <c r="J30" s="69">
        <f t="shared" si="1"/>
        <v>46072</v>
      </c>
      <c r="K30" s="70">
        <f t="shared" si="6"/>
        <v>9999000</v>
      </c>
      <c r="L30" s="70">
        <f t="shared" si="7"/>
        <v>0</v>
      </c>
      <c r="M30" s="71">
        <f t="shared" si="4"/>
        <v>9999000</v>
      </c>
      <c r="N30" s="8"/>
      <c r="P30" s="29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</row>
    <row r="31" spans="9:143" ht="12.75" customHeight="1" x14ac:dyDescent="0.2">
      <c r="I31" s="83">
        <f t="shared" si="5"/>
        <v>45</v>
      </c>
      <c r="J31" s="69">
        <f t="shared" si="1"/>
        <v>46161</v>
      </c>
      <c r="K31" s="70">
        <f t="shared" si="6"/>
        <v>9999000</v>
      </c>
      <c r="L31" s="70">
        <f t="shared" si="7"/>
        <v>0</v>
      </c>
      <c r="M31" s="71">
        <f t="shared" si="4"/>
        <v>9999000</v>
      </c>
      <c r="N31" s="8"/>
      <c r="P31" s="29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</row>
    <row r="32" spans="9:143" ht="12.75" customHeight="1" x14ac:dyDescent="0.2">
      <c r="I32" s="83">
        <f t="shared" si="5"/>
        <v>48</v>
      </c>
      <c r="J32" s="69">
        <f t="shared" si="1"/>
        <v>46253</v>
      </c>
      <c r="K32" s="70">
        <f t="shared" si="6"/>
        <v>10002000.000000002</v>
      </c>
      <c r="L32" s="70">
        <f t="shared" si="7"/>
        <v>0</v>
      </c>
      <c r="M32" s="71">
        <f t="shared" si="4"/>
        <v>10002000.000000002</v>
      </c>
      <c r="N32" s="8"/>
      <c r="P32" s="29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</row>
    <row r="33" spans="2:143" ht="12.75" customHeight="1" x14ac:dyDescent="0.2">
      <c r="I33" s="86"/>
      <c r="J33" s="85" t="s">
        <v>14</v>
      </c>
      <c r="K33" s="73">
        <f>SUM(K17:K28)</f>
        <v>0</v>
      </c>
      <c r="L33" s="73">
        <f>SUM(L17:L32)</f>
        <v>0</v>
      </c>
      <c r="M33" s="74">
        <f>SUM(K33:L33)</f>
        <v>0</v>
      </c>
      <c r="N33" s="8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</row>
    <row r="34" spans="2:143" x14ac:dyDescent="0.2">
      <c r="H34" s="51"/>
      <c r="I34" s="6"/>
      <c r="J34" s="6"/>
      <c r="M34" s="7"/>
      <c r="N34" s="8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</row>
    <row r="35" spans="2:143" ht="14.25" customHeight="1" x14ac:dyDescent="0.2">
      <c r="G35" s="127" t="s">
        <v>20</v>
      </c>
      <c r="H35" s="129" t="s">
        <v>15</v>
      </c>
      <c r="I35" s="129" t="s">
        <v>16</v>
      </c>
      <c r="J35" s="129" t="s">
        <v>24</v>
      </c>
      <c r="K35" s="121" t="s">
        <v>23</v>
      </c>
      <c r="L35" s="121" t="s">
        <v>6</v>
      </c>
      <c r="M35" s="121" t="s">
        <v>17</v>
      </c>
      <c r="N35" s="123" t="s">
        <v>7</v>
      </c>
      <c r="O35" s="125" t="s">
        <v>18</v>
      </c>
      <c r="R35" s="9" t="s">
        <v>22</v>
      </c>
      <c r="S35" s="9" t="s">
        <v>8</v>
      </c>
      <c r="T35" s="9" t="s">
        <v>9</v>
      </c>
      <c r="U35" s="9" t="s">
        <v>10</v>
      </c>
      <c r="V35" s="9" t="s">
        <v>11</v>
      </c>
      <c r="W35" s="9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</row>
    <row r="36" spans="2:143" x14ac:dyDescent="0.2">
      <c r="C36" s="1" t="s">
        <v>26</v>
      </c>
      <c r="G36" s="128"/>
      <c r="H36" s="130"/>
      <c r="I36" s="130"/>
      <c r="J36" s="130"/>
      <c r="K36" s="122"/>
      <c r="L36" s="122"/>
      <c r="M36" s="122"/>
      <c r="N36" s="124"/>
      <c r="O36" s="126"/>
      <c r="R36" s="10"/>
      <c r="S36" s="11">
        <f>+L10</f>
        <v>2.9802322387695314E-9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</row>
    <row r="37" spans="2:143" x14ac:dyDescent="0.2">
      <c r="B37" s="12"/>
      <c r="C37" s="28">
        <f>+H10</f>
        <v>44792</v>
      </c>
      <c r="D37" s="12"/>
      <c r="E37" s="28">
        <f>+H14</f>
        <v>44792</v>
      </c>
      <c r="F37" s="44">
        <f>+H10</f>
        <v>44792</v>
      </c>
      <c r="G37" s="47">
        <f t="shared" ref="G37:G53" si="8">+F37</f>
        <v>44792</v>
      </c>
      <c r="H37" s="78"/>
      <c r="I37" s="78"/>
      <c r="J37" s="46"/>
      <c r="K37" s="78"/>
      <c r="L37" s="78"/>
      <c r="M37" s="77">
        <v>100</v>
      </c>
      <c r="N37" s="79">
        <f>-P12*100</f>
        <v>-100</v>
      </c>
      <c r="O37" s="80">
        <f>+P13*-1</f>
        <v>-30000000</v>
      </c>
      <c r="R37" s="10"/>
      <c r="S37" s="11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</row>
    <row r="38" spans="2:143" s="12" customFormat="1" ht="12.75" customHeight="1" x14ac:dyDescent="0.2">
      <c r="B38" s="12">
        <f t="shared" ref="B38:B53" si="9">DATEDIF($C$37,C38,"m")</f>
        <v>3</v>
      </c>
      <c r="C38" s="28">
        <f>EDATE(C37,3)+2</f>
        <v>44886</v>
      </c>
      <c r="D38" s="37">
        <f t="shared" ref="D38:D53" si="10">+C38-C37</f>
        <v>94</v>
      </c>
      <c r="E38" s="28">
        <f t="shared" ref="E38:E53" si="11">+G38</f>
        <v>44886</v>
      </c>
      <c r="F38" s="44">
        <f>+F37+D38</f>
        <v>44886</v>
      </c>
      <c r="G38" s="47">
        <f t="shared" si="8"/>
        <v>44886</v>
      </c>
      <c r="H38" s="48">
        <f t="shared" ref="H38:H53" si="12">+F38-F37</f>
        <v>94</v>
      </c>
      <c r="I38" s="48">
        <f t="shared" ref="I38:I53" si="13">+IF(G38-$H$14&lt;0,0,G38-$H$14)</f>
        <v>94</v>
      </c>
      <c r="J38" s="46">
        <f t="shared" ref="J38:J53" si="14">+$P$14</f>
        <v>0</v>
      </c>
      <c r="K38" s="49">
        <f>+J38/365*H38*M37</f>
        <v>0</v>
      </c>
      <c r="L38" s="50">
        <v>0</v>
      </c>
      <c r="M38" s="50">
        <f t="shared" ref="M38:M53" si="15">+M37-L38</f>
        <v>100</v>
      </c>
      <c r="N38" s="50">
        <f t="shared" ref="N38:N53" si="16">+IF(G38&gt;$H$14,K38+L38,0)</f>
        <v>0</v>
      </c>
      <c r="O38" s="52">
        <f t="shared" ref="O38:O53" si="17">+N38*$P$13/100</f>
        <v>0</v>
      </c>
      <c r="P38" s="1"/>
      <c r="Q38" s="1"/>
      <c r="R38" s="16">
        <f t="shared" ref="R38:R53" si="18">I38/365</f>
        <v>0.25753424657534246</v>
      </c>
      <c r="S38" s="16">
        <f t="shared" ref="S38:S53" si="19">1/(1+$L$10)^(I38/365)</f>
        <v>0.99999999923248817</v>
      </c>
      <c r="T38" s="17">
        <f t="shared" ref="T38:T53" si="20">+N38</f>
        <v>0</v>
      </c>
      <c r="U38" s="17">
        <f>+T38*S38</f>
        <v>0</v>
      </c>
      <c r="V38" s="17">
        <f>+U38*R38</f>
        <v>0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</row>
    <row r="39" spans="2:143" s="12" customFormat="1" ht="12.75" customHeight="1" x14ac:dyDescent="0.2">
      <c r="B39" s="12">
        <f t="shared" si="9"/>
        <v>6</v>
      </c>
      <c r="C39" s="28">
        <f>EDATE(C38,3)-1</f>
        <v>44977</v>
      </c>
      <c r="D39" s="37">
        <f t="shared" si="10"/>
        <v>91</v>
      </c>
      <c r="E39" s="28">
        <f t="shared" si="11"/>
        <v>44977</v>
      </c>
      <c r="F39" s="44">
        <f t="shared" ref="F39:F43" si="21">+F38+D39</f>
        <v>44977</v>
      </c>
      <c r="G39" s="47">
        <f t="shared" si="8"/>
        <v>44977</v>
      </c>
      <c r="H39" s="48">
        <f t="shared" si="12"/>
        <v>91</v>
      </c>
      <c r="I39" s="48">
        <f t="shared" si="13"/>
        <v>185</v>
      </c>
      <c r="J39" s="46">
        <f t="shared" si="14"/>
        <v>0</v>
      </c>
      <c r="K39" s="49">
        <f>+J39/365*H39*M38</f>
        <v>0</v>
      </c>
      <c r="L39" s="50">
        <v>0</v>
      </c>
      <c r="M39" s="50">
        <f t="shared" si="15"/>
        <v>100</v>
      </c>
      <c r="N39" s="50">
        <f t="shared" si="16"/>
        <v>0</v>
      </c>
      <c r="O39" s="52">
        <f t="shared" si="17"/>
        <v>0</v>
      </c>
      <c r="P39" s="1"/>
      <c r="Q39" s="1"/>
      <c r="R39" s="16">
        <f t="shared" si="18"/>
        <v>0.50684931506849318</v>
      </c>
      <c r="S39" s="16">
        <f t="shared" si="19"/>
        <v>0.99999999848947141</v>
      </c>
      <c r="T39" s="17">
        <f t="shared" si="20"/>
        <v>0</v>
      </c>
      <c r="U39" s="17">
        <f t="shared" ref="U39:U53" si="22">+T39*S39</f>
        <v>0</v>
      </c>
      <c r="V39" s="17">
        <f t="shared" ref="V39:V53" si="23">+U39*R39</f>
        <v>0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</row>
    <row r="40" spans="2:143" s="12" customFormat="1" ht="12.75" customHeight="1" x14ac:dyDescent="0.2">
      <c r="B40" s="12">
        <f t="shared" si="9"/>
        <v>9</v>
      </c>
      <c r="C40" s="28">
        <f>EDATE(C39,3)-1</f>
        <v>45065</v>
      </c>
      <c r="D40" s="37">
        <f t="shared" si="10"/>
        <v>88</v>
      </c>
      <c r="E40" s="28">
        <f t="shared" si="11"/>
        <v>45065</v>
      </c>
      <c r="F40" s="44">
        <f t="shared" si="21"/>
        <v>45065</v>
      </c>
      <c r="G40" s="47">
        <f t="shared" si="8"/>
        <v>45065</v>
      </c>
      <c r="H40" s="48">
        <f t="shared" si="12"/>
        <v>88</v>
      </c>
      <c r="I40" s="48">
        <f t="shared" si="13"/>
        <v>273</v>
      </c>
      <c r="J40" s="46">
        <f t="shared" si="14"/>
        <v>0</v>
      </c>
      <c r="K40" s="49">
        <f t="shared" ref="K40:K53" si="24">+J40/365*H40*M39</f>
        <v>0</v>
      </c>
      <c r="L40" s="50">
        <v>0</v>
      </c>
      <c r="M40" s="50">
        <f t="shared" si="15"/>
        <v>100</v>
      </c>
      <c r="N40" s="50">
        <f t="shared" si="16"/>
        <v>0</v>
      </c>
      <c r="O40" s="52">
        <f t="shared" si="17"/>
        <v>0</v>
      </c>
      <c r="P40" s="1"/>
      <c r="Q40" s="1"/>
      <c r="R40" s="16">
        <f t="shared" si="18"/>
        <v>0.74794520547945209</v>
      </c>
      <c r="S40" s="16">
        <f t="shared" si="19"/>
        <v>0.9999999977709495</v>
      </c>
      <c r="T40" s="17">
        <f t="shared" si="20"/>
        <v>0</v>
      </c>
      <c r="U40" s="17">
        <f t="shared" si="22"/>
        <v>0</v>
      </c>
      <c r="V40" s="17">
        <f t="shared" si="23"/>
        <v>0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</row>
    <row r="41" spans="2:143" s="12" customFormat="1" ht="12.75" customHeight="1" x14ac:dyDescent="0.2">
      <c r="B41" s="12">
        <f t="shared" si="9"/>
        <v>12</v>
      </c>
      <c r="C41" s="28">
        <f>EDATE(C40,3)+2</f>
        <v>45159</v>
      </c>
      <c r="D41" s="37">
        <f t="shared" si="10"/>
        <v>94</v>
      </c>
      <c r="E41" s="28">
        <f t="shared" si="11"/>
        <v>45159</v>
      </c>
      <c r="F41" s="44">
        <f t="shared" si="21"/>
        <v>45159</v>
      </c>
      <c r="G41" s="47">
        <f t="shared" si="8"/>
        <v>45159</v>
      </c>
      <c r="H41" s="48">
        <f t="shared" si="12"/>
        <v>94</v>
      </c>
      <c r="I41" s="48">
        <f t="shared" si="13"/>
        <v>367</v>
      </c>
      <c r="J41" s="46">
        <f t="shared" si="14"/>
        <v>0</v>
      </c>
      <c r="K41" s="49">
        <f t="shared" si="24"/>
        <v>0</v>
      </c>
      <c r="L41" s="50">
        <v>0</v>
      </c>
      <c r="M41" s="50">
        <f t="shared" si="15"/>
        <v>100</v>
      </c>
      <c r="N41" s="50">
        <f t="shared" si="16"/>
        <v>0</v>
      </c>
      <c r="O41" s="52">
        <f t="shared" si="17"/>
        <v>0</v>
      </c>
      <c r="P41" s="1"/>
      <c r="Q41" s="1"/>
      <c r="R41" s="16">
        <f t="shared" si="18"/>
        <v>1.0054794520547945</v>
      </c>
      <c r="S41" s="16">
        <f t="shared" si="19"/>
        <v>0.99999999700343767</v>
      </c>
      <c r="T41" s="17">
        <f t="shared" si="20"/>
        <v>0</v>
      </c>
      <c r="U41" s="17">
        <f t="shared" si="22"/>
        <v>0</v>
      </c>
      <c r="V41" s="17">
        <f t="shared" si="23"/>
        <v>0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</row>
    <row r="42" spans="2:143" s="12" customFormat="1" ht="12.75" customHeight="1" x14ac:dyDescent="0.2">
      <c r="B42" s="12">
        <f t="shared" si="9"/>
        <v>15</v>
      </c>
      <c r="C42" s="28">
        <f>EDATE(C41,3)-1</f>
        <v>45250</v>
      </c>
      <c r="D42" s="37">
        <f t="shared" si="10"/>
        <v>91</v>
      </c>
      <c r="E42" s="28">
        <f t="shared" si="11"/>
        <v>45250</v>
      </c>
      <c r="F42" s="44">
        <f t="shared" si="21"/>
        <v>45250</v>
      </c>
      <c r="G42" s="47">
        <f t="shared" si="8"/>
        <v>45250</v>
      </c>
      <c r="H42" s="48">
        <f t="shared" si="12"/>
        <v>91</v>
      </c>
      <c r="I42" s="48">
        <f t="shared" si="13"/>
        <v>458</v>
      </c>
      <c r="J42" s="46">
        <f t="shared" si="14"/>
        <v>0</v>
      </c>
      <c r="K42" s="49">
        <f t="shared" si="24"/>
        <v>0</v>
      </c>
      <c r="L42" s="50">
        <v>0</v>
      </c>
      <c r="M42" s="50">
        <f t="shared" si="15"/>
        <v>100</v>
      </c>
      <c r="N42" s="50">
        <f t="shared" si="16"/>
        <v>0</v>
      </c>
      <c r="O42" s="52">
        <f t="shared" si="17"/>
        <v>0</v>
      </c>
      <c r="P42" s="1"/>
      <c r="Q42" s="1"/>
      <c r="R42" s="16">
        <f t="shared" si="18"/>
        <v>1.2547945205479452</v>
      </c>
      <c r="S42" s="16">
        <f t="shared" si="19"/>
        <v>0.99999999626042091</v>
      </c>
      <c r="T42" s="17">
        <f t="shared" si="20"/>
        <v>0</v>
      </c>
      <c r="U42" s="17">
        <f t="shared" si="22"/>
        <v>0</v>
      </c>
      <c r="V42" s="17">
        <f t="shared" si="23"/>
        <v>0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</row>
    <row r="43" spans="2:143" s="12" customFormat="1" ht="12.75" customHeight="1" x14ac:dyDescent="0.2">
      <c r="B43" s="12">
        <f t="shared" si="9"/>
        <v>18</v>
      </c>
      <c r="C43" s="28">
        <f>EDATE(C42,3)-1</f>
        <v>45341</v>
      </c>
      <c r="D43" s="37">
        <f t="shared" si="10"/>
        <v>91</v>
      </c>
      <c r="E43" s="28">
        <f t="shared" si="11"/>
        <v>45341</v>
      </c>
      <c r="F43" s="44">
        <f t="shared" si="21"/>
        <v>45341</v>
      </c>
      <c r="G43" s="47">
        <f t="shared" si="8"/>
        <v>45341</v>
      </c>
      <c r="H43" s="48">
        <f t="shared" si="12"/>
        <v>91</v>
      </c>
      <c r="I43" s="48">
        <f t="shared" si="13"/>
        <v>549</v>
      </c>
      <c r="J43" s="46">
        <f t="shared" si="14"/>
        <v>0</v>
      </c>
      <c r="K43" s="49">
        <f t="shared" si="24"/>
        <v>0</v>
      </c>
      <c r="L43" s="50">
        <v>0</v>
      </c>
      <c r="M43" s="50">
        <f t="shared" si="15"/>
        <v>100</v>
      </c>
      <c r="N43" s="50">
        <f t="shared" si="16"/>
        <v>0</v>
      </c>
      <c r="O43" s="52">
        <f t="shared" si="17"/>
        <v>0</v>
      </c>
      <c r="P43" s="1"/>
      <c r="Q43" s="1"/>
      <c r="R43" s="16">
        <f t="shared" si="18"/>
        <v>1.5041095890410958</v>
      </c>
      <c r="S43" s="16">
        <f t="shared" si="19"/>
        <v>0.99999999551740415</v>
      </c>
      <c r="T43" s="17">
        <f t="shared" si="20"/>
        <v>0</v>
      </c>
      <c r="U43" s="17">
        <f t="shared" si="22"/>
        <v>0</v>
      </c>
      <c r="V43" s="17">
        <f t="shared" si="23"/>
        <v>0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</row>
    <row r="44" spans="2:143" s="12" customFormat="1" ht="12.75" customHeight="1" x14ac:dyDescent="0.2">
      <c r="B44" s="12">
        <f t="shared" si="9"/>
        <v>21</v>
      </c>
      <c r="C44" s="28">
        <f>EDATE(C43,3)+1</f>
        <v>45432</v>
      </c>
      <c r="D44" s="37">
        <f t="shared" si="10"/>
        <v>91</v>
      </c>
      <c r="E44" s="28">
        <f t="shared" si="11"/>
        <v>45432</v>
      </c>
      <c r="F44" s="44">
        <f t="shared" ref="F44:F53" si="25">+F43+D44</f>
        <v>45432</v>
      </c>
      <c r="G44" s="47">
        <f t="shared" si="8"/>
        <v>45432</v>
      </c>
      <c r="H44" s="48">
        <f t="shared" si="12"/>
        <v>91</v>
      </c>
      <c r="I44" s="48">
        <f t="shared" si="13"/>
        <v>640</v>
      </c>
      <c r="J44" s="46">
        <f t="shared" si="14"/>
        <v>0</v>
      </c>
      <c r="K44" s="49">
        <f t="shared" si="24"/>
        <v>0</v>
      </c>
      <c r="L44" s="50">
        <v>0</v>
      </c>
      <c r="M44" s="50">
        <f t="shared" si="15"/>
        <v>100</v>
      </c>
      <c r="N44" s="50">
        <f t="shared" si="16"/>
        <v>0</v>
      </c>
      <c r="O44" s="52">
        <f t="shared" si="17"/>
        <v>0</v>
      </c>
      <c r="P44" s="1"/>
      <c r="Q44" s="1"/>
      <c r="R44" s="16">
        <f t="shared" si="18"/>
        <v>1.7534246575342465</v>
      </c>
      <c r="S44" s="16">
        <f t="shared" si="19"/>
        <v>0.99999999477438717</v>
      </c>
      <c r="T44" s="17">
        <f t="shared" si="20"/>
        <v>0</v>
      </c>
      <c r="U44" s="17">
        <f t="shared" si="22"/>
        <v>0</v>
      </c>
      <c r="V44" s="17">
        <f t="shared" si="23"/>
        <v>0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</row>
    <row r="45" spans="2:143" s="12" customFormat="1" ht="12.75" customHeight="1" x14ac:dyDescent="0.2">
      <c r="B45" s="12">
        <f t="shared" si="9"/>
        <v>24</v>
      </c>
      <c r="C45" s="28">
        <f>EDATE(C44,3)-1</f>
        <v>45523</v>
      </c>
      <c r="D45" s="37">
        <f t="shared" si="10"/>
        <v>91</v>
      </c>
      <c r="E45" s="28">
        <f t="shared" si="11"/>
        <v>45523</v>
      </c>
      <c r="F45" s="44">
        <f t="shared" si="25"/>
        <v>45523</v>
      </c>
      <c r="G45" s="47">
        <f t="shared" si="8"/>
        <v>45523</v>
      </c>
      <c r="H45" s="48">
        <f t="shared" si="12"/>
        <v>91</v>
      </c>
      <c r="I45" s="48">
        <f t="shared" si="13"/>
        <v>731</v>
      </c>
      <c r="J45" s="46">
        <f t="shared" si="14"/>
        <v>0</v>
      </c>
      <c r="K45" s="49">
        <f t="shared" si="24"/>
        <v>0</v>
      </c>
      <c r="L45" s="50">
        <v>0</v>
      </c>
      <c r="M45" s="50">
        <f t="shared" si="15"/>
        <v>100</v>
      </c>
      <c r="N45" s="50">
        <f t="shared" si="16"/>
        <v>0</v>
      </c>
      <c r="O45" s="52">
        <f t="shared" si="17"/>
        <v>0</v>
      </c>
      <c r="P45" s="1"/>
      <c r="Q45" s="1"/>
      <c r="R45" s="16">
        <f t="shared" si="18"/>
        <v>2.0027397260273974</v>
      </c>
      <c r="S45" s="16">
        <f t="shared" si="19"/>
        <v>0.99999999403137041</v>
      </c>
      <c r="T45" s="17">
        <f t="shared" si="20"/>
        <v>0</v>
      </c>
      <c r="U45" s="17">
        <f t="shared" si="22"/>
        <v>0</v>
      </c>
      <c r="V45" s="17">
        <f t="shared" si="23"/>
        <v>0</v>
      </c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</row>
    <row r="46" spans="2:143" s="12" customFormat="1" ht="12.75" customHeight="1" x14ac:dyDescent="0.2">
      <c r="B46" s="12">
        <f t="shared" si="9"/>
        <v>27</v>
      </c>
      <c r="C46" s="28">
        <f t="shared" ref="C46:C53" si="26">EDATE(C45,3)</f>
        <v>45615</v>
      </c>
      <c r="D46" s="37">
        <f t="shared" si="10"/>
        <v>92</v>
      </c>
      <c r="E46" s="28">
        <f t="shared" si="11"/>
        <v>45615</v>
      </c>
      <c r="F46" s="44">
        <f t="shared" si="25"/>
        <v>45615</v>
      </c>
      <c r="G46" s="47">
        <f t="shared" si="8"/>
        <v>45615</v>
      </c>
      <c r="H46" s="48">
        <f t="shared" si="12"/>
        <v>92</v>
      </c>
      <c r="I46" s="48">
        <f t="shared" si="13"/>
        <v>823</v>
      </c>
      <c r="J46" s="46">
        <f t="shared" si="14"/>
        <v>0</v>
      </c>
      <c r="K46" s="49">
        <f t="shared" si="24"/>
        <v>0</v>
      </c>
      <c r="L46" s="50">
        <v>0</v>
      </c>
      <c r="M46" s="50">
        <f t="shared" si="15"/>
        <v>100</v>
      </c>
      <c r="N46" s="50">
        <f t="shared" si="16"/>
        <v>0</v>
      </c>
      <c r="O46" s="52">
        <f t="shared" si="17"/>
        <v>0</v>
      </c>
      <c r="P46" s="1"/>
      <c r="Q46" s="1"/>
      <c r="R46" s="16">
        <f t="shared" si="18"/>
        <v>2.2547945205479452</v>
      </c>
      <c r="S46" s="16">
        <f t="shared" si="19"/>
        <v>0.99999999328018863</v>
      </c>
      <c r="T46" s="17">
        <f t="shared" si="20"/>
        <v>0</v>
      </c>
      <c r="U46" s="17">
        <f t="shared" si="22"/>
        <v>0</v>
      </c>
      <c r="V46" s="17">
        <f t="shared" si="23"/>
        <v>0</v>
      </c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</row>
    <row r="47" spans="2:143" s="12" customFormat="1" ht="12.75" customHeight="1" x14ac:dyDescent="0.2">
      <c r="B47" s="12">
        <f t="shared" si="9"/>
        <v>30</v>
      </c>
      <c r="C47" s="28">
        <f t="shared" si="26"/>
        <v>45707</v>
      </c>
      <c r="D47" s="37">
        <f t="shared" si="10"/>
        <v>92</v>
      </c>
      <c r="E47" s="28">
        <f t="shared" si="11"/>
        <v>45707</v>
      </c>
      <c r="F47" s="44">
        <f t="shared" si="25"/>
        <v>45707</v>
      </c>
      <c r="G47" s="47">
        <f t="shared" si="8"/>
        <v>45707</v>
      </c>
      <c r="H47" s="48">
        <f t="shared" si="12"/>
        <v>92</v>
      </c>
      <c r="I47" s="48">
        <f t="shared" si="13"/>
        <v>915</v>
      </c>
      <c r="J47" s="46">
        <f t="shared" si="14"/>
        <v>0</v>
      </c>
      <c r="K47" s="49">
        <f t="shared" si="24"/>
        <v>0</v>
      </c>
      <c r="L47" s="50">
        <v>0</v>
      </c>
      <c r="M47" s="50">
        <f t="shared" si="15"/>
        <v>100</v>
      </c>
      <c r="N47" s="50">
        <f t="shared" si="16"/>
        <v>0</v>
      </c>
      <c r="O47" s="52">
        <f t="shared" si="17"/>
        <v>0</v>
      </c>
      <c r="P47" s="1"/>
      <c r="Q47" s="1"/>
      <c r="R47" s="16">
        <f t="shared" si="18"/>
        <v>2.506849315068493</v>
      </c>
      <c r="S47" s="16">
        <f t="shared" si="19"/>
        <v>0.99999999252900673</v>
      </c>
      <c r="T47" s="17">
        <f t="shared" si="20"/>
        <v>0</v>
      </c>
      <c r="U47" s="17">
        <f t="shared" si="22"/>
        <v>0</v>
      </c>
      <c r="V47" s="17">
        <f t="shared" si="23"/>
        <v>0</v>
      </c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</row>
    <row r="48" spans="2:143" s="12" customFormat="1" ht="12.75" customHeight="1" x14ac:dyDescent="0.2">
      <c r="B48" s="12">
        <f t="shared" si="9"/>
        <v>33</v>
      </c>
      <c r="C48" s="28">
        <f t="shared" si="26"/>
        <v>45796</v>
      </c>
      <c r="D48" s="37">
        <f t="shared" si="10"/>
        <v>89</v>
      </c>
      <c r="E48" s="28">
        <f t="shared" si="11"/>
        <v>45796</v>
      </c>
      <c r="F48" s="44">
        <f t="shared" si="25"/>
        <v>45796</v>
      </c>
      <c r="G48" s="47">
        <f t="shared" si="8"/>
        <v>45796</v>
      </c>
      <c r="H48" s="48">
        <f t="shared" si="12"/>
        <v>89</v>
      </c>
      <c r="I48" s="48">
        <f t="shared" si="13"/>
        <v>1004</v>
      </c>
      <c r="J48" s="46">
        <f t="shared" si="14"/>
        <v>0</v>
      </c>
      <c r="K48" s="49">
        <f t="shared" si="24"/>
        <v>0</v>
      </c>
      <c r="L48" s="50">
        <v>0</v>
      </c>
      <c r="M48" s="50">
        <f t="shared" si="15"/>
        <v>100</v>
      </c>
      <c r="N48" s="50">
        <f t="shared" si="16"/>
        <v>0</v>
      </c>
      <c r="O48" s="52">
        <f t="shared" si="17"/>
        <v>0</v>
      </c>
      <c r="P48" s="1"/>
      <c r="Q48" s="1"/>
      <c r="R48" s="16">
        <f t="shared" si="18"/>
        <v>2.7506849315068491</v>
      </c>
      <c r="S48" s="16">
        <f t="shared" si="19"/>
        <v>0.99999999180232002</v>
      </c>
      <c r="T48" s="17">
        <f t="shared" si="20"/>
        <v>0</v>
      </c>
      <c r="U48" s="17">
        <f t="shared" si="22"/>
        <v>0</v>
      </c>
      <c r="V48" s="17">
        <f t="shared" si="23"/>
        <v>0</v>
      </c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</row>
    <row r="49" spans="2:143" s="12" customFormat="1" ht="12.75" customHeight="1" x14ac:dyDescent="0.2">
      <c r="B49" s="12">
        <f t="shared" si="9"/>
        <v>36</v>
      </c>
      <c r="C49" s="28">
        <f t="shared" si="26"/>
        <v>45888</v>
      </c>
      <c r="D49" s="37">
        <f t="shared" si="10"/>
        <v>92</v>
      </c>
      <c r="E49" s="28">
        <f t="shared" si="11"/>
        <v>45888</v>
      </c>
      <c r="F49" s="44">
        <f t="shared" si="25"/>
        <v>45888</v>
      </c>
      <c r="G49" s="47">
        <f t="shared" si="8"/>
        <v>45888</v>
      </c>
      <c r="H49" s="48">
        <f t="shared" si="12"/>
        <v>92</v>
      </c>
      <c r="I49" s="48">
        <f t="shared" si="13"/>
        <v>1096</v>
      </c>
      <c r="J49" s="46">
        <f t="shared" si="14"/>
        <v>0</v>
      </c>
      <c r="K49" s="49">
        <f t="shared" si="24"/>
        <v>0</v>
      </c>
      <c r="L49" s="50">
        <v>0</v>
      </c>
      <c r="M49" s="50">
        <f t="shared" si="15"/>
        <v>100</v>
      </c>
      <c r="N49" s="50">
        <f t="shared" si="16"/>
        <v>0</v>
      </c>
      <c r="O49" s="52">
        <f t="shared" si="17"/>
        <v>0</v>
      </c>
      <c r="P49" s="1"/>
      <c r="Q49" s="1"/>
      <c r="R49" s="16">
        <f t="shared" si="18"/>
        <v>3.0027397260273974</v>
      </c>
      <c r="S49" s="16">
        <f t="shared" si="19"/>
        <v>0.99999999105113824</v>
      </c>
      <c r="T49" s="17">
        <f t="shared" si="20"/>
        <v>0</v>
      </c>
      <c r="U49" s="17">
        <f t="shared" si="22"/>
        <v>0</v>
      </c>
      <c r="V49" s="17">
        <f t="shared" si="23"/>
        <v>0</v>
      </c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</row>
    <row r="50" spans="2:143" s="12" customFormat="1" ht="12.75" customHeight="1" x14ac:dyDescent="0.2">
      <c r="B50" s="12">
        <f t="shared" si="9"/>
        <v>39</v>
      </c>
      <c r="C50" s="28">
        <f t="shared" si="26"/>
        <v>45980</v>
      </c>
      <c r="D50" s="37">
        <f t="shared" si="10"/>
        <v>92</v>
      </c>
      <c r="E50" s="28">
        <f t="shared" si="11"/>
        <v>45980</v>
      </c>
      <c r="F50" s="44">
        <f t="shared" si="25"/>
        <v>45980</v>
      </c>
      <c r="G50" s="47">
        <f t="shared" si="8"/>
        <v>45980</v>
      </c>
      <c r="H50" s="48">
        <f t="shared" si="12"/>
        <v>92</v>
      </c>
      <c r="I50" s="48">
        <f t="shared" si="13"/>
        <v>1188</v>
      </c>
      <c r="J50" s="46">
        <f t="shared" si="14"/>
        <v>0</v>
      </c>
      <c r="K50" s="49">
        <f t="shared" si="24"/>
        <v>0</v>
      </c>
      <c r="L50" s="50">
        <v>0</v>
      </c>
      <c r="M50" s="50">
        <f t="shared" si="15"/>
        <v>100</v>
      </c>
      <c r="N50" s="50">
        <f t="shared" si="16"/>
        <v>0</v>
      </c>
      <c r="O50" s="52">
        <f t="shared" si="17"/>
        <v>0</v>
      </c>
      <c r="P50" s="1"/>
      <c r="Q50" s="1"/>
      <c r="R50" s="16">
        <f t="shared" si="18"/>
        <v>3.2547945205479452</v>
      </c>
      <c r="S50" s="16">
        <f t="shared" si="19"/>
        <v>0.99999999029995645</v>
      </c>
      <c r="T50" s="17">
        <f t="shared" si="20"/>
        <v>0</v>
      </c>
      <c r="U50" s="17">
        <f t="shared" si="22"/>
        <v>0</v>
      </c>
      <c r="V50" s="17">
        <f t="shared" si="23"/>
        <v>0</v>
      </c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</row>
    <row r="51" spans="2:143" s="12" customFormat="1" ht="12.75" customHeight="1" x14ac:dyDescent="0.2">
      <c r="B51" s="12">
        <f t="shared" si="9"/>
        <v>42</v>
      </c>
      <c r="C51" s="28">
        <f t="shared" si="26"/>
        <v>46072</v>
      </c>
      <c r="D51" s="37">
        <f t="shared" si="10"/>
        <v>92</v>
      </c>
      <c r="E51" s="28">
        <f t="shared" si="11"/>
        <v>46072</v>
      </c>
      <c r="F51" s="44">
        <f t="shared" si="25"/>
        <v>46072</v>
      </c>
      <c r="G51" s="47">
        <f t="shared" si="8"/>
        <v>46072</v>
      </c>
      <c r="H51" s="48">
        <f t="shared" si="12"/>
        <v>92</v>
      </c>
      <c r="I51" s="48">
        <f t="shared" si="13"/>
        <v>1280</v>
      </c>
      <c r="J51" s="46">
        <f t="shared" si="14"/>
        <v>0</v>
      </c>
      <c r="K51" s="49">
        <f t="shared" si="24"/>
        <v>0</v>
      </c>
      <c r="L51" s="50">
        <v>33.33</v>
      </c>
      <c r="M51" s="50">
        <f t="shared" si="15"/>
        <v>66.67</v>
      </c>
      <c r="N51" s="50">
        <f t="shared" si="16"/>
        <v>33.33</v>
      </c>
      <c r="O51" s="52">
        <f t="shared" si="17"/>
        <v>9999000</v>
      </c>
      <c r="P51" s="1"/>
      <c r="Q51" s="1"/>
      <c r="R51" s="16">
        <f t="shared" si="18"/>
        <v>3.506849315068493</v>
      </c>
      <c r="S51" s="16">
        <f t="shared" si="19"/>
        <v>0.99999998954877445</v>
      </c>
      <c r="T51" s="17">
        <f t="shared" si="20"/>
        <v>33.33</v>
      </c>
      <c r="U51" s="17">
        <f t="shared" si="22"/>
        <v>33.32999965166065</v>
      </c>
      <c r="V51" s="17">
        <f t="shared" si="23"/>
        <v>116.88328644965925</v>
      </c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</row>
    <row r="52" spans="2:143" s="12" customFormat="1" ht="12.75" customHeight="1" x14ac:dyDescent="0.2">
      <c r="B52" s="12">
        <f t="shared" si="9"/>
        <v>45</v>
      </c>
      <c r="C52" s="28">
        <f t="shared" si="26"/>
        <v>46161</v>
      </c>
      <c r="D52" s="37">
        <f t="shared" si="10"/>
        <v>89</v>
      </c>
      <c r="E52" s="28">
        <f t="shared" si="11"/>
        <v>46161</v>
      </c>
      <c r="F52" s="44">
        <f t="shared" si="25"/>
        <v>46161</v>
      </c>
      <c r="G52" s="47">
        <f t="shared" si="8"/>
        <v>46161</v>
      </c>
      <c r="H52" s="48">
        <f t="shared" si="12"/>
        <v>89</v>
      </c>
      <c r="I52" s="48">
        <f t="shared" si="13"/>
        <v>1369</v>
      </c>
      <c r="J52" s="46">
        <f t="shared" si="14"/>
        <v>0</v>
      </c>
      <c r="K52" s="49">
        <f t="shared" si="24"/>
        <v>0</v>
      </c>
      <c r="L52" s="50">
        <v>33.33</v>
      </c>
      <c r="M52" s="50">
        <f t="shared" si="15"/>
        <v>33.340000000000003</v>
      </c>
      <c r="N52" s="50">
        <f t="shared" si="16"/>
        <v>33.33</v>
      </c>
      <c r="O52" s="52">
        <f t="shared" si="17"/>
        <v>9999000</v>
      </c>
      <c r="P52" s="1"/>
      <c r="Q52" s="1"/>
      <c r="R52" s="16">
        <f t="shared" si="18"/>
        <v>3.7506849315068491</v>
      </c>
      <c r="S52" s="16">
        <f t="shared" si="19"/>
        <v>0.99999998882208774</v>
      </c>
      <c r="T52" s="17">
        <f t="shared" si="20"/>
        <v>33.33</v>
      </c>
      <c r="U52" s="17">
        <f t="shared" si="22"/>
        <v>33.329999627440181</v>
      </c>
      <c r="V52" s="17">
        <f t="shared" si="23"/>
        <v>125.01032736976877</v>
      </c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</row>
    <row r="53" spans="2:143" s="12" customFormat="1" ht="12.75" customHeight="1" x14ac:dyDescent="0.2">
      <c r="B53" s="12">
        <f t="shared" si="9"/>
        <v>48</v>
      </c>
      <c r="C53" s="28">
        <f t="shared" si="26"/>
        <v>46253</v>
      </c>
      <c r="D53" s="37">
        <f t="shared" si="10"/>
        <v>92</v>
      </c>
      <c r="E53" s="28">
        <f t="shared" si="11"/>
        <v>46253</v>
      </c>
      <c r="F53" s="44">
        <f t="shared" si="25"/>
        <v>46253</v>
      </c>
      <c r="G53" s="55">
        <f t="shared" si="8"/>
        <v>46253</v>
      </c>
      <c r="H53" s="53">
        <f t="shared" si="12"/>
        <v>92</v>
      </c>
      <c r="I53" s="53">
        <f t="shared" si="13"/>
        <v>1461</v>
      </c>
      <c r="J53" s="54">
        <f t="shared" si="14"/>
        <v>0</v>
      </c>
      <c r="K53" s="56">
        <f t="shared" si="24"/>
        <v>0</v>
      </c>
      <c r="L53" s="57">
        <v>33.340000000000003</v>
      </c>
      <c r="M53" s="57">
        <f t="shared" si="15"/>
        <v>0</v>
      </c>
      <c r="N53" s="57">
        <f t="shared" si="16"/>
        <v>33.340000000000003</v>
      </c>
      <c r="O53" s="58">
        <f t="shared" si="17"/>
        <v>10002000.000000002</v>
      </c>
      <c r="P53" s="1"/>
      <c r="Q53" s="1"/>
      <c r="R53" s="16">
        <f t="shared" si="18"/>
        <v>4.0027397260273974</v>
      </c>
      <c r="S53" s="16">
        <f t="shared" si="19"/>
        <v>0.99999998807090595</v>
      </c>
      <c r="T53" s="17">
        <f t="shared" si="20"/>
        <v>33.340000000000003</v>
      </c>
      <c r="U53" s="17">
        <f t="shared" si="22"/>
        <v>33.33999960228401</v>
      </c>
      <c r="V53" s="17">
        <f t="shared" si="23"/>
        <v>133.45134087379984</v>
      </c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</row>
    <row r="54" spans="2:143" s="12" customFormat="1" ht="12.75" customHeight="1" x14ac:dyDescent="0.2">
      <c r="G54" s="45"/>
      <c r="H54" s="13"/>
      <c r="I54" s="13"/>
      <c r="J54" s="46"/>
      <c r="K54" s="14"/>
      <c r="L54" s="43"/>
      <c r="M54" s="15"/>
      <c r="N54" s="15"/>
      <c r="O54" s="42"/>
      <c r="P54" s="1"/>
      <c r="Q54" s="1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</row>
    <row r="55" spans="2:143" ht="12.75" customHeight="1" x14ac:dyDescent="0.2">
      <c r="G55" s="18"/>
      <c r="H55" s="13"/>
      <c r="I55" s="13"/>
      <c r="J55" s="13"/>
      <c r="K55" s="13"/>
      <c r="L55" s="20">
        <f>SUM(L38:L53)</f>
        <v>100</v>
      </c>
      <c r="M55" s="15"/>
      <c r="N55" s="15"/>
      <c r="O55" s="21">
        <f>SUM(O37:O53)</f>
        <v>0</v>
      </c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2:143" x14ac:dyDescent="0.2">
      <c r="R56" s="19"/>
      <c r="S56" s="19"/>
      <c r="T56" s="17"/>
      <c r="U56" s="88">
        <f>SUM(U38:U53)</f>
        <v>99.99999888138484</v>
      </c>
      <c r="V56" s="17">
        <f>SUM(V38:V53)</f>
        <v>375.34495469322786</v>
      </c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2:143" x14ac:dyDescent="0.2"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2:143" x14ac:dyDescent="0.2"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2:143" x14ac:dyDescent="0.2"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2:143" x14ac:dyDescent="0.2"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2:143" x14ac:dyDescent="0.2"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2:143" ht="9.75" customHeight="1" x14ac:dyDescent="0.2"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2:143" x14ac:dyDescent="0.2"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2:143" x14ac:dyDescent="0.2"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x14ac:dyDescent="0.2"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/>
      <c r="I66" s="59" t="s">
        <v>29</v>
      </c>
      <c r="J66" s="59"/>
      <c r="K66" s="59" t="s">
        <v>30</v>
      </c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1</v>
      </c>
      <c r="I67" s="59"/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2</v>
      </c>
      <c r="I68" s="59"/>
      <c r="J68" s="59"/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3</v>
      </c>
      <c r="I69" s="59">
        <v>1</v>
      </c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4</v>
      </c>
      <c r="I70" s="59"/>
      <c r="J70" s="59"/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5</v>
      </c>
      <c r="I71" s="59"/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6</v>
      </c>
      <c r="I72" s="59">
        <v>2</v>
      </c>
      <c r="J72" s="59">
        <v>1</v>
      </c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7</v>
      </c>
      <c r="I73" s="59"/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8</v>
      </c>
      <c r="I74" s="59"/>
      <c r="J74" s="59"/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9</v>
      </c>
      <c r="I75" s="59">
        <v>3</v>
      </c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10</v>
      </c>
      <c r="I76" s="59"/>
      <c r="J76" s="59"/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11</v>
      </c>
      <c r="I77" s="59"/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12</v>
      </c>
      <c r="I78" s="59">
        <v>4</v>
      </c>
      <c r="J78" s="59">
        <v>2</v>
      </c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13</v>
      </c>
      <c r="I79" s="59"/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14</v>
      </c>
      <c r="I80" s="59"/>
      <c r="J80" s="59"/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15</v>
      </c>
      <c r="I81" s="59">
        <v>5</v>
      </c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16</v>
      </c>
      <c r="I82" s="59"/>
      <c r="J82" s="59"/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17</v>
      </c>
      <c r="I83" s="59"/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18</v>
      </c>
      <c r="I84" s="59">
        <v>6</v>
      </c>
      <c r="J84" s="59">
        <v>3</v>
      </c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19</v>
      </c>
      <c r="I85" s="59"/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20</v>
      </c>
      <c r="I86" s="59"/>
      <c r="J86" s="59"/>
      <c r="K86" s="59"/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21</v>
      </c>
      <c r="I87" s="59">
        <v>7</v>
      </c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22</v>
      </c>
      <c r="I88" s="59"/>
      <c r="J88" s="59"/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23</v>
      </c>
      <c r="I89" s="59"/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24</v>
      </c>
      <c r="I90" s="59">
        <v>8</v>
      </c>
      <c r="J90" s="59">
        <v>4</v>
      </c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25</v>
      </c>
      <c r="I91" s="59"/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26</v>
      </c>
      <c r="I92" s="59"/>
      <c r="J92" s="59"/>
      <c r="K92" s="59"/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27</v>
      </c>
      <c r="I93" s="59">
        <v>9</v>
      </c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28</v>
      </c>
      <c r="I94" s="59"/>
      <c r="J94" s="59"/>
      <c r="K94" s="59"/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29</v>
      </c>
      <c r="I95" s="59"/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30</v>
      </c>
      <c r="I96" s="59">
        <v>10</v>
      </c>
      <c r="J96" s="59">
        <v>5</v>
      </c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31</v>
      </c>
      <c r="I97" s="59"/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32</v>
      </c>
      <c r="I98" s="59"/>
      <c r="J98" s="59"/>
      <c r="K98" s="59"/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33</v>
      </c>
      <c r="I99" s="59">
        <v>11</v>
      </c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34</v>
      </c>
      <c r="I100" s="59"/>
      <c r="J100" s="59"/>
      <c r="K100" s="59"/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35</v>
      </c>
      <c r="I101" s="59"/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36</v>
      </c>
      <c r="I102" s="59">
        <v>12</v>
      </c>
      <c r="J102" s="59">
        <v>6</v>
      </c>
      <c r="K102" s="59">
        <v>1</v>
      </c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37</v>
      </c>
      <c r="I103" s="59"/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38</v>
      </c>
      <c r="I104" s="59"/>
      <c r="J104" s="59"/>
      <c r="K104" s="59"/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39</v>
      </c>
      <c r="I105" s="59">
        <v>13</v>
      </c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40</v>
      </c>
      <c r="I106" s="59"/>
      <c r="J106" s="59"/>
      <c r="K106" s="59"/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41</v>
      </c>
      <c r="I107" s="59"/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42</v>
      </c>
      <c r="I108" s="59">
        <v>14</v>
      </c>
      <c r="J108" s="59">
        <v>7</v>
      </c>
      <c r="K108" s="59">
        <v>2</v>
      </c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43</v>
      </c>
      <c r="I109" s="59"/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44</v>
      </c>
      <c r="I110" s="59"/>
      <c r="J110" s="59"/>
      <c r="K110" s="59"/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H111" s="59">
        <v>45</v>
      </c>
      <c r="I111" s="59">
        <v>15</v>
      </c>
      <c r="J111" s="59"/>
      <c r="K111" s="59"/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H112" s="59">
        <v>46</v>
      </c>
      <c r="I112" s="59"/>
      <c r="J112" s="59"/>
      <c r="K112" s="59"/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8:143" hidden="1" x14ac:dyDescent="0.2">
      <c r="H113" s="59">
        <v>47</v>
      </c>
      <c r="I113" s="59"/>
      <c r="J113" s="59"/>
      <c r="K113" s="59"/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8:143" hidden="1" x14ac:dyDescent="0.2">
      <c r="H114" s="59">
        <v>48</v>
      </c>
      <c r="I114" s="59">
        <v>16</v>
      </c>
      <c r="J114" s="59">
        <v>8</v>
      </c>
      <c r="K114" s="59">
        <v>3</v>
      </c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8:143" hidden="1" x14ac:dyDescent="0.2">
      <c r="H115" s="59">
        <v>49</v>
      </c>
      <c r="I115" s="59"/>
      <c r="J115" s="59"/>
      <c r="K115" s="59"/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8:143" hidden="1" x14ac:dyDescent="0.2">
      <c r="H116" s="59">
        <v>50</v>
      </c>
      <c r="I116" s="59"/>
      <c r="J116" s="59"/>
      <c r="K116" s="59"/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8:143" hidden="1" x14ac:dyDescent="0.2">
      <c r="H117" s="59">
        <v>51</v>
      </c>
      <c r="I117" s="59">
        <v>17</v>
      </c>
      <c r="J117" s="59"/>
      <c r="K117" s="59"/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8:143" hidden="1" x14ac:dyDescent="0.2">
      <c r="H118" s="59">
        <v>52</v>
      </c>
      <c r="I118" s="59"/>
      <c r="J118" s="59"/>
      <c r="K118" s="59"/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8:143" hidden="1" x14ac:dyDescent="0.2">
      <c r="H119" s="59">
        <v>53</v>
      </c>
      <c r="I119" s="59"/>
      <c r="J119" s="59"/>
      <c r="K119" s="59"/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8:143" hidden="1" x14ac:dyDescent="0.2">
      <c r="H120" s="59">
        <v>54</v>
      </c>
      <c r="I120" s="59">
        <v>18</v>
      </c>
      <c r="J120" s="59">
        <v>9</v>
      </c>
      <c r="K120" s="59">
        <v>4</v>
      </c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8:143" hidden="1" x14ac:dyDescent="0.2">
      <c r="H121" s="59">
        <v>55</v>
      </c>
      <c r="I121" s="59"/>
      <c r="J121" s="59"/>
      <c r="K121" s="59"/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8:143" hidden="1" x14ac:dyDescent="0.2">
      <c r="H122" s="59">
        <v>56</v>
      </c>
      <c r="I122" s="59"/>
      <c r="J122" s="59"/>
      <c r="K122" s="59"/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8:143" hidden="1" x14ac:dyDescent="0.2">
      <c r="H123" s="59">
        <v>57</v>
      </c>
      <c r="I123" s="59">
        <v>19</v>
      </c>
      <c r="J123" s="59"/>
      <c r="K123" s="59"/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8:143" hidden="1" x14ac:dyDescent="0.2">
      <c r="H124" s="59">
        <v>58</v>
      </c>
      <c r="I124" s="59"/>
      <c r="J124" s="59"/>
      <c r="K124" s="59"/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8:143" hidden="1" x14ac:dyDescent="0.2">
      <c r="H125" s="59">
        <v>59</v>
      </c>
      <c r="I125" s="59"/>
      <c r="J125" s="59"/>
      <c r="K125" s="59"/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8:143" hidden="1" x14ac:dyDescent="0.2">
      <c r="H126" s="59">
        <v>60</v>
      </c>
      <c r="I126" s="59">
        <v>20</v>
      </c>
      <c r="J126" s="59">
        <v>10</v>
      </c>
      <c r="K126" s="59">
        <v>5</v>
      </c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8:143" hidden="1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8:143" hidden="1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R275" s="1"/>
      <c r="S275" s="1"/>
      <c r="T275" s="1"/>
      <c r="U275" s="1"/>
      <c r="V275" s="1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R276" s="1"/>
      <c r="S276" s="1"/>
      <c r="T276" s="1"/>
      <c r="U276" s="1"/>
      <c r="V276" s="1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R277" s="1"/>
      <c r="S277" s="1"/>
      <c r="T277" s="1"/>
      <c r="U277" s="1"/>
      <c r="V277" s="1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  <row r="278" spans="18:143" x14ac:dyDescent="0.2">
      <c r="R278" s="1"/>
      <c r="S278" s="1"/>
      <c r="T278" s="1"/>
      <c r="U278" s="1"/>
      <c r="V278" s="1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</row>
    <row r="279" spans="18:143" x14ac:dyDescent="0.2">
      <c r="R279" s="1"/>
      <c r="S279" s="1"/>
      <c r="T279" s="1"/>
      <c r="U279" s="1"/>
      <c r="V279" s="1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</row>
    <row r="280" spans="18:143" x14ac:dyDescent="0.2">
      <c r="R280" s="1"/>
      <c r="S280" s="1"/>
      <c r="T280" s="1"/>
      <c r="U280" s="1"/>
      <c r="V280" s="1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</row>
    <row r="281" spans="18:143" x14ac:dyDescent="0.2">
      <c r="R281" s="1"/>
      <c r="S281" s="1"/>
      <c r="T281" s="1"/>
      <c r="U281" s="1"/>
      <c r="V281" s="1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</row>
    <row r="282" spans="18:143" x14ac:dyDescent="0.2">
      <c r="R282" s="1"/>
      <c r="S282" s="1"/>
      <c r="T282" s="1"/>
      <c r="U282" s="1"/>
      <c r="V282" s="1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</row>
    <row r="283" spans="18:143" x14ac:dyDescent="0.2">
      <c r="R283" s="1"/>
      <c r="S283" s="1"/>
      <c r="T283" s="1"/>
      <c r="U283" s="1"/>
      <c r="V283" s="1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</row>
    <row r="284" spans="18:143" x14ac:dyDescent="0.2">
      <c r="R284" s="1"/>
      <c r="S284" s="1"/>
      <c r="T284" s="1"/>
      <c r="U284" s="1"/>
      <c r="V284" s="1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</row>
    <row r="285" spans="18:143" x14ac:dyDescent="0.2">
      <c r="R285" s="1"/>
      <c r="S285" s="1"/>
      <c r="T285" s="1"/>
      <c r="U285" s="1"/>
      <c r="V285" s="1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</row>
    <row r="286" spans="18:143" x14ac:dyDescent="0.2">
      <c r="R286" s="1"/>
      <c r="S286" s="1"/>
      <c r="T286" s="1"/>
      <c r="U286" s="1"/>
      <c r="V286" s="1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</row>
    <row r="287" spans="18:143" x14ac:dyDescent="0.2">
      <c r="R287" s="1"/>
      <c r="S287" s="1"/>
      <c r="T287" s="1"/>
      <c r="U287" s="1"/>
      <c r="V287" s="1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</row>
    <row r="288" spans="18:143" x14ac:dyDescent="0.2">
      <c r="R288" s="1"/>
      <c r="S288" s="1"/>
      <c r="T288" s="1"/>
      <c r="U288" s="1"/>
      <c r="V288" s="1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</row>
    <row r="289" spans="18:143" x14ac:dyDescent="0.2">
      <c r="R289" s="1"/>
      <c r="S289" s="1"/>
      <c r="T289" s="1"/>
      <c r="U289" s="1"/>
      <c r="V289" s="1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</row>
    <row r="290" spans="18:143" x14ac:dyDescent="0.2">
      <c r="R290" s="1"/>
      <c r="S290" s="1"/>
      <c r="T290" s="1"/>
      <c r="U290" s="1"/>
      <c r="V290" s="1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</row>
    <row r="291" spans="18:143" x14ac:dyDescent="0.2"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</row>
    <row r="292" spans="18:143" x14ac:dyDescent="0.2"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</row>
    <row r="293" spans="18:143" x14ac:dyDescent="0.2"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</row>
  </sheetData>
  <sheetProtection selectLockedCells="1"/>
  <mergeCells count="35">
    <mergeCell ref="P14:Q14"/>
    <mergeCell ref="P13:Q13"/>
    <mergeCell ref="G35:G36"/>
    <mergeCell ref="H35:H36"/>
    <mergeCell ref="I35:I36"/>
    <mergeCell ref="J35:J36"/>
    <mergeCell ref="K35:K36"/>
    <mergeCell ref="L35:L36"/>
    <mergeCell ref="H13:I13"/>
    <mergeCell ref="J13:K13"/>
    <mergeCell ref="L13:M13"/>
    <mergeCell ref="N13:O13"/>
    <mergeCell ref="H14:I14"/>
    <mergeCell ref="J14:K14"/>
    <mergeCell ref="L14:M14"/>
    <mergeCell ref="N14:O14"/>
    <mergeCell ref="M35:M36"/>
    <mergeCell ref="N35:N36"/>
    <mergeCell ref="O35:O36"/>
    <mergeCell ref="H12:I12"/>
    <mergeCell ref="J12:K12"/>
    <mergeCell ref="L12:M12"/>
    <mergeCell ref="G8:Q8"/>
    <mergeCell ref="H10:I10"/>
    <mergeCell ref="J10:K10"/>
    <mergeCell ref="L10:M10"/>
    <mergeCell ref="N12:O12"/>
    <mergeCell ref="P12:Q12"/>
    <mergeCell ref="H11:I11"/>
    <mergeCell ref="J11:K11"/>
    <mergeCell ref="L11:M11"/>
    <mergeCell ref="N11:O11"/>
    <mergeCell ref="P11:Q11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66" min="4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30" t="s">
        <v>12</v>
      </c>
      <c r="C1" s="30" t="s">
        <v>25</v>
      </c>
    </row>
    <row r="2" spans="2:6" ht="14.25" x14ac:dyDescent="0.2">
      <c r="B2" s="31">
        <v>43167</v>
      </c>
      <c r="C2" s="32">
        <v>23.4375</v>
      </c>
      <c r="E2" s="36" t="s">
        <v>27</v>
      </c>
      <c r="F2">
        <f ca="1">+AVERAGE(OFFSET(C1,COUNT(C:C),0,-5))</f>
        <v>38.4375</v>
      </c>
    </row>
    <row r="3" spans="2:6" ht="14.25" x14ac:dyDescent="0.2">
      <c r="B3" s="33">
        <v>43168</v>
      </c>
      <c r="C3" s="32">
        <v>23.125</v>
      </c>
    </row>
    <row r="4" spans="2:6" ht="14.25" x14ac:dyDescent="0.2">
      <c r="B4" s="31">
        <v>43171</v>
      </c>
      <c r="C4" s="34">
        <v>23.0625</v>
      </c>
    </row>
    <row r="5" spans="2:6" ht="14.25" x14ac:dyDescent="0.2">
      <c r="B5" s="33">
        <v>43172</v>
      </c>
      <c r="C5" s="32">
        <v>23.4375</v>
      </c>
    </row>
    <row r="6" spans="2:6" ht="14.25" x14ac:dyDescent="0.2">
      <c r="B6" s="31">
        <v>43173</v>
      </c>
      <c r="C6" s="34">
        <v>24.25</v>
      </c>
    </row>
    <row r="7" spans="2:6" ht="14.25" x14ac:dyDescent="0.2">
      <c r="B7" s="33">
        <v>43174</v>
      </c>
      <c r="C7" s="32">
        <v>21.9375</v>
      </c>
    </row>
    <row r="8" spans="2:6" ht="14.25" x14ac:dyDescent="0.2">
      <c r="B8" s="31">
        <v>43175</v>
      </c>
      <c r="C8" s="34">
        <v>23.3125</v>
      </c>
    </row>
    <row r="9" spans="2:6" ht="14.25" x14ac:dyDescent="0.2">
      <c r="B9" s="33">
        <v>43178</v>
      </c>
      <c r="C9" s="32">
        <v>23.6875</v>
      </c>
    </row>
    <row r="10" spans="2:6" ht="14.25" x14ac:dyDescent="0.2">
      <c r="B10" s="31">
        <v>43179</v>
      </c>
      <c r="C10" s="34">
        <v>23.75</v>
      </c>
    </row>
    <row r="11" spans="2:6" ht="14.25" x14ac:dyDescent="0.2">
      <c r="B11" s="33">
        <v>43180</v>
      </c>
      <c r="C11" s="32">
        <v>24</v>
      </c>
    </row>
    <row r="12" spans="2:6" ht="14.25" x14ac:dyDescent="0.2">
      <c r="B12" s="31">
        <v>43181</v>
      </c>
      <c r="C12" s="34">
        <v>23.6875</v>
      </c>
    </row>
    <row r="13" spans="2:6" ht="14.25" x14ac:dyDescent="0.2">
      <c r="B13" s="33">
        <v>43182</v>
      </c>
      <c r="C13" s="32">
        <v>23.125</v>
      </c>
    </row>
    <row r="14" spans="2:6" ht="14.25" x14ac:dyDescent="0.2">
      <c r="B14" s="31">
        <v>43185</v>
      </c>
      <c r="C14" s="34">
        <v>23.5</v>
      </c>
    </row>
    <row r="15" spans="2:6" ht="14.25" x14ac:dyDescent="0.2">
      <c r="B15" s="33">
        <v>43186</v>
      </c>
      <c r="C15" s="32">
        <v>23.25</v>
      </c>
    </row>
    <row r="16" spans="2:6" ht="14.25" x14ac:dyDescent="0.2">
      <c r="B16" s="31">
        <v>43187</v>
      </c>
      <c r="C16" s="34">
        <v>22.5625</v>
      </c>
    </row>
    <row r="17" spans="2:3" ht="14.25" x14ac:dyDescent="0.2">
      <c r="B17" s="33">
        <v>43193</v>
      </c>
      <c r="C17" s="32">
        <v>23.4375</v>
      </c>
    </row>
    <row r="18" spans="2:3" ht="14.25" x14ac:dyDescent="0.2">
      <c r="B18" s="31">
        <v>43194</v>
      </c>
      <c r="C18" s="34">
        <v>23.4375</v>
      </c>
    </row>
    <row r="19" spans="2:3" ht="14.25" x14ac:dyDescent="0.2">
      <c r="B19" s="33">
        <v>43195</v>
      </c>
      <c r="C19" s="32">
        <v>23.625</v>
      </c>
    </row>
    <row r="20" spans="2:3" ht="14.25" x14ac:dyDescent="0.2">
      <c r="B20" s="31">
        <v>43196</v>
      </c>
      <c r="C20" s="34">
        <v>22.375</v>
      </c>
    </row>
    <row r="21" spans="2:3" ht="14.25" x14ac:dyDescent="0.2">
      <c r="B21" s="33">
        <v>43199</v>
      </c>
      <c r="C21" s="32">
        <v>23.375</v>
      </c>
    </row>
    <row r="22" spans="2:3" ht="14.25" x14ac:dyDescent="0.2">
      <c r="B22" s="31">
        <v>43200</v>
      </c>
      <c r="C22" s="34">
        <v>23.875</v>
      </c>
    </row>
    <row r="23" spans="2:3" ht="14.25" x14ac:dyDescent="0.2">
      <c r="B23" s="33">
        <v>43201</v>
      </c>
      <c r="C23" s="32">
        <v>22.75</v>
      </c>
    </row>
    <row r="24" spans="2:3" ht="14.25" x14ac:dyDescent="0.2">
      <c r="B24" s="31">
        <v>43202</v>
      </c>
      <c r="C24" s="34">
        <v>23.3125</v>
      </c>
    </row>
    <row r="25" spans="2:3" ht="14.25" x14ac:dyDescent="0.2">
      <c r="B25" s="33">
        <v>43203</v>
      </c>
      <c r="C25" s="32">
        <v>23.75</v>
      </c>
    </row>
    <row r="26" spans="2:3" ht="14.25" x14ac:dyDescent="0.2">
      <c r="B26" s="31">
        <v>43206</v>
      </c>
      <c r="C26" s="34">
        <v>23.375</v>
      </c>
    </row>
    <row r="27" spans="2:3" ht="14.25" x14ac:dyDescent="0.2">
      <c r="B27" s="33">
        <v>43207</v>
      </c>
      <c r="C27" s="32">
        <v>23.9375</v>
      </c>
    </row>
    <row r="28" spans="2:3" ht="14.25" x14ac:dyDescent="0.2">
      <c r="B28" s="31">
        <v>43208</v>
      </c>
      <c r="C28" s="34">
        <v>23.4375</v>
      </c>
    </row>
    <row r="29" spans="2:3" ht="14.25" x14ac:dyDescent="0.2">
      <c r="B29" s="33">
        <v>43209</v>
      </c>
      <c r="C29" s="32">
        <v>23.375</v>
      </c>
    </row>
    <row r="30" spans="2:3" ht="14.25" x14ac:dyDescent="0.2">
      <c r="B30" s="31">
        <v>43210</v>
      </c>
      <c r="C30" s="34">
        <v>23.625</v>
      </c>
    </row>
    <row r="31" spans="2:3" ht="14.25" x14ac:dyDescent="0.2">
      <c r="B31" s="33">
        <v>43213</v>
      </c>
      <c r="C31" s="32">
        <v>23.4375</v>
      </c>
    </row>
    <row r="32" spans="2:3" ht="14.25" x14ac:dyDescent="0.2">
      <c r="B32" s="31">
        <v>43214</v>
      </c>
      <c r="C32" s="34">
        <v>23.8125</v>
      </c>
    </row>
    <row r="33" spans="2:3" ht="14.25" x14ac:dyDescent="0.2">
      <c r="B33" s="33">
        <v>43215</v>
      </c>
      <c r="C33" s="32">
        <v>23.6875</v>
      </c>
    </row>
    <row r="34" spans="2:3" ht="14.25" x14ac:dyDescent="0.2">
      <c r="B34" s="31">
        <v>43216</v>
      </c>
      <c r="C34" s="34">
        <v>22.875</v>
      </c>
    </row>
    <row r="35" spans="2:3" ht="14.25" x14ac:dyDescent="0.2">
      <c r="B35" s="33">
        <v>43217</v>
      </c>
      <c r="C35" s="32">
        <v>23.0625</v>
      </c>
    </row>
    <row r="36" spans="2:3" ht="14.25" x14ac:dyDescent="0.2">
      <c r="B36" s="31">
        <v>43222</v>
      </c>
      <c r="C36" s="34">
        <v>24.625</v>
      </c>
    </row>
    <row r="37" spans="2:3" ht="14.25" x14ac:dyDescent="0.2">
      <c r="B37" s="33">
        <v>43223</v>
      </c>
      <c r="C37" s="32">
        <v>24.9375</v>
      </c>
    </row>
    <row r="38" spans="2:3" ht="14.25" x14ac:dyDescent="0.2">
      <c r="B38" s="31">
        <v>43224</v>
      </c>
      <c r="C38" s="34">
        <v>27.6875</v>
      </c>
    </row>
    <row r="39" spans="2:3" ht="14.25" x14ac:dyDescent="0.2">
      <c r="B39" s="33">
        <v>43227</v>
      </c>
      <c r="C39" s="32">
        <v>26.75</v>
      </c>
    </row>
    <row r="40" spans="2:3" ht="14.25" x14ac:dyDescent="0.2">
      <c r="B40" s="31">
        <v>43228</v>
      </c>
      <c r="C40" s="34">
        <v>30.375</v>
      </c>
    </row>
    <row r="41" spans="2:3" ht="14.25" x14ac:dyDescent="0.2">
      <c r="B41" s="33">
        <v>43229</v>
      </c>
      <c r="C41" s="32">
        <v>30.5625</v>
      </c>
    </row>
    <row r="42" spans="2:3" ht="14.25" x14ac:dyDescent="0.2">
      <c r="B42" s="31">
        <v>43230</v>
      </c>
      <c r="C42" s="34">
        <v>31.75</v>
      </c>
    </row>
    <row r="43" spans="2:3" ht="14.25" x14ac:dyDescent="0.2">
      <c r="B43" s="33">
        <v>43231</v>
      </c>
      <c r="C43" s="32">
        <v>30.625</v>
      </c>
    </row>
    <row r="44" spans="2:3" ht="14.25" x14ac:dyDescent="0.2">
      <c r="B44" s="31">
        <v>43234</v>
      </c>
      <c r="C44" s="34">
        <v>29.25</v>
      </c>
    </row>
    <row r="45" spans="2:3" ht="14.25" x14ac:dyDescent="0.2">
      <c r="B45" s="33">
        <v>43235</v>
      </c>
      <c r="C45" s="32">
        <v>33.875</v>
      </c>
    </row>
    <row r="46" spans="2:3" ht="14.25" x14ac:dyDescent="0.2">
      <c r="B46" s="31">
        <v>43236</v>
      </c>
      <c r="C46" s="34">
        <v>31.0625</v>
      </c>
    </row>
    <row r="47" spans="2:3" ht="14.25" x14ac:dyDescent="0.2">
      <c r="B47" s="33">
        <v>43237</v>
      </c>
      <c r="C47" s="32">
        <v>31.6875</v>
      </c>
    </row>
    <row r="48" spans="2:3" ht="14.25" x14ac:dyDescent="0.2">
      <c r="B48" s="31">
        <v>43238</v>
      </c>
      <c r="C48" s="34">
        <v>31.0625</v>
      </c>
    </row>
    <row r="49" spans="2:3" ht="14.25" x14ac:dyDescent="0.2">
      <c r="B49" s="33">
        <v>43241</v>
      </c>
      <c r="C49" s="32">
        <v>30.625</v>
      </c>
    </row>
    <row r="50" spans="2:3" ht="14.25" x14ac:dyDescent="0.2">
      <c r="B50" s="31">
        <v>43242</v>
      </c>
      <c r="C50" s="34">
        <v>31.1875</v>
      </c>
    </row>
    <row r="51" spans="2:3" ht="14.25" x14ac:dyDescent="0.2">
      <c r="B51" s="33">
        <v>43243</v>
      </c>
      <c r="C51" s="32">
        <v>29.125</v>
      </c>
    </row>
    <row r="52" spans="2:3" ht="14.25" x14ac:dyDescent="0.2">
      <c r="B52" s="31">
        <v>43244</v>
      </c>
      <c r="C52" s="34">
        <v>29.3125</v>
      </c>
    </row>
    <row r="53" spans="2:3" ht="14.25" x14ac:dyDescent="0.2">
      <c r="B53" s="33">
        <v>43248</v>
      </c>
      <c r="C53" s="32">
        <v>29.125</v>
      </c>
    </row>
    <row r="54" spans="2:3" ht="14.25" x14ac:dyDescent="0.2">
      <c r="B54" s="31">
        <v>43249</v>
      </c>
      <c r="C54" s="34">
        <v>31.1875</v>
      </c>
    </row>
    <row r="55" spans="2:3" ht="14.25" x14ac:dyDescent="0.2">
      <c r="B55" s="33">
        <v>43250</v>
      </c>
      <c r="C55" s="32">
        <v>31</v>
      </c>
    </row>
    <row r="56" spans="2:3" ht="14.25" x14ac:dyDescent="0.2">
      <c r="B56" s="31">
        <v>43251</v>
      </c>
      <c r="C56" s="34">
        <v>31.125</v>
      </c>
    </row>
    <row r="57" spans="2:3" ht="14.25" x14ac:dyDescent="0.2">
      <c r="B57" s="33">
        <v>43252</v>
      </c>
      <c r="C57" s="32">
        <v>30.9375</v>
      </c>
    </row>
    <row r="58" spans="2:3" ht="14.25" x14ac:dyDescent="0.2">
      <c r="B58" s="31">
        <v>43255</v>
      </c>
      <c r="C58" s="34">
        <v>30.6875</v>
      </c>
    </row>
    <row r="59" spans="2:3" ht="14.25" x14ac:dyDescent="0.2">
      <c r="B59" s="33">
        <v>43256</v>
      </c>
      <c r="C59" s="32">
        <v>31.1875</v>
      </c>
    </row>
    <row r="60" spans="2:3" ht="14.25" x14ac:dyDescent="0.2">
      <c r="B60" s="31">
        <v>43257</v>
      </c>
      <c r="C60" s="34">
        <v>30.6875</v>
      </c>
    </row>
    <row r="61" spans="2:3" ht="14.25" x14ac:dyDescent="0.2">
      <c r="B61" s="33">
        <v>43258</v>
      </c>
      <c r="C61" s="32">
        <v>30</v>
      </c>
    </row>
    <row r="62" spans="2:3" ht="14.25" x14ac:dyDescent="0.2">
      <c r="B62" s="31">
        <v>43259</v>
      </c>
      <c r="C62" s="34">
        <v>31.0625</v>
      </c>
    </row>
    <row r="63" spans="2:3" ht="14.25" x14ac:dyDescent="0.2">
      <c r="B63" s="33">
        <v>43262</v>
      </c>
      <c r="C63" s="32">
        <v>30.5625</v>
      </c>
    </row>
    <row r="64" spans="2:3" ht="14.25" x14ac:dyDescent="0.2">
      <c r="B64" s="31">
        <v>43263</v>
      </c>
      <c r="C64" s="34">
        <v>32.3125</v>
      </c>
    </row>
    <row r="65" spans="2:3" ht="14.25" x14ac:dyDescent="0.2">
      <c r="B65" s="33">
        <v>43264</v>
      </c>
      <c r="C65" s="32">
        <v>31.1875</v>
      </c>
    </row>
    <row r="66" spans="2:3" ht="14.25" x14ac:dyDescent="0.2">
      <c r="B66" s="31">
        <v>43265</v>
      </c>
      <c r="C66" s="34">
        <v>31.6875</v>
      </c>
    </row>
    <row r="67" spans="2:3" ht="14.25" x14ac:dyDescent="0.2">
      <c r="B67" s="33">
        <v>43266</v>
      </c>
      <c r="C67" s="32">
        <v>31.0625</v>
      </c>
    </row>
    <row r="68" spans="2:3" ht="14.25" x14ac:dyDescent="0.2">
      <c r="B68" s="31">
        <v>43269</v>
      </c>
      <c r="C68" s="34">
        <v>32.5625</v>
      </c>
    </row>
    <row r="69" spans="2:3" ht="14.25" x14ac:dyDescent="0.2">
      <c r="B69" s="33">
        <v>43270</v>
      </c>
      <c r="C69" s="32">
        <v>34.0625</v>
      </c>
    </row>
    <row r="70" spans="2:3" ht="14.25" x14ac:dyDescent="0.2">
      <c r="B70" s="31">
        <v>43272</v>
      </c>
      <c r="C70" s="34">
        <v>33.5</v>
      </c>
    </row>
    <row r="71" spans="2:3" ht="14.25" x14ac:dyDescent="0.2">
      <c r="B71" s="33">
        <v>43273</v>
      </c>
      <c r="C71" s="32">
        <v>33.125</v>
      </c>
    </row>
    <row r="72" spans="2:3" ht="14.25" x14ac:dyDescent="0.2">
      <c r="B72" s="31">
        <v>43276</v>
      </c>
      <c r="C72" s="34">
        <v>34.5</v>
      </c>
    </row>
    <row r="73" spans="2:3" ht="14.25" x14ac:dyDescent="0.2">
      <c r="B73" s="33">
        <v>43277</v>
      </c>
      <c r="C73" s="32">
        <v>33.9375</v>
      </c>
    </row>
    <row r="74" spans="2:3" ht="14.25" x14ac:dyDescent="0.2">
      <c r="B74" s="31">
        <v>43278</v>
      </c>
      <c r="C74" s="34">
        <v>33.375</v>
      </c>
    </row>
    <row r="75" spans="2:3" ht="14.25" x14ac:dyDescent="0.2">
      <c r="B75" s="33">
        <v>43279</v>
      </c>
      <c r="C75" s="32">
        <v>34.3125</v>
      </c>
    </row>
    <row r="76" spans="2:3" ht="14.25" x14ac:dyDescent="0.2">
      <c r="B76" s="31">
        <v>43280</v>
      </c>
      <c r="C76" s="34">
        <v>33.875</v>
      </c>
    </row>
    <row r="77" spans="2:3" ht="14.25" x14ac:dyDescent="0.2">
      <c r="B77" s="33">
        <v>43283</v>
      </c>
      <c r="C77" s="32">
        <v>34.75</v>
      </c>
    </row>
    <row r="78" spans="2:3" ht="14.25" x14ac:dyDescent="0.2">
      <c r="B78" s="31">
        <v>43284</v>
      </c>
      <c r="C78" s="34">
        <v>35.625</v>
      </c>
    </row>
    <row r="79" spans="2:3" ht="14.25" x14ac:dyDescent="0.2">
      <c r="B79" s="33">
        <v>43285</v>
      </c>
      <c r="C79" s="32">
        <v>34.9375</v>
      </c>
    </row>
    <row r="80" spans="2:3" ht="14.25" x14ac:dyDescent="0.2">
      <c r="B80" s="31">
        <v>43286</v>
      </c>
      <c r="C80" s="34">
        <v>35.9375</v>
      </c>
    </row>
    <row r="81" spans="2:3" ht="14.25" x14ac:dyDescent="0.2">
      <c r="B81" s="33">
        <v>43287</v>
      </c>
      <c r="C81" s="32">
        <v>35.0625</v>
      </c>
    </row>
    <row r="82" spans="2:3" ht="14.25" x14ac:dyDescent="0.2">
      <c r="B82" s="31">
        <v>43291</v>
      </c>
      <c r="C82" s="34">
        <v>33.75</v>
      </c>
    </row>
    <row r="83" spans="2:3" ht="14.25" x14ac:dyDescent="0.2">
      <c r="B83" s="33">
        <v>43292</v>
      </c>
      <c r="C83" s="32">
        <v>34.1875</v>
      </c>
    </row>
    <row r="84" spans="2:3" ht="14.25" x14ac:dyDescent="0.2">
      <c r="B84" s="31">
        <v>43293</v>
      </c>
      <c r="C84" s="34">
        <v>35.375</v>
      </c>
    </row>
    <row r="85" spans="2:3" ht="14.25" x14ac:dyDescent="0.2">
      <c r="B85" s="33">
        <v>43294</v>
      </c>
      <c r="C85" s="32">
        <v>37.625</v>
      </c>
    </row>
    <row r="86" spans="2:3" ht="14.25" x14ac:dyDescent="0.2">
      <c r="B86" s="31">
        <v>43297</v>
      </c>
      <c r="C86" s="34">
        <v>36.6875</v>
      </c>
    </row>
    <row r="87" spans="2:3" ht="14.25" x14ac:dyDescent="0.2">
      <c r="B87" s="33">
        <v>43298</v>
      </c>
      <c r="C87" s="32">
        <v>37</v>
      </c>
    </row>
    <row r="88" spans="2:3" ht="14.25" x14ac:dyDescent="0.2">
      <c r="B88" s="31">
        <v>43299</v>
      </c>
      <c r="C88" s="34">
        <v>38</v>
      </c>
    </row>
    <row r="89" spans="2:3" ht="14.25" x14ac:dyDescent="0.2">
      <c r="B89" s="33">
        <v>43300</v>
      </c>
      <c r="C89" s="32">
        <v>38.125</v>
      </c>
    </row>
    <row r="90" spans="2:3" ht="14.25" x14ac:dyDescent="0.2">
      <c r="B90" s="31">
        <v>43301</v>
      </c>
      <c r="C90" s="34">
        <v>37.5625</v>
      </c>
    </row>
    <row r="91" spans="2:3" ht="14.25" x14ac:dyDescent="0.2">
      <c r="B91" s="33">
        <v>43304</v>
      </c>
      <c r="C91" s="32">
        <v>36.4375</v>
      </c>
    </row>
    <row r="92" spans="2:3" ht="14.25" x14ac:dyDescent="0.2">
      <c r="B92" s="31">
        <v>43305</v>
      </c>
      <c r="C92" s="34">
        <v>37</v>
      </c>
    </row>
    <row r="93" spans="2:3" ht="14.25" x14ac:dyDescent="0.2">
      <c r="B93" s="33">
        <v>43306</v>
      </c>
      <c r="C93" s="32">
        <v>35.875</v>
      </c>
    </row>
    <row r="94" spans="2:3" ht="14.25" x14ac:dyDescent="0.2">
      <c r="B94" s="31">
        <v>43307</v>
      </c>
      <c r="C94" s="34">
        <v>36.5625</v>
      </c>
    </row>
    <row r="95" spans="2:3" ht="14.25" x14ac:dyDescent="0.2">
      <c r="B95" s="33">
        <v>43308</v>
      </c>
      <c r="C95" s="32">
        <v>35.4375</v>
      </c>
    </row>
    <row r="96" spans="2:3" ht="14.25" x14ac:dyDescent="0.2">
      <c r="B96" s="31">
        <v>43311</v>
      </c>
      <c r="C96" s="34">
        <v>36.8125</v>
      </c>
    </row>
    <row r="97" spans="2:3" ht="14.25" x14ac:dyDescent="0.2">
      <c r="B97" s="33">
        <v>43312</v>
      </c>
      <c r="C97" s="32">
        <v>37.75</v>
      </c>
    </row>
    <row r="98" spans="2:3" ht="14.25" x14ac:dyDescent="0.2">
      <c r="B98" s="31">
        <v>43313</v>
      </c>
      <c r="C98" s="34">
        <v>37.0625</v>
      </c>
    </row>
    <row r="99" spans="2:3" ht="14.25" x14ac:dyDescent="0.2">
      <c r="B99" s="33">
        <v>43314</v>
      </c>
      <c r="C99" s="32">
        <v>36.4375</v>
      </c>
    </row>
    <row r="100" spans="2:3" ht="14.25" x14ac:dyDescent="0.2">
      <c r="B100" s="31">
        <v>43315</v>
      </c>
      <c r="C100" s="34">
        <v>35.625</v>
      </c>
    </row>
    <row r="101" spans="2:3" ht="14.25" x14ac:dyDescent="0.2">
      <c r="B101" s="33">
        <v>43318</v>
      </c>
      <c r="C101" s="32">
        <v>36.0625</v>
      </c>
    </row>
    <row r="102" spans="2:3" ht="14.25" x14ac:dyDescent="0.2">
      <c r="B102" s="31">
        <v>43319</v>
      </c>
      <c r="C102" s="34">
        <v>36.6875</v>
      </c>
    </row>
    <row r="103" spans="2:3" ht="14.25" x14ac:dyDescent="0.2">
      <c r="B103" s="33">
        <v>43320</v>
      </c>
      <c r="C103" s="32">
        <v>33.75</v>
      </c>
    </row>
    <row r="104" spans="2:3" ht="14.25" x14ac:dyDescent="0.2">
      <c r="B104" s="31">
        <v>43321</v>
      </c>
      <c r="C104" s="34">
        <v>34.875</v>
      </c>
    </row>
    <row r="105" spans="2:3" ht="14.25" x14ac:dyDescent="0.2">
      <c r="B105" s="33">
        <v>43322</v>
      </c>
      <c r="C105" s="32">
        <v>33.8125</v>
      </c>
    </row>
    <row r="106" spans="2:3" ht="14.25" x14ac:dyDescent="0.2">
      <c r="B106" s="31">
        <v>43325</v>
      </c>
      <c r="C106" s="34">
        <v>36.375</v>
      </c>
    </row>
    <row r="107" spans="2:3" ht="14.25" x14ac:dyDescent="0.2">
      <c r="B107" s="33">
        <v>43326</v>
      </c>
      <c r="C107" s="32">
        <v>37.1875</v>
      </c>
    </row>
    <row r="108" spans="2:3" ht="14.25" x14ac:dyDescent="0.2">
      <c r="B108" s="31">
        <v>43327</v>
      </c>
      <c r="C108" s="34">
        <v>37.625</v>
      </c>
    </row>
    <row r="109" spans="2:3" ht="14.25" x14ac:dyDescent="0.2">
      <c r="B109" s="33">
        <v>43328</v>
      </c>
      <c r="C109" s="32">
        <v>37.125</v>
      </c>
    </row>
    <row r="110" spans="2:3" ht="14.25" x14ac:dyDescent="0.2">
      <c r="B110" s="31">
        <v>43329</v>
      </c>
      <c r="C110" s="34">
        <v>37.1875</v>
      </c>
    </row>
    <row r="111" spans="2:3" ht="14.25" x14ac:dyDescent="0.2">
      <c r="B111" s="33">
        <v>43333</v>
      </c>
      <c r="C111" s="32">
        <v>37.125</v>
      </c>
    </row>
    <row r="112" spans="2:3" ht="14.25" x14ac:dyDescent="0.2">
      <c r="B112" s="31">
        <v>43334</v>
      </c>
      <c r="C112" s="34">
        <v>35.5</v>
      </c>
    </row>
    <row r="113" spans="2:5" ht="14.25" x14ac:dyDescent="0.2">
      <c r="B113" s="33">
        <v>43335</v>
      </c>
      <c r="C113" s="32">
        <v>36.9375</v>
      </c>
    </row>
    <row r="114" spans="2:5" ht="14.25" x14ac:dyDescent="0.2">
      <c r="B114" s="31">
        <v>43336</v>
      </c>
      <c r="C114" s="34">
        <v>36.875</v>
      </c>
    </row>
    <row r="115" spans="2:5" ht="14.25" x14ac:dyDescent="0.2">
      <c r="B115" s="33">
        <v>43339</v>
      </c>
      <c r="C115" s="32">
        <v>36.1875</v>
      </c>
    </row>
    <row r="116" spans="2:5" ht="14.25" x14ac:dyDescent="0.2">
      <c r="B116" s="31">
        <v>43340</v>
      </c>
      <c r="C116" s="34">
        <v>36.4375</v>
      </c>
    </row>
    <row r="117" spans="2:5" ht="14.25" x14ac:dyDescent="0.2">
      <c r="B117" s="33">
        <v>43341</v>
      </c>
      <c r="C117" s="32">
        <v>36.5</v>
      </c>
    </row>
    <row r="118" spans="2:5" ht="14.25" x14ac:dyDescent="0.2">
      <c r="B118" s="31">
        <v>43342</v>
      </c>
      <c r="C118" s="34">
        <v>37.75</v>
      </c>
    </row>
    <row r="119" spans="2:5" ht="14.25" x14ac:dyDescent="0.2">
      <c r="B119" s="31">
        <v>43343</v>
      </c>
      <c r="C119" s="34">
        <v>40.5</v>
      </c>
      <c r="E119" s="35"/>
    </row>
    <row r="120" spans="2:5" ht="14.25" x14ac:dyDescent="0.2">
      <c r="B120" s="31">
        <v>43346</v>
      </c>
      <c r="C120" s="34">
        <v>41</v>
      </c>
    </row>
    <row r="121" spans="2:5" ht="14.25" x14ac:dyDescent="0.2">
      <c r="B121" s="31">
        <v>43347</v>
      </c>
      <c r="C121" s="34"/>
    </row>
    <row r="122" spans="2:5" ht="14.25" x14ac:dyDescent="0.2">
      <c r="B122" s="31">
        <v>43348</v>
      </c>
      <c r="C122" s="34"/>
    </row>
    <row r="123" spans="2:5" ht="14.25" x14ac:dyDescent="0.2">
      <c r="B123" s="31">
        <v>43349</v>
      </c>
      <c r="C123" s="34"/>
    </row>
    <row r="124" spans="2:5" ht="14.25" x14ac:dyDescent="0.2">
      <c r="B124" s="31">
        <v>43350</v>
      </c>
      <c r="C124" s="34"/>
    </row>
    <row r="125" spans="2:5" ht="14.25" x14ac:dyDescent="0.2">
      <c r="B125" s="31">
        <v>43353</v>
      </c>
      <c r="C125" s="34"/>
    </row>
    <row r="126" spans="2:5" ht="14.25" x14ac:dyDescent="0.2">
      <c r="B126" s="31">
        <v>43354</v>
      </c>
      <c r="C126" s="34"/>
    </row>
    <row r="127" spans="2:5" ht="14.25" x14ac:dyDescent="0.2">
      <c r="B127" s="31">
        <v>43355</v>
      </c>
      <c r="C127" s="34"/>
    </row>
    <row r="128" spans="2:5" ht="14.25" x14ac:dyDescent="0.2">
      <c r="B128" s="31">
        <v>43356</v>
      </c>
      <c r="C128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1">
        <v>43101</v>
      </c>
    </row>
    <row r="2" spans="2:2" x14ac:dyDescent="0.2">
      <c r="B2" s="41">
        <v>43143</v>
      </c>
    </row>
    <row r="3" spans="2:2" x14ac:dyDescent="0.2">
      <c r="B3" s="41">
        <v>43144</v>
      </c>
    </row>
    <row r="4" spans="2:2" x14ac:dyDescent="0.2">
      <c r="B4" s="41">
        <v>43188</v>
      </c>
    </row>
    <row r="5" spans="2:2" x14ac:dyDescent="0.2">
      <c r="B5" s="41">
        <v>43189</v>
      </c>
    </row>
    <row r="6" spans="2:2" x14ac:dyDescent="0.2">
      <c r="B6" s="41">
        <v>43192</v>
      </c>
    </row>
    <row r="7" spans="2:2" x14ac:dyDescent="0.2">
      <c r="B7" s="41">
        <v>43220</v>
      </c>
    </row>
    <row r="8" spans="2:2" x14ac:dyDescent="0.2">
      <c r="B8" s="41">
        <v>43221</v>
      </c>
    </row>
    <row r="9" spans="2:2" x14ac:dyDescent="0.2">
      <c r="B9" s="41">
        <v>43245</v>
      </c>
    </row>
    <row r="10" spans="2:2" x14ac:dyDescent="0.2">
      <c r="B10" s="41">
        <v>43271</v>
      </c>
    </row>
    <row r="11" spans="2:2" x14ac:dyDescent="0.2">
      <c r="B11" s="41">
        <v>43290</v>
      </c>
    </row>
    <row r="12" spans="2:2" x14ac:dyDescent="0.2">
      <c r="B12" s="41">
        <v>43332</v>
      </c>
    </row>
    <row r="13" spans="2:2" x14ac:dyDescent="0.2">
      <c r="B13" s="41">
        <v>43388</v>
      </c>
    </row>
    <row r="14" spans="2:2" x14ac:dyDescent="0.2">
      <c r="B14" s="41">
        <v>43410</v>
      </c>
    </row>
    <row r="15" spans="2:2" x14ac:dyDescent="0.2">
      <c r="B15" s="41">
        <v>43423</v>
      </c>
    </row>
    <row r="16" spans="2:2" x14ac:dyDescent="0.2">
      <c r="B16" s="41">
        <v>43434</v>
      </c>
    </row>
    <row r="17" spans="2:2" x14ac:dyDescent="0.2">
      <c r="B17" s="41">
        <v>43442</v>
      </c>
    </row>
    <row r="18" spans="2:2" x14ac:dyDescent="0.2">
      <c r="B18" s="41">
        <v>43458</v>
      </c>
    </row>
    <row r="19" spans="2:2" x14ac:dyDescent="0.2">
      <c r="B19" s="41">
        <v>43459</v>
      </c>
    </row>
    <row r="20" spans="2:2" x14ac:dyDescent="0.2">
      <c r="B20" s="41">
        <v>43465</v>
      </c>
    </row>
    <row r="21" spans="2:2" x14ac:dyDescent="0.2">
      <c r="B21" s="41">
        <v>43466</v>
      </c>
    </row>
    <row r="22" spans="2:2" x14ac:dyDescent="0.2">
      <c r="B22" s="41">
        <v>43528</v>
      </c>
    </row>
    <row r="23" spans="2:2" x14ac:dyDescent="0.2">
      <c r="B23" s="41">
        <v>43529</v>
      </c>
    </row>
    <row r="24" spans="2:2" x14ac:dyDescent="0.2">
      <c r="B24" s="41">
        <v>43548</v>
      </c>
    </row>
    <row r="25" spans="2:2" x14ac:dyDescent="0.2">
      <c r="B25" s="41">
        <v>43557</v>
      </c>
    </row>
    <row r="26" spans="2:2" x14ac:dyDescent="0.2">
      <c r="B26" s="41">
        <v>43573</v>
      </c>
    </row>
    <row r="27" spans="2:2" x14ac:dyDescent="0.2">
      <c r="B27" s="41">
        <v>43574</v>
      </c>
    </row>
    <row r="28" spans="2:2" x14ac:dyDescent="0.2">
      <c r="B28" s="41">
        <v>43586</v>
      </c>
    </row>
    <row r="29" spans="2:2" x14ac:dyDescent="0.2">
      <c r="B29" s="41">
        <v>43610</v>
      </c>
    </row>
    <row r="30" spans="2:2" x14ac:dyDescent="0.2">
      <c r="B30" s="41">
        <v>43633</v>
      </c>
    </row>
    <row r="31" spans="2:2" x14ac:dyDescent="0.2">
      <c r="B31" s="41">
        <v>43636</v>
      </c>
    </row>
    <row r="32" spans="2:2" x14ac:dyDescent="0.2">
      <c r="B32" s="41">
        <v>43654</v>
      </c>
    </row>
    <row r="33" spans="2:2" x14ac:dyDescent="0.2">
      <c r="B33" s="41">
        <v>43655</v>
      </c>
    </row>
    <row r="34" spans="2:2" x14ac:dyDescent="0.2">
      <c r="B34" s="41">
        <v>43696</v>
      </c>
    </row>
    <row r="35" spans="2:2" x14ac:dyDescent="0.2">
      <c r="B35" s="41">
        <v>43752</v>
      </c>
    </row>
    <row r="36" spans="2:2" x14ac:dyDescent="0.2">
      <c r="B36" s="41">
        <v>43775</v>
      </c>
    </row>
    <row r="37" spans="2:2" x14ac:dyDescent="0.2">
      <c r="B37" s="41">
        <v>43787</v>
      </c>
    </row>
    <row r="38" spans="2:2" x14ac:dyDescent="0.2">
      <c r="B38" s="41">
        <v>43823</v>
      </c>
    </row>
    <row r="39" spans="2:2" x14ac:dyDescent="0.2">
      <c r="B39" s="41">
        <v>43824</v>
      </c>
    </row>
    <row r="40" spans="2:2" x14ac:dyDescent="0.2">
      <c r="B40" s="41">
        <v>43830</v>
      </c>
    </row>
    <row r="41" spans="2:2" x14ac:dyDescent="0.2">
      <c r="B41" s="41">
        <v>43831</v>
      </c>
    </row>
    <row r="42" spans="2:2" x14ac:dyDescent="0.2">
      <c r="B42" s="41">
        <v>43885</v>
      </c>
    </row>
    <row r="43" spans="2:2" x14ac:dyDescent="0.2">
      <c r="B43" s="41">
        <v>43886</v>
      </c>
    </row>
    <row r="44" spans="2:2" x14ac:dyDescent="0.2">
      <c r="B44" s="41">
        <v>43913</v>
      </c>
    </row>
    <row r="45" spans="2:2" x14ac:dyDescent="0.2">
      <c r="B45" s="41">
        <v>43914</v>
      </c>
    </row>
    <row r="46" spans="2:2" x14ac:dyDescent="0.2">
      <c r="B46" s="41">
        <v>43923</v>
      </c>
    </row>
    <row r="47" spans="2:2" x14ac:dyDescent="0.2">
      <c r="B47" s="41">
        <v>43930</v>
      </c>
    </row>
    <row r="48" spans="2:2" x14ac:dyDescent="0.2">
      <c r="B48" s="41">
        <v>43931</v>
      </c>
    </row>
    <row r="49" spans="2:2" x14ac:dyDescent="0.2">
      <c r="B49" s="41">
        <v>43952</v>
      </c>
    </row>
    <row r="50" spans="2:2" x14ac:dyDescent="0.2">
      <c r="B50" s="41">
        <v>43976</v>
      </c>
    </row>
    <row r="51" spans="2:2" x14ac:dyDescent="0.2">
      <c r="B51" s="41">
        <v>43997</v>
      </c>
    </row>
    <row r="52" spans="2:2" x14ac:dyDescent="0.2">
      <c r="B52" s="41">
        <v>44002</v>
      </c>
    </row>
    <row r="53" spans="2:2" x14ac:dyDescent="0.2">
      <c r="B53" s="41">
        <v>44021</v>
      </c>
    </row>
    <row r="54" spans="2:2" x14ac:dyDescent="0.2">
      <c r="B54" s="41">
        <v>44022</v>
      </c>
    </row>
    <row r="55" spans="2:2" x14ac:dyDescent="0.2">
      <c r="B55" s="41">
        <v>44060</v>
      </c>
    </row>
    <row r="56" spans="2:2" x14ac:dyDescent="0.2">
      <c r="B56" s="41">
        <v>44116</v>
      </c>
    </row>
    <row r="57" spans="2:2" x14ac:dyDescent="0.2">
      <c r="B57" s="41">
        <v>44141</v>
      </c>
    </row>
    <row r="58" spans="2:2" x14ac:dyDescent="0.2">
      <c r="B58" s="41">
        <v>44158</v>
      </c>
    </row>
    <row r="59" spans="2:2" x14ac:dyDescent="0.2">
      <c r="B59" s="41">
        <v>44172</v>
      </c>
    </row>
    <row r="60" spans="2:2" x14ac:dyDescent="0.2">
      <c r="B60" s="41">
        <v>44173</v>
      </c>
    </row>
    <row r="61" spans="2:2" x14ac:dyDescent="0.2">
      <c r="B61" s="41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8">
        <v>43202</v>
      </c>
    </row>
    <row r="2" spans="1:4" x14ac:dyDescent="0.2">
      <c r="A2" s="38">
        <v>43200</v>
      </c>
      <c r="B2">
        <v>1</v>
      </c>
      <c r="D2">
        <f>+IF(A1&lt;A2,B2,(IF(A1&lt;A3,B3,0)))</f>
        <v>2</v>
      </c>
    </row>
    <row r="3" spans="1:4" x14ac:dyDescent="0.2">
      <c r="A3" s="38">
        <v>43230</v>
      </c>
      <c r="B3">
        <v>2</v>
      </c>
    </row>
    <row r="4" spans="1:4" x14ac:dyDescent="0.2">
      <c r="A4" s="38">
        <v>43261</v>
      </c>
      <c r="B4">
        <v>3</v>
      </c>
    </row>
    <row r="5" spans="1:4" x14ac:dyDescent="0.2">
      <c r="A5" s="38">
        <v>43291</v>
      </c>
      <c r="B5">
        <v>4</v>
      </c>
    </row>
    <row r="6" spans="1:4" x14ac:dyDescent="0.2">
      <c r="A6" s="38">
        <v>43322</v>
      </c>
      <c r="B6">
        <v>5</v>
      </c>
    </row>
    <row r="7" spans="1:4" x14ac:dyDescent="0.2">
      <c r="A7" s="38">
        <v>43353</v>
      </c>
      <c r="B7">
        <v>6</v>
      </c>
    </row>
    <row r="8" spans="1:4" x14ac:dyDescent="0.2">
      <c r="A8" s="38">
        <v>43383</v>
      </c>
      <c r="B8">
        <v>7</v>
      </c>
    </row>
    <row r="9" spans="1:4" x14ac:dyDescent="0.2">
      <c r="A9" s="3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8</vt:lpstr>
      <vt:lpstr>Clase 9</vt:lpstr>
      <vt:lpstr>TM20</vt:lpstr>
      <vt:lpstr>Feriados</vt:lpstr>
      <vt:lpstr>Hoja2</vt:lpstr>
      <vt:lpstr>'Clase 8'!Área_de_impresión</vt:lpstr>
      <vt:lpstr>'Clase 9'!Área_de_impresión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2022-08-16T16:35:02Z</dcterms:modified>
</cp:coreProperties>
</file>