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AGRO SERVICIOS\DIFUSION\"/>
    </mc:Choice>
  </mc:AlternateContent>
  <bookViews>
    <workbookView xWindow="240" yWindow="225" windowWidth="11280" windowHeight="7920"/>
  </bookViews>
  <sheets>
    <sheet name="Serie V" sheetId="1" r:id="rId1"/>
    <sheet name="TM20" sheetId="4" state="hidden" r:id="rId2"/>
    <sheet name="Feriados" sheetId="5" state="hidden" r:id="rId3"/>
    <sheet name="Hoja2" sheetId="7" state="hidden" r:id="rId4"/>
  </sheets>
  <definedNames>
    <definedName name="_xlnm.Print_Area" localSheetId="0">'Serie V'!$D$1:$P$42</definedName>
  </definedNames>
  <calcPr calcId="162913"/>
</workbook>
</file>

<file path=xl/calcChain.xml><?xml version="1.0" encoding="utf-8"?>
<calcChain xmlns="http://schemas.openxmlformats.org/spreadsheetml/2006/main">
  <c r="P28" i="1" l="1"/>
  <c r="I28" i="1" s="1"/>
  <c r="P29" i="1"/>
  <c r="I29" i="1" s="1"/>
  <c r="P30" i="1"/>
  <c r="I30" i="1" s="1"/>
  <c r="P27" i="1"/>
  <c r="N26" i="1"/>
  <c r="G13" i="1"/>
  <c r="J18" i="1"/>
  <c r="J19" i="1"/>
  <c r="J20" i="1"/>
  <c r="I27" i="1"/>
  <c r="I26" i="1"/>
  <c r="C28" i="1"/>
  <c r="C29" i="1"/>
  <c r="C30" i="1"/>
  <c r="G14" i="1"/>
  <c r="B26" i="1" l="1"/>
  <c r="D26" i="1" l="1"/>
  <c r="D2" i="7" l="1"/>
  <c r="C27" i="1" l="1"/>
  <c r="F2" i="4"/>
  <c r="E26" i="1" l="1"/>
  <c r="L25" i="1"/>
  <c r="L27" i="1"/>
  <c r="L28" i="1" s="1"/>
  <c r="L29" i="1" s="1"/>
  <c r="L30" i="1" s="1"/>
  <c r="J17" i="1"/>
  <c r="K32" i="1"/>
  <c r="J21" i="1" l="1"/>
  <c r="E27" i="1"/>
  <c r="E28" i="1" s="1"/>
  <c r="F26" i="1"/>
  <c r="I25" i="1"/>
  <c r="E29" i="1" l="1"/>
  <c r="F28" i="1"/>
  <c r="G28" i="1"/>
  <c r="J28" i="1" s="1"/>
  <c r="K18" i="1" s="1"/>
  <c r="L18" i="1" s="1"/>
  <c r="G27" i="1"/>
  <c r="J27" i="1" s="1"/>
  <c r="K17" i="1" s="1"/>
  <c r="F27" i="1"/>
  <c r="H28" i="1" l="1"/>
  <c r="Q28" i="1" s="1"/>
  <c r="I18" i="1"/>
  <c r="D28" i="1"/>
  <c r="O28" i="1"/>
  <c r="M28" i="1"/>
  <c r="E30" i="1"/>
  <c r="F29" i="1"/>
  <c r="G29" i="1"/>
  <c r="J29" i="1" s="1"/>
  <c r="K19" i="1" s="1"/>
  <c r="L19" i="1" s="1"/>
  <c r="O27" i="1"/>
  <c r="D27" i="1"/>
  <c r="H27" i="1"/>
  <c r="Q27" i="1" s="1"/>
  <c r="M27" i="1"/>
  <c r="I17" i="1"/>
  <c r="H29" i="1" l="1"/>
  <c r="Q29" i="1" s="1"/>
  <c r="I19" i="1"/>
  <c r="O29" i="1"/>
  <c r="D29" i="1"/>
  <c r="M29" i="1"/>
  <c r="G30" i="1"/>
  <c r="J30" i="1" s="1"/>
  <c r="K20" i="1" s="1"/>
  <c r="L20" i="1" s="1"/>
  <c r="F30" i="1"/>
  <c r="S28" i="1"/>
  <c r="N28" i="1"/>
  <c r="M26" i="1"/>
  <c r="N27" i="1"/>
  <c r="S27" i="1"/>
  <c r="L17" i="1"/>
  <c r="N29" i="1" l="1"/>
  <c r="S29" i="1"/>
  <c r="H30" i="1"/>
  <c r="Q30" i="1" s="1"/>
  <c r="I20" i="1"/>
  <c r="O30" i="1"/>
  <c r="D30" i="1"/>
  <c r="M30" i="1"/>
  <c r="N30" i="1" l="1"/>
  <c r="S30" i="1"/>
  <c r="K21" i="1" l="1"/>
  <c r="L21" i="1" s="1"/>
  <c r="K10" i="1" l="1"/>
  <c r="K11" i="1" s="1"/>
  <c r="N32" i="1"/>
  <c r="R28" i="1" l="1"/>
  <c r="T28" i="1" s="1"/>
  <c r="U28" i="1" s="1"/>
  <c r="R27" i="1"/>
  <c r="T27" i="1" s="1"/>
  <c r="U27" i="1" s="1"/>
  <c r="R30" i="1"/>
  <c r="T30" i="1" s="1"/>
  <c r="U30" i="1" s="1"/>
  <c r="R24" i="1"/>
  <c r="R29" i="1"/>
  <c r="T29" i="1" s="1"/>
  <c r="U29" i="1" s="1"/>
  <c r="T32" i="1" l="1"/>
  <c r="U32" i="1"/>
  <c r="K12" i="1" l="1"/>
  <c r="K13" i="1" s="1"/>
</calcChain>
</file>

<file path=xl/comments1.xml><?xml version="1.0" encoding="utf-8"?>
<comments xmlns="http://schemas.openxmlformats.org/spreadsheetml/2006/main">
  <authors>
    <author>Lintura Leandro</author>
  </authors>
  <commentList>
    <comment ref="O12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3" authorId="0" shapeId="0">
      <text>
        <r>
          <rPr>
            <b/>
            <sz val="8"/>
            <color indexed="81"/>
            <rFont val="Tahoma"/>
            <family val="2"/>
          </rPr>
          <t>Ingrese margen a licitar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promedio de la Badlar proyectada para cada Periodo</t>
        </r>
      </text>
    </comment>
  </commentList>
</comments>
</file>

<file path=xl/sharedStrings.xml><?xml version="1.0" encoding="utf-8"?>
<sst xmlns="http://schemas.openxmlformats.org/spreadsheetml/2006/main" count="49" uniqueCount="47">
  <si>
    <t>Fecha de Emisión:</t>
  </si>
  <si>
    <t>TIR:</t>
  </si>
  <si>
    <t>Fecha de Vto:</t>
  </si>
  <si>
    <t>Cupon:</t>
  </si>
  <si>
    <t>Ultimo Pago de Cupón:</t>
  </si>
  <si>
    <t>Fecha:</t>
  </si>
  <si>
    <t>VN:</t>
  </si>
  <si>
    <t>Capital</t>
  </si>
  <si>
    <t>Flujo</t>
  </si>
  <si>
    <t>Margen: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</si>
  <si>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</si>
  <si>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</si>
  <si>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</si>
  <si>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</si>
  <si>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</si>
  <si>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</si>
  <si>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</si>
  <si>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Hasta</t>
  </si>
  <si>
    <t>%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</si>
  <si>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</si>
  <si>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</si>
  <si>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</si>
  <si>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</si>
  <si>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</si>
  <si>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</si>
  <si>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</si>
  <si>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</si>
  <si>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</si>
  <si>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</si>
  <si>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TM20</t>
  </si>
  <si>
    <t>Fecha de inicio de calculo</t>
  </si>
  <si>
    <t>Promedio 5d:</t>
  </si>
  <si>
    <t>Badlar + Margen</t>
  </si>
  <si>
    <t>Badlar Privada</t>
  </si>
  <si>
    <t>intereses</t>
  </si>
  <si>
    <t>capital</t>
  </si>
  <si>
    <t>% capital</t>
  </si>
  <si>
    <t>Mes</t>
  </si>
  <si>
    <t>Precio:</t>
  </si>
  <si>
    <t>Intereses:</t>
  </si>
  <si>
    <t>Badlar:</t>
  </si>
  <si>
    <t>Duration (años):</t>
  </si>
  <si>
    <t>Duration (meses):</t>
  </si>
  <si>
    <t>Avalistas:</t>
  </si>
  <si>
    <t>ON Pyme CNV Garantizada Agro Servicios Serie I</t>
  </si>
  <si>
    <t>Mariva, Bind, Sáenz</t>
  </si>
  <si>
    <t>Semestral vencido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</si>
</sst>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_ * #,##0.0000_ ;_ * \-#,##0.0000_ ;_ * &quot;-&quot;??_ ;_ @_ 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E42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B87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41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165" fontId="3" fillId="2" borderId="4" xfId="2" applyNumberFormat="1" applyFont="1" applyFill="1" applyBorder="1" applyAlignment="1" applyProtection="1">
      <alignment horizontal="center" vertical="center"/>
    </xf>
    <xf numFmtId="165" fontId="3" fillId="2" borderId="0" xfId="2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0" fontId="8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10" xfId="3" applyNumberFormat="1" applyFont="1" applyBorder="1" applyAlignment="1" applyProtection="1">
      <alignment horizontal="center"/>
    </xf>
    <xf numFmtId="4" fontId="10" fillId="0" borderId="13" xfId="2" applyNumberFormat="1" applyFont="1" applyFill="1" applyBorder="1" applyAlignment="1" applyProtection="1">
      <alignment horizontal="center"/>
    </xf>
    <xf numFmtId="4" fontId="10" fillId="0" borderId="13" xfId="0" applyNumberFormat="1" applyFont="1" applyFill="1" applyBorder="1" applyAlignment="1" applyProtection="1">
      <alignment horizontal="center"/>
    </xf>
    <xf numFmtId="40" fontId="3" fillId="0" borderId="8" xfId="0" applyNumberFormat="1" applyFont="1" applyBorder="1" applyAlignment="1" applyProtection="1">
      <alignment horizontal="center"/>
    </xf>
    <xf numFmtId="38" fontId="3" fillId="0" borderId="8" xfId="0" applyNumberFormat="1" applyFont="1" applyBorder="1" applyAlignment="1" applyProtection="1">
      <alignment horizontal="center"/>
    </xf>
    <xf numFmtId="170" fontId="2" fillId="2" borderId="3" xfId="2" applyNumberFormat="1" applyFont="1" applyFill="1" applyBorder="1" applyAlignment="1" applyProtection="1">
      <alignment horizontal="center"/>
    </xf>
    <xf numFmtId="170" fontId="2" fillId="0" borderId="13" xfId="0" applyNumberFormat="1" applyFont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3" borderId="0" xfId="0" applyFont="1" applyFill="1" applyProtection="1"/>
    <xf numFmtId="0" fontId="3" fillId="0" borderId="4" xfId="0" applyFont="1" applyBorder="1" applyAlignment="1" applyProtection="1">
      <alignment horizontal="right"/>
    </xf>
    <xf numFmtId="0" fontId="3" fillId="4" borderId="1" xfId="0" applyFont="1" applyFill="1" applyBorder="1" applyAlignment="1" applyProtection="1">
      <alignment horizontal="right"/>
    </xf>
    <xf numFmtId="0" fontId="3" fillId="4" borderId="4" xfId="0" applyFont="1" applyFill="1" applyBorder="1" applyAlignment="1" applyProtection="1">
      <alignment horizontal="right"/>
    </xf>
    <xf numFmtId="0" fontId="3" fillId="4" borderId="6" xfId="0" applyFont="1" applyFill="1" applyBorder="1" applyAlignment="1" applyProtection="1">
      <alignment horizontal="right"/>
    </xf>
    <xf numFmtId="15" fontId="2" fillId="4" borderId="1" xfId="0" applyNumberFormat="1" applyFont="1" applyFill="1" applyBorder="1" applyAlignment="1" applyProtection="1">
      <alignment horizontal="center"/>
    </xf>
    <xf numFmtId="38" fontId="2" fillId="4" borderId="3" xfId="0" applyNumberFormat="1" applyFont="1" applyFill="1" applyBorder="1" applyAlignment="1" applyProtection="1">
      <alignment horizontal="center" vertical="center"/>
    </xf>
    <xf numFmtId="40" fontId="2" fillId="4" borderId="3" xfId="0" applyNumberFormat="1" applyFont="1" applyFill="1" applyBorder="1" applyAlignment="1" applyProtection="1">
      <alignment horizontal="center" vertical="center"/>
    </xf>
    <xf numFmtId="165" fontId="2" fillId="0" borderId="4" xfId="0" applyNumberFormat="1" applyFont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Continuous"/>
    </xf>
    <xf numFmtId="0" fontId="2" fillId="0" borderId="12" xfId="0" applyFont="1" applyFill="1" applyBorder="1" applyAlignment="1" applyProtection="1">
      <alignment horizontal="centerContinuous"/>
    </xf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0" fontId="13" fillId="5" borderId="11" xfId="0" applyFont="1" applyFill="1" applyBorder="1" applyAlignment="1" applyProtection="1">
      <alignment horizontal="center"/>
    </xf>
    <xf numFmtId="165" fontId="13" fillId="5" borderId="12" xfId="2" applyNumberFormat="1" applyFont="1" applyFill="1" applyBorder="1" applyAlignment="1" applyProtection="1">
      <alignment horizontal="center"/>
    </xf>
    <xf numFmtId="0" fontId="13" fillId="5" borderId="12" xfId="0" applyFont="1" applyFill="1" applyBorder="1" applyAlignment="1" applyProtection="1">
      <alignment horizontal="center"/>
    </xf>
    <xf numFmtId="15" fontId="14" fillId="5" borderId="5" xfId="0" applyNumberFormat="1" applyFont="1" applyFill="1" applyBorder="1" applyAlignment="1" applyProtection="1">
      <alignment horizontal="center"/>
    </xf>
    <xf numFmtId="15" fontId="13" fillId="5" borderId="11" xfId="0" applyNumberFormat="1" applyFont="1" applyFill="1" applyBorder="1" applyAlignment="1" applyProtection="1">
      <alignment horizontal="center"/>
    </xf>
    <xf numFmtId="4" fontId="13" fillId="5" borderId="12" xfId="2" applyNumberFormat="1" applyFont="1" applyFill="1" applyBorder="1" applyAlignment="1" applyProtection="1">
      <alignment horizontal="center"/>
    </xf>
    <xf numFmtId="4" fontId="13" fillId="5" borderId="12" xfId="0" applyNumberFormat="1" applyFont="1" applyFill="1" applyBorder="1" applyAlignment="1" applyProtection="1">
      <alignment horizontal="center"/>
    </xf>
    <xf numFmtId="0" fontId="13" fillId="5" borderId="2" xfId="0" applyFont="1" applyFill="1" applyBorder="1" applyAlignment="1" applyProtection="1">
      <alignment horizontal="centerContinuous"/>
    </xf>
    <xf numFmtId="0" fontId="14" fillId="5" borderId="15" xfId="0" applyFont="1" applyFill="1" applyBorder="1" applyAlignment="1" applyProtection="1">
      <alignment horizontal="centerContinuous"/>
    </xf>
    <xf numFmtId="0" fontId="13" fillId="5" borderId="6" xfId="0" applyFont="1" applyFill="1" applyBorder="1" applyAlignment="1" applyProtection="1">
      <alignment horizontal="center"/>
    </xf>
    <xf numFmtId="0" fontId="13" fillId="5" borderId="7" xfId="0" applyFont="1" applyFill="1" applyBorder="1" applyAlignment="1" applyProtection="1">
      <alignment horizontal="center"/>
    </xf>
    <xf numFmtId="15" fontId="2" fillId="0" borderId="4" xfId="0" applyNumberFormat="1" applyFont="1" applyFill="1" applyBorder="1" applyAlignment="1" applyProtection="1">
      <alignment horizontal="center"/>
    </xf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0" fontId="1" fillId="0" borderId="11" xfId="0" applyFont="1" applyBorder="1"/>
    <xf numFmtId="14" fontId="15" fillId="7" borderId="11" xfId="0" applyNumberFormat="1" applyFont="1" applyFill="1" applyBorder="1" applyAlignment="1">
      <alignment horizontal="left" vertical="center" wrapText="1"/>
    </xf>
    <xf numFmtId="0" fontId="15" fillId="6" borderId="11" xfId="0" applyFont="1" applyFill="1" applyBorder="1" applyAlignment="1">
      <alignment horizontal="right" vertical="center" wrapText="1"/>
    </xf>
    <xf numFmtId="14" fontId="15" fillId="6" borderId="11" xfId="0" applyNumberFormat="1" applyFont="1" applyFill="1" applyBorder="1" applyAlignment="1">
      <alignment horizontal="left" vertical="center" wrapText="1"/>
    </xf>
    <xf numFmtId="0" fontId="15" fillId="7" borderId="11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9" xfId="0" applyNumberFormat="1" applyFont="1" applyBorder="1" applyAlignment="1" applyProtection="1">
      <alignment horizontal="center"/>
    </xf>
    <xf numFmtId="40" fontId="2" fillId="0" borderId="9" xfId="0" applyNumberFormat="1" applyFont="1" applyBorder="1" applyAlignment="1" applyProtection="1">
      <alignment horizont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3" borderId="0" xfId="3" applyNumberFormat="1" applyFont="1" applyFill="1" applyBorder="1" applyAlignment="1" applyProtection="1">
      <alignment horizontal="center"/>
    </xf>
    <xf numFmtId="165" fontId="2" fillId="0" borderId="0" xfId="0" applyNumberFormat="1" applyFont="1" applyBorder="1" applyAlignment="1" applyProtection="1">
      <alignment horizontal="center"/>
    </xf>
    <xf numFmtId="166" fontId="2" fillId="0" borderId="0" xfId="3" applyNumberFormat="1" applyFont="1" applyBorder="1" applyAlignment="1" applyProtection="1">
      <alignment horizontal="center"/>
    </xf>
    <xf numFmtId="15" fontId="2" fillId="0" borderId="6" xfId="0" applyNumberFormat="1" applyFont="1" applyFill="1" applyBorder="1" applyAlignment="1" applyProtection="1">
      <alignment horizontal="center"/>
    </xf>
    <xf numFmtId="166" fontId="2" fillId="0" borderId="9" xfId="3" applyNumberFormat="1" applyFont="1" applyBorder="1" applyAlignment="1" applyProtection="1">
      <alignment horizontal="center"/>
    </xf>
    <xf numFmtId="167" fontId="2" fillId="0" borderId="9" xfId="1" applyNumberFormat="1" applyFont="1" applyBorder="1" applyAlignment="1" applyProtection="1">
      <alignment horizontal="center"/>
    </xf>
    <xf numFmtId="165" fontId="2" fillId="0" borderId="6" xfId="0" applyNumberFormat="1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9" fontId="2" fillId="0" borderId="11" xfId="0" applyNumberFormat="1" applyFont="1" applyBorder="1" applyAlignment="1" applyProtection="1">
      <alignment horizontal="center"/>
    </xf>
    <xf numFmtId="166" fontId="2" fillId="0" borderId="0" xfId="3" applyNumberFormat="1" applyFont="1" applyFill="1" applyProtection="1"/>
    <xf numFmtId="171" fontId="2" fillId="0" borderId="0" xfId="1" applyNumberFormat="1" applyFont="1" applyFill="1" applyProtection="1"/>
    <xf numFmtId="166" fontId="7" fillId="4" borderId="3" xfId="3" applyNumberFormat="1" applyFont="1" applyFill="1" applyBorder="1" applyAlignment="1" applyProtection="1">
      <alignment horizontal="center"/>
    </xf>
    <xf numFmtId="10" fontId="3" fillId="4" borderId="3" xfId="0" applyNumberFormat="1" applyFont="1" applyFill="1" applyBorder="1" applyAlignment="1" applyProtection="1">
      <alignment horizontal="center"/>
    </xf>
    <xf numFmtId="10" fontId="3" fillId="4" borderId="15" xfId="0" applyNumberFormat="1" applyFont="1" applyFill="1" applyBorder="1" applyAlignment="1" applyProtection="1">
      <alignment horizontal="center"/>
    </xf>
    <xf numFmtId="0" fontId="3" fillId="4" borderId="9" xfId="0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center"/>
    </xf>
    <xf numFmtId="2" fontId="3" fillId="4" borderId="0" xfId="1" applyNumberFormat="1" applyFont="1" applyFill="1" applyBorder="1" applyAlignment="1" applyProtection="1">
      <alignment horizontal="center"/>
    </xf>
    <xf numFmtId="2" fontId="3" fillId="4" borderId="13" xfId="1" applyNumberFormat="1" applyFont="1" applyFill="1" applyBorder="1" applyAlignment="1" applyProtection="1">
      <alignment horizontal="center"/>
    </xf>
    <xf numFmtId="10" fontId="3" fillId="0" borderId="0" xfId="0" applyNumberFormat="1" applyFont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0" fontId="3" fillId="4" borderId="6" xfId="0" applyFont="1" applyFill="1" applyBorder="1" applyAlignment="1" applyProtection="1">
      <alignment horizontal="right"/>
    </xf>
    <xf numFmtId="165" fontId="13" fillId="5" borderId="1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9" xfId="2" applyNumberFormat="1" applyFont="1" applyFill="1" applyBorder="1" applyAlignment="1" applyProtection="1">
      <alignment horizontal="center" vertical="center" wrapText="1"/>
    </xf>
    <xf numFmtId="0" fontId="13" fillId="5" borderId="3" xfId="0" applyFont="1" applyFill="1" applyBorder="1" applyAlignment="1" applyProtection="1">
      <alignment horizontal="center" vertical="center" wrapText="1"/>
    </xf>
    <xf numFmtId="0" fontId="13" fillId="5" borderId="9" xfId="0" applyFont="1" applyFill="1" applyBorder="1" applyAlignment="1" applyProtection="1">
      <alignment horizontal="center" vertical="center" wrapText="1"/>
    </xf>
    <xf numFmtId="0" fontId="13" fillId="5" borderId="3" xfId="0" applyFont="1" applyFill="1" applyBorder="1" applyAlignment="1" applyProtection="1">
      <alignment horizontal="center" vertical="center"/>
    </xf>
    <xf numFmtId="0" fontId="13" fillId="5" borderId="9" xfId="0" applyFont="1" applyFill="1" applyBorder="1" applyAlignment="1" applyProtection="1">
      <alignment horizontal="center" vertical="center"/>
    </xf>
    <xf numFmtId="165" fontId="3" fillId="4" borderId="9" xfId="2" applyNumberFormat="1" applyFont="1" applyFill="1" applyBorder="1" applyAlignment="1" applyProtection="1">
      <alignment horizontal="center"/>
      <protection locked="0"/>
    </xf>
    <xf numFmtId="165" fontId="3" fillId="4" borderId="7" xfId="2" applyNumberFormat="1" applyFont="1" applyFill="1" applyBorder="1" applyAlignment="1" applyProtection="1">
      <alignment horizontal="center"/>
      <protection locked="0"/>
    </xf>
    <xf numFmtId="0" fontId="11" fillId="5" borderId="14" xfId="0" applyFont="1" applyFill="1" applyBorder="1" applyAlignment="1" applyProtection="1">
      <alignment horizontal="center"/>
    </xf>
    <xf numFmtId="0" fontId="11" fillId="5" borderId="10" xfId="0" applyFont="1" applyFill="1" applyBorder="1" applyAlignment="1" applyProtection="1">
      <alignment horizontal="center"/>
    </xf>
    <xf numFmtId="0" fontId="12" fillId="5" borderId="10" xfId="0" applyFont="1" applyFill="1" applyBorder="1" applyAlignment="1" applyProtection="1"/>
    <xf numFmtId="0" fontId="12" fillId="5" borderId="12" xfId="0" applyFont="1" applyFill="1" applyBorder="1" applyAlignment="1" applyProtection="1"/>
    <xf numFmtId="0" fontId="3" fillId="0" borderId="4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4" borderId="1" xfId="0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right"/>
    </xf>
    <xf numFmtId="0" fontId="3" fillId="4" borderId="4" xfId="0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right"/>
    </xf>
    <xf numFmtId="165" fontId="3" fillId="3" borderId="0" xfId="2" applyNumberFormat="1" applyFont="1" applyFill="1" applyBorder="1" applyAlignment="1" applyProtection="1">
      <alignment horizontal="center"/>
      <protection locked="0"/>
    </xf>
    <xf numFmtId="165" fontId="3" fillId="3" borderId="13" xfId="2" applyNumberFormat="1" applyFont="1" applyFill="1" applyBorder="1" applyAlignment="1" applyProtection="1">
      <alignment horizontal="center"/>
      <protection locked="0"/>
    </xf>
    <xf numFmtId="10" fontId="3" fillId="4" borderId="0" xfId="0" applyNumberFormat="1" applyFont="1" applyFill="1" applyBorder="1" applyAlignment="1" applyProtection="1">
      <alignment horizontal="center"/>
    </xf>
    <xf numFmtId="10" fontId="3" fillId="4" borderId="13" xfId="0" applyNumberFormat="1" applyFont="1" applyFill="1" applyBorder="1" applyAlignment="1" applyProtection="1">
      <alignment horizontal="center"/>
    </xf>
    <xf numFmtId="165" fontId="3" fillId="0" borderId="0" xfId="2" applyNumberFormat="1" applyFont="1" applyFill="1" applyBorder="1" applyAlignment="1" applyProtection="1">
      <alignment horizontal="center"/>
    </xf>
    <xf numFmtId="165" fontId="3" fillId="0" borderId="13" xfId="2" applyNumberFormat="1" applyFont="1" applyFill="1" applyBorder="1" applyAlignment="1" applyProtection="1">
      <alignment horizontal="center"/>
    </xf>
    <xf numFmtId="165" fontId="3" fillId="4" borderId="3" xfId="2" applyNumberFormat="1" applyFont="1" applyFill="1" applyBorder="1" applyAlignment="1" applyProtection="1">
      <alignment horizontal="center"/>
      <protection locked="0"/>
    </xf>
    <xf numFmtId="165" fontId="3" fillId="4" borderId="15" xfId="2" applyNumberFormat="1" applyFont="1" applyFill="1" applyBorder="1" applyAlignment="1" applyProtection="1">
      <alignment horizontal="center"/>
      <protection locked="0"/>
    </xf>
    <xf numFmtId="10" fontId="3" fillId="3" borderId="0" xfId="0" applyNumberFormat="1" applyFont="1" applyFill="1" applyBorder="1" applyAlignment="1" applyProtection="1">
      <alignment horizontal="center"/>
    </xf>
    <xf numFmtId="10" fontId="3" fillId="3" borderId="13" xfId="0" applyNumberFormat="1" applyFont="1" applyFill="1" applyBorder="1" applyAlignment="1" applyProtection="1">
      <alignment horizontal="center"/>
    </xf>
    <xf numFmtId="166" fontId="2" fillId="8" borderId="2" xfId="3" applyNumberFormat="1" applyFont="1" applyFill="1" applyBorder="1" applyAlignment="1" applyProtection="1">
      <alignment horizontal="center"/>
      <protection locked="0"/>
    </xf>
    <xf numFmtId="166" fontId="2" fillId="8" borderId="5" xfId="3" applyNumberFormat="1" applyFont="1" applyFill="1" applyBorder="1" applyAlignment="1" applyProtection="1">
      <alignment horizontal="center"/>
      <protection locked="0"/>
    </xf>
    <xf numFmtId="166" fontId="2" fillId="8" borderId="8" xfId="3" applyNumberFormat="1" applyFont="1" applyFill="1" applyBorder="1" applyAlignment="1" applyProtection="1">
      <alignment horizontal="center"/>
      <protection locked="0"/>
    </xf>
    <xf numFmtId="169" fontId="3" fillId="8" borderId="0" xfId="0" applyNumberFormat="1" applyFont="1" applyFill="1" applyBorder="1" applyAlignment="1" applyProtection="1">
      <alignment horizontal="center"/>
      <protection locked="0"/>
    </xf>
    <xf numFmtId="169" fontId="3" fillId="8" borderId="13" xfId="0" applyNumberFormat="1" applyFont="1" applyFill="1" applyBorder="1" applyAlignment="1" applyProtection="1">
      <alignment horizontal="center"/>
      <protection locked="0"/>
    </xf>
    <xf numFmtId="10" fontId="3" fillId="8" borderId="0" xfId="3" applyNumberFormat="1" applyFont="1" applyFill="1" applyBorder="1" applyAlignment="1" applyProtection="1">
      <alignment horizontal="center"/>
      <protection locked="0"/>
    </xf>
    <xf numFmtId="10" fontId="3" fillId="8" borderId="13" xfId="3" applyNumberFormat="1" applyFont="1" applyFill="1" applyBorder="1" applyAlignment="1" applyProtection="1">
      <alignment horizontal="center"/>
      <protection locked="0"/>
    </xf>
    <xf numFmtId="166" fontId="3" fillId="8" borderId="9" xfId="3" applyNumberFormat="1" applyFont="1" applyFill="1" applyBorder="1" applyAlignment="1" applyProtection="1">
      <alignment horizontal="center"/>
      <protection locked="0"/>
    </xf>
    <xf numFmtId="166" fontId="3" fillId="8" borderId="7" xfId="3" applyNumberFormat="1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B871"/>
      <color rgb="FF024E10"/>
      <color rgb="FFBBFE00"/>
      <color rgb="FF99CC00"/>
      <color rgb="FFFFFF99"/>
      <color rgb="FFD1F6FF"/>
      <color rgb="FFFFFF66"/>
      <color rgb="FF1E4287"/>
      <color rgb="FF640000"/>
      <color rgb="FF0021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33</xdr:row>
      <xdr:rowOff>38100</xdr:rowOff>
    </xdr:from>
    <xdr:to>
      <xdr:col>16</xdr:col>
      <xdr:colOff>19051</xdr:colOff>
      <xdr:row>38</xdr:row>
      <xdr:rowOff>1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2057401" y="4800600"/>
          <a:ext cx="9525000" cy="676276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los Valores Negociables, basarse en sus propios cálculos y evaluación de los Términos y Condiciones de los Valores Negociables descriptos en el Prospecto de Programa y en el Suplemento de Precio que ha tenido a su disposición, a fin de determinar el rendimiento de los mismos. El Interesado deberá analizar cuidadosamente dicha información, junto con el Prospecto de Programa y el Suplemento de Precio, y en particular las consideraciones de riesgo para la inversión. Se aclara que el uso de la Planilla de Cálculo no es obligatorio para el Interesado, sino meramente orientativo, y que los resultados que esta arroje no serán vinculantes; por tal motivo los Colocadores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8</xdr:col>
      <xdr:colOff>26773</xdr:colOff>
      <xdr:row>1</xdr:row>
      <xdr:rowOff>123825</xdr:rowOff>
    </xdr:from>
    <xdr:to>
      <xdr:col>10</xdr:col>
      <xdr:colOff>66674</xdr:colOff>
      <xdr:row>5</xdr:row>
      <xdr:rowOff>114300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589123" y="266700"/>
          <a:ext cx="1716301" cy="561975"/>
        </a:xfrm>
        <a:prstGeom prst="rect">
          <a:avLst/>
        </a:prstGeom>
      </xdr:spPr>
    </xdr:pic>
    <xdr:clientData/>
  </xdr:twoCellAnchor>
  <xdr:twoCellAnchor editAs="oneCell">
    <xdr:from>
      <xdr:col>10</xdr:col>
      <xdr:colOff>180975</xdr:colOff>
      <xdr:row>1</xdr:row>
      <xdr:rowOff>104775</xdr:rowOff>
    </xdr:from>
    <xdr:to>
      <xdr:col>12</xdr:col>
      <xdr:colOff>457200</xdr:colOff>
      <xdr:row>5</xdr:row>
      <xdr:rowOff>134910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01" t="4999" r="25666" b="7014"/>
        <a:stretch/>
      </xdr:blipFill>
      <xdr:spPr>
        <a:xfrm>
          <a:off x="5419725" y="247650"/>
          <a:ext cx="1962150" cy="601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69"/>
  <sheetViews>
    <sheetView showGridLines="0" tabSelected="1" zoomScaleNormal="100" zoomScaleSheetLayoutView="130" workbookViewId="0">
      <selection activeCell="X13" sqref="X13"/>
    </sheetView>
  </sheetViews>
  <sheetFormatPr baseColWidth="10" defaultColWidth="11.42578125" defaultRowHeight="11.25" x14ac:dyDescent="0.2"/>
  <cols>
    <col min="1" max="1" width="11.42578125" style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4" style="1" customWidth="1"/>
    <col min="8" max="8" width="9.140625" style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9.5703125" style="4" hidden="1" customWidth="1"/>
    <col min="21" max="21" width="15.85546875" style="4" hidden="1" customWidth="1"/>
    <col min="22" max="22" width="8.28515625" style="1" customWidth="1"/>
    <col min="23" max="23" width="11.42578125" style="1" customWidth="1"/>
    <col min="24" max="24" width="11.7109375" style="1" bestFit="1" customWidth="1"/>
    <col min="25" max="16384" width="11.42578125" style="1"/>
  </cols>
  <sheetData>
    <row r="1" spans="3:142" x14ac:dyDescent="0.2">
      <c r="P1" s="37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</row>
    <row r="2" spans="3:142" x14ac:dyDescent="0.2"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</row>
    <row r="3" spans="3:142" x14ac:dyDescent="0.2"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</row>
    <row r="4" spans="3:142" x14ac:dyDescent="0.2"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</row>
    <row r="5" spans="3:142" x14ac:dyDescent="0.2">
      <c r="I5" s="2"/>
      <c r="J5" s="2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</row>
    <row r="6" spans="3:142" x14ac:dyDescent="0.2"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</row>
    <row r="7" spans="3:142" x14ac:dyDescent="0.2"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</row>
    <row r="8" spans="3:142" ht="15.75" x14ac:dyDescent="0.25">
      <c r="F8" s="111" t="s">
        <v>44</v>
      </c>
      <c r="G8" s="112"/>
      <c r="H8" s="112"/>
      <c r="I8" s="112"/>
      <c r="J8" s="112"/>
      <c r="K8" s="112"/>
      <c r="L8" s="112"/>
      <c r="M8" s="112"/>
      <c r="N8" s="112"/>
      <c r="O8" s="113"/>
      <c r="P8" s="11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</row>
    <row r="9" spans="3:142" x14ac:dyDescent="0.2">
      <c r="L9" s="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</row>
    <row r="10" spans="3:142" ht="12.75" customHeight="1" x14ac:dyDescent="0.2">
      <c r="F10" s="39" t="s">
        <v>0</v>
      </c>
      <c r="G10" s="127">
        <v>44529</v>
      </c>
      <c r="H10" s="128"/>
      <c r="I10" s="117" t="s">
        <v>1</v>
      </c>
      <c r="J10" s="118"/>
      <c r="K10" s="91">
        <f>XIRR(N26:N30,D26:D30)</f>
        <v>0.44305199980735777</v>
      </c>
      <c r="L10" s="91"/>
      <c r="M10" s="117" t="s">
        <v>39</v>
      </c>
      <c r="N10" s="118"/>
      <c r="O10" s="91" t="s">
        <v>46</v>
      </c>
      <c r="P10" s="92"/>
      <c r="Q10" s="7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</row>
    <row r="11" spans="3:142" ht="12.75" customHeight="1" x14ac:dyDescent="0.2">
      <c r="F11" s="38" t="s">
        <v>2</v>
      </c>
      <c r="G11" s="125">
        <v>45259</v>
      </c>
      <c r="H11" s="126"/>
      <c r="I11" s="115" t="s">
        <v>25</v>
      </c>
      <c r="J11" s="116"/>
      <c r="K11" s="97">
        <f>+NOMINAL(K10,2)</f>
        <v>0.40254198698574895</v>
      </c>
      <c r="L11" s="97"/>
      <c r="M11" s="98" t="s">
        <v>38</v>
      </c>
      <c r="N11" s="99"/>
      <c r="O11" s="129">
        <v>1</v>
      </c>
      <c r="P11" s="130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</row>
    <row r="12" spans="3:142" ht="12.75" customHeight="1" x14ac:dyDescent="0.2">
      <c r="C12" s="73"/>
      <c r="F12" s="40" t="s">
        <v>3</v>
      </c>
      <c r="G12" s="123" t="s">
        <v>32</v>
      </c>
      <c r="H12" s="124"/>
      <c r="I12" s="119" t="s">
        <v>41</v>
      </c>
      <c r="J12" s="120"/>
      <c r="K12" s="95">
        <f>+(U32/T32)</f>
        <v>1.2314735413287543</v>
      </c>
      <c r="L12" s="96"/>
      <c r="M12" s="119" t="s">
        <v>6</v>
      </c>
      <c r="N12" s="120"/>
      <c r="O12" s="134">
        <v>100000000</v>
      </c>
      <c r="P12" s="135"/>
      <c r="R12" s="49"/>
      <c r="T12" s="48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</row>
    <row r="13" spans="3:142" ht="12.75" customHeight="1" x14ac:dyDescent="0.2">
      <c r="F13" s="38" t="s">
        <v>4</v>
      </c>
      <c r="G13" s="121">
        <f>G11</f>
        <v>45259</v>
      </c>
      <c r="H13" s="122"/>
      <c r="I13" s="115" t="s">
        <v>42</v>
      </c>
      <c r="J13" s="116"/>
      <c r="K13" s="94">
        <f>+K12*12</f>
        <v>14.777682495945051</v>
      </c>
      <c r="L13" s="94"/>
      <c r="M13" s="98" t="s">
        <v>9</v>
      </c>
      <c r="N13" s="99"/>
      <c r="O13" s="136">
        <v>0.06</v>
      </c>
      <c r="P13" s="137"/>
      <c r="R13" s="49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</row>
    <row r="14" spans="3:142" ht="12.75" customHeight="1" x14ac:dyDescent="0.2">
      <c r="F14" s="41" t="s">
        <v>5</v>
      </c>
      <c r="G14" s="109">
        <f>+G10</f>
        <v>44529</v>
      </c>
      <c r="H14" s="110"/>
      <c r="I14" s="100" t="s">
        <v>43</v>
      </c>
      <c r="J14" s="93"/>
      <c r="K14" s="140" t="s">
        <v>45</v>
      </c>
      <c r="L14" s="140"/>
      <c r="M14" s="100" t="s">
        <v>40</v>
      </c>
      <c r="N14" s="93"/>
      <c r="O14" s="138">
        <v>0.34250000000000003</v>
      </c>
      <c r="P14" s="139"/>
      <c r="R14" s="49"/>
      <c r="W14" s="35"/>
      <c r="X14" s="88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</row>
    <row r="15" spans="3:142" x14ac:dyDescent="0.2">
      <c r="G15" s="33"/>
      <c r="H15" s="7"/>
      <c r="I15" s="7"/>
      <c r="L15" s="8"/>
      <c r="M15" s="9"/>
      <c r="R15" s="49"/>
      <c r="W15" s="35"/>
      <c r="X15" s="89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</row>
    <row r="16" spans="3:142" x14ac:dyDescent="0.2">
      <c r="I16" s="50" t="s">
        <v>14</v>
      </c>
      <c r="J16" s="51" t="s">
        <v>23</v>
      </c>
      <c r="K16" s="51" t="s">
        <v>15</v>
      </c>
      <c r="L16" s="52" t="s">
        <v>16</v>
      </c>
      <c r="M16" s="9"/>
      <c r="R16" s="49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</row>
    <row r="17" spans="2:142" ht="12.75" customHeight="1" x14ac:dyDescent="0.2">
      <c r="I17" s="53">
        <f>+F27</f>
        <v>44711</v>
      </c>
      <c r="J17" s="29">
        <f>+$O$12*K27/100</f>
        <v>10000000</v>
      </c>
      <c r="K17" s="29">
        <f>+$O$12*J27/100</f>
        <v>20069863.013698634</v>
      </c>
      <c r="L17" s="30">
        <f>SUM(J17:K17)</f>
        <v>30069863.013698634</v>
      </c>
      <c r="M17" s="9"/>
      <c r="O17" s="63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</row>
    <row r="18" spans="2:142" ht="12.75" customHeight="1" x14ac:dyDescent="0.2">
      <c r="I18" s="53">
        <f>+F28</f>
        <v>44894</v>
      </c>
      <c r="J18" s="29">
        <f>+$O$12*K28/100</f>
        <v>20000000</v>
      </c>
      <c r="K18" s="29">
        <f>+$O$12*J28/100</f>
        <v>18162123.287671234</v>
      </c>
      <c r="L18" s="30">
        <f t="shared" ref="L18:L20" si="0">SUM(J18:K18)</f>
        <v>38162123.287671238</v>
      </c>
      <c r="M18" s="9"/>
      <c r="O18" s="63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</row>
    <row r="19" spans="2:142" ht="12.75" customHeight="1" x14ac:dyDescent="0.2">
      <c r="I19" s="53">
        <f>+F29</f>
        <v>45075</v>
      </c>
      <c r="J19" s="29">
        <f>+$O$12*K29/100</f>
        <v>30000000</v>
      </c>
      <c r="K19" s="29">
        <f>+$O$12*J29/100</f>
        <v>13971712.328767126</v>
      </c>
      <c r="L19" s="30">
        <f t="shared" si="0"/>
        <v>43971712.328767128</v>
      </c>
      <c r="M19" s="9"/>
      <c r="O19" s="63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</row>
    <row r="20" spans="2:142" ht="12.75" customHeight="1" x14ac:dyDescent="0.2">
      <c r="I20" s="53">
        <f>+F30</f>
        <v>45259</v>
      </c>
      <c r="J20" s="29">
        <f>+$O$12*K30/100</f>
        <v>40000000</v>
      </c>
      <c r="K20" s="29">
        <f>+$O$12*J30/100</f>
        <v>8116164.3835616447</v>
      </c>
      <c r="L20" s="30">
        <f t="shared" si="0"/>
        <v>48116164.383561641</v>
      </c>
      <c r="M20" s="9"/>
      <c r="O20" s="63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</row>
    <row r="21" spans="2:142" ht="12.75" customHeight="1" x14ac:dyDescent="0.2">
      <c r="I21" s="54" t="s">
        <v>16</v>
      </c>
      <c r="J21" s="55">
        <f>SUM(J17:J20)</f>
        <v>100000000</v>
      </c>
      <c r="K21" s="55">
        <f>SUM(K17:K20)</f>
        <v>60319863.013698637</v>
      </c>
      <c r="L21" s="56">
        <f>SUM(J21:K21)</f>
        <v>160319863.01369864</v>
      </c>
      <c r="M21" s="9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</row>
    <row r="22" spans="2:142" x14ac:dyDescent="0.2">
      <c r="G22" s="6"/>
      <c r="H22" s="7"/>
      <c r="I22" s="7"/>
      <c r="L22" s="8"/>
      <c r="M22" s="9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</row>
    <row r="23" spans="2:142" ht="14.25" customHeight="1" x14ac:dyDescent="0.2">
      <c r="F23" s="101" t="s">
        <v>24</v>
      </c>
      <c r="G23" s="103" t="s">
        <v>19</v>
      </c>
      <c r="H23" s="103" t="s">
        <v>20</v>
      </c>
      <c r="I23" s="103" t="s">
        <v>28</v>
      </c>
      <c r="J23" s="105" t="s">
        <v>27</v>
      </c>
      <c r="K23" s="105" t="s">
        <v>7</v>
      </c>
      <c r="L23" s="105" t="s">
        <v>21</v>
      </c>
      <c r="M23" s="107" t="s">
        <v>8</v>
      </c>
      <c r="N23" s="105" t="s">
        <v>22</v>
      </c>
      <c r="Q23" s="10" t="s">
        <v>26</v>
      </c>
      <c r="R23" s="10" t="s">
        <v>10</v>
      </c>
      <c r="S23" s="10" t="s">
        <v>11</v>
      </c>
      <c r="T23" s="10" t="s">
        <v>12</v>
      </c>
      <c r="U23" s="10" t="s">
        <v>13</v>
      </c>
      <c r="V23" s="10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</row>
    <row r="24" spans="2:142" x14ac:dyDescent="0.2">
      <c r="F24" s="102"/>
      <c r="G24" s="104"/>
      <c r="H24" s="104"/>
      <c r="I24" s="104"/>
      <c r="J24" s="106"/>
      <c r="K24" s="106"/>
      <c r="L24" s="106"/>
      <c r="M24" s="108"/>
      <c r="N24" s="106"/>
      <c r="O24" s="46"/>
      <c r="P24" s="47"/>
      <c r="Q24" s="11"/>
      <c r="R24" s="12">
        <f>+K10</f>
        <v>0.44305199980735777</v>
      </c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</row>
    <row r="25" spans="2:142" x14ac:dyDescent="0.2">
      <c r="B25" s="1" t="s">
        <v>30</v>
      </c>
      <c r="F25" s="13"/>
      <c r="G25" s="14"/>
      <c r="H25" s="14"/>
      <c r="I25" s="28">
        <f>+I26</f>
        <v>0.40250000000000002</v>
      </c>
      <c r="J25" s="15"/>
      <c r="K25" s="15"/>
      <c r="L25" s="16">
        <f>+L26</f>
        <v>100</v>
      </c>
      <c r="M25" s="17"/>
      <c r="N25" s="17"/>
      <c r="O25" s="57" t="s">
        <v>33</v>
      </c>
      <c r="P25" s="58"/>
      <c r="Q25" s="11"/>
      <c r="R25" s="12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</row>
    <row r="26" spans="2:142" s="20" customFormat="1" ht="12.75" customHeight="1" x14ac:dyDescent="0.2">
      <c r="B26" s="62">
        <f>+G10</f>
        <v>44529</v>
      </c>
      <c r="D26" s="62">
        <f>+G14</f>
        <v>44529</v>
      </c>
      <c r="E26" s="34">
        <f>+G10</f>
        <v>44529</v>
      </c>
      <c r="F26" s="42">
        <f>+E26</f>
        <v>44529</v>
      </c>
      <c r="G26" s="43"/>
      <c r="H26" s="43"/>
      <c r="I26" s="90">
        <f>+O14+$O$13</f>
        <v>0.40250000000000002</v>
      </c>
      <c r="J26" s="43"/>
      <c r="K26" s="43"/>
      <c r="L26" s="44">
        <v>100</v>
      </c>
      <c r="M26" s="44">
        <f>-O11*100</f>
        <v>-100</v>
      </c>
      <c r="N26" s="43">
        <f>+O12*-1</f>
        <v>-100000000</v>
      </c>
      <c r="O26" s="59" t="s">
        <v>17</v>
      </c>
      <c r="P26" s="60" t="s">
        <v>18</v>
      </c>
      <c r="Q26" s="18"/>
      <c r="R26" s="18"/>
      <c r="S26" s="19"/>
      <c r="T26" s="19"/>
      <c r="U26" s="19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</row>
    <row r="27" spans="2:142" s="20" customFormat="1" ht="12.75" customHeight="1" x14ac:dyDescent="0.2">
      <c r="B27" s="62">
        <v>44711</v>
      </c>
      <c r="C27" s="71">
        <f>+B27-B26</f>
        <v>182</v>
      </c>
      <c r="D27" s="62">
        <f>+F27</f>
        <v>44711</v>
      </c>
      <c r="E27" s="34">
        <f>+E26+C27</f>
        <v>44711</v>
      </c>
      <c r="F27" s="61">
        <f t="shared" ref="F27" si="1">+E27</f>
        <v>44711</v>
      </c>
      <c r="G27" s="21">
        <f>+E27-E26</f>
        <v>182</v>
      </c>
      <c r="H27" s="21">
        <f>+IF(F27-$G$14&lt;0,0,F27-$G$14)</f>
        <v>182</v>
      </c>
      <c r="I27" s="81">
        <f>+O14+$O$13</f>
        <v>0.40250000000000002</v>
      </c>
      <c r="J27" s="22">
        <f>+I27/365*G27*L26</f>
        <v>20.069863013698633</v>
      </c>
      <c r="K27" s="23">
        <v>10</v>
      </c>
      <c r="L27" s="23">
        <f>+L26-K27</f>
        <v>90</v>
      </c>
      <c r="M27" s="23">
        <f t="shared" ref="M27" si="2">+IF(F27&gt;$G$14,J27+K27,0)</f>
        <v>30.069863013698633</v>
      </c>
      <c r="N27" s="21">
        <f t="shared" ref="N27:N30" si="3">+M27*$O$12/100</f>
        <v>30069863.013698634</v>
      </c>
      <c r="O27" s="45">
        <f>+F27</f>
        <v>44711</v>
      </c>
      <c r="P27" s="131">
        <f>+$O$14</f>
        <v>0.34250000000000003</v>
      </c>
      <c r="Q27" s="24">
        <f>H27/365</f>
        <v>0.49863013698630138</v>
      </c>
      <c r="R27" s="24">
        <f>1/(1+$K$10)^(H27/365)</f>
        <v>0.83286997108879135</v>
      </c>
      <c r="S27" s="25">
        <f>+M27</f>
        <v>30.069863013698633</v>
      </c>
      <c r="T27" s="25">
        <f>+S27*R27</f>
        <v>25.044285938863098</v>
      </c>
      <c r="U27" s="25">
        <f>+T27*Q27</f>
        <v>12.487835728419407</v>
      </c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</row>
    <row r="28" spans="2:142" s="20" customFormat="1" ht="12.75" customHeight="1" x14ac:dyDescent="0.2">
      <c r="B28" s="62">
        <v>44894</v>
      </c>
      <c r="C28" s="71">
        <f t="shared" ref="C28:C30" si="4">+B28-B27</f>
        <v>183</v>
      </c>
      <c r="D28" s="62">
        <f t="shared" ref="D28:D30" si="5">+F28</f>
        <v>44894</v>
      </c>
      <c r="E28" s="34">
        <f t="shared" ref="E28:E30" si="6">+E27+C28</f>
        <v>44894</v>
      </c>
      <c r="F28" s="61">
        <f t="shared" ref="F28:F30" si="7">+E28</f>
        <v>44894</v>
      </c>
      <c r="G28" s="21">
        <f t="shared" ref="G28:G30" si="8">+E28-E27</f>
        <v>183</v>
      </c>
      <c r="H28" s="21">
        <f t="shared" ref="H28:H30" si="9">+IF(F28-$G$14&lt;0,0,F28-$G$14)</f>
        <v>365</v>
      </c>
      <c r="I28" s="81">
        <f t="shared" ref="I28:I30" si="10">+P28+$O$13</f>
        <v>0.40250000000000002</v>
      </c>
      <c r="J28" s="22">
        <f t="shared" ref="J28:J30" si="11">+I28/365*G28*L27</f>
        <v>18.162123287671236</v>
      </c>
      <c r="K28" s="23">
        <v>20</v>
      </c>
      <c r="L28" s="23">
        <f t="shared" ref="L28:L30" si="12">+L27-K28</f>
        <v>70</v>
      </c>
      <c r="M28" s="23">
        <f t="shared" ref="M28:M30" si="13">+IF(F28&gt;$G$14,J28+K28,0)</f>
        <v>38.162123287671236</v>
      </c>
      <c r="N28" s="21">
        <f t="shared" si="3"/>
        <v>38162123.287671238</v>
      </c>
      <c r="O28" s="45">
        <f t="shared" ref="O28:O30" si="14">+F28</f>
        <v>44894</v>
      </c>
      <c r="P28" s="132">
        <f t="shared" ref="P28:P30" si="15">+$O$14</f>
        <v>0.34250000000000003</v>
      </c>
      <c r="Q28" s="24">
        <f t="shared" ref="Q28:Q30" si="16">H28/365</f>
        <v>1</v>
      </c>
      <c r="R28" s="24">
        <f t="shared" ref="R28:R30" si="17">1/(1+$K$10)^(H28/365)</f>
        <v>0.69297572099515214</v>
      </c>
      <c r="S28" s="25">
        <f t="shared" ref="S28:S30" si="18">+M28</f>
        <v>38.162123287671236</v>
      </c>
      <c r="T28" s="25">
        <f t="shared" ref="T28:T30" si="19">+S28*R28</f>
        <v>26.445424899979859</v>
      </c>
      <c r="U28" s="25">
        <f t="shared" ref="U28:U30" si="20">+T28*Q28</f>
        <v>26.445424899979859</v>
      </c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</row>
    <row r="29" spans="2:142" s="20" customFormat="1" ht="12.75" customHeight="1" x14ac:dyDescent="0.2">
      <c r="B29" s="62">
        <v>45075</v>
      </c>
      <c r="C29" s="71">
        <f t="shared" si="4"/>
        <v>181</v>
      </c>
      <c r="D29" s="62">
        <f t="shared" si="5"/>
        <v>45075</v>
      </c>
      <c r="E29" s="34">
        <f t="shared" si="6"/>
        <v>45075</v>
      </c>
      <c r="F29" s="61">
        <f t="shared" si="7"/>
        <v>45075</v>
      </c>
      <c r="G29" s="21">
        <f t="shared" si="8"/>
        <v>181</v>
      </c>
      <c r="H29" s="21">
        <f t="shared" si="9"/>
        <v>546</v>
      </c>
      <c r="I29" s="81">
        <f t="shared" si="10"/>
        <v>0.40250000000000002</v>
      </c>
      <c r="J29" s="22">
        <f t="shared" si="11"/>
        <v>13.971712328767126</v>
      </c>
      <c r="K29" s="23">
        <v>30</v>
      </c>
      <c r="L29" s="23">
        <f t="shared" si="12"/>
        <v>40</v>
      </c>
      <c r="M29" s="23">
        <f t="shared" si="13"/>
        <v>43.971712328767126</v>
      </c>
      <c r="N29" s="21">
        <f t="shared" si="3"/>
        <v>43971712.328767128</v>
      </c>
      <c r="O29" s="45">
        <f t="shared" si="14"/>
        <v>45075</v>
      </c>
      <c r="P29" s="132">
        <f t="shared" si="15"/>
        <v>0.34250000000000003</v>
      </c>
      <c r="Q29" s="24">
        <f t="shared" si="16"/>
        <v>1.4958904109589042</v>
      </c>
      <c r="R29" s="24">
        <f t="shared" si="17"/>
        <v>0.57773890235617942</v>
      </c>
      <c r="S29" s="25">
        <f t="shared" si="18"/>
        <v>43.971712328767126</v>
      </c>
      <c r="T29" s="25">
        <f t="shared" si="19"/>
        <v>25.404168815543603</v>
      </c>
      <c r="U29" s="25">
        <f t="shared" si="20"/>
        <v>38.001852529552899</v>
      </c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</row>
    <row r="30" spans="2:142" s="20" customFormat="1" ht="12.75" customHeight="1" x14ac:dyDescent="0.2">
      <c r="B30" s="62">
        <v>45259</v>
      </c>
      <c r="C30" s="71">
        <f t="shared" si="4"/>
        <v>184</v>
      </c>
      <c r="D30" s="62">
        <f t="shared" si="5"/>
        <v>45259</v>
      </c>
      <c r="E30" s="34">
        <f t="shared" si="6"/>
        <v>45259</v>
      </c>
      <c r="F30" s="82">
        <f t="shared" si="7"/>
        <v>45259</v>
      </c>
      <c r="G30" s="76">
        <f t="shared" si="8"/>
        <v>184</v>
      </c>
      <c r="H30" s="76">
        <f t="shared" si="9"/>
        <v>730</v>
      </c>
      <c r="I30" s="83">
        <f t="shared" si="10"/>
        <v>0.40250000000000002</v>
      </c>
      <c r="J30" s="84">
        <f t="shared" si="11"/>
        <v>8.1161643835616442</v>
      </c>
      <c r="K30" s="77">
        <v>40</v>
      </c>
      <c r="L30" s="77">
        <f t="shared" si="12"/>
        <v>0</v>
      </c>
      <c r="M30" s="77">
        <f t="shared" si="13"/>
        <v>48.116164383561646</v>
      </c>
      <c r="N30" s="76">
        <f t="shared" si="3"/>
        <v>48116164.383561648</v>
      </c>
      <c r="O30" s="85">
        <f t="shared" si="14"/>
        <v>45259</v>
      </c>
      <c r="P30" s="133">
        <f t="shared" si="15"/>
        <v>0.34250000000000003</v>
      </c>
      <c r="Q30" s="24">
        <f t="shared" si="16"/>
        <v>2</v>
      </c>
      <c r="R30" s="24">
        <f t="shared" si="17"/>
        <v>0.48021534988875092</v>
      </c>
      <c r="S30" s="25">
        <f t="shared" si="18"/>
        <v>48.116164383561646</v>
      </c>
      <c r="T30" s="25">
        <f t="shared" si="19"/>
        <v>23.10612071475671</v>
      </c>
      <c r="U30" s="25">
        <f t="shared" si="20"/>
        <v>46.212241429513419</v>
      </c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</row>
    <row r="31" spans="2:142" ht="12.75" customHeight="1" x14ac:dyDescent="0.2">
      <c r="F31" s="78"/>
      <c r="G31" s="21"/>
      <c r="H31" s="21"/>
      <c r="I31" s="79"/>
      <c r="J31" s="22"/>
      <c r="K31" s="77"/>
      <c r="L31" s="23"/>
      <c r="M31" s="23"/>
      <c r="N31" s="76"/>
      <c r="O31" s="80"/>
      <c r="Q31" s="1"/>
      <c r="R31" s="1"/>
      <c r="S31" s="1"/>
      <c r="T31" s="1"/>
      <c r="U31" s="1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</row>
    <row r="32" spans="2:142" x14ac:dyDescent="0.2">
      <c r="F32" s="26"/>
      <c r="G32" s="21"/>
      <c r="H32" s="21"/>
      <c r="I32" s="21"/>
      <c r="J32" s="21"/>
      <c r="K32" s="31">
        <f>SUM(K27:K30)</f>
        <v>100</v>
      </c>
      <c r="L32" s="23"/>
      <c r="M32" s="23"/>
      <c r="N32" s="32">
        <f>SUM(N26:N30)</f>
        <v>60319863.013698652</v>
      </c>
      <c r="Q32" s="27"/>
      <c r="R32" s="27"/>
      <c r="S32" s="25"/>
      <c r="T32" s="25">
        <f>SUM(T27:T30)</f>
        <v>100.00000036914327</v>
      </c>
      <c r="U32" s="25">
        <f>SUM(U27:U30)</f>
        <v>123.1473545874656</v>
      </c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</row>
    <row r="33" spans="9:142" x14ac:dyDescent="0.2"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</row>
    <row r="34" spans="9:142" x14ac:dyDescent="0.2">
      <c r="Q34" s="1"/>
      <c r="R34" s="1"/>
      <c r="S34" s="1"/>
      <c r="T34" s="1"/>
      <c r="U34" s="1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</row>
    <row r="35" spans="9:142" x14ac:dyDescent="0.2">
      <c r="Q35" s="1"/>
      <c r="R35" s="1"/>
      <c r="S35" s="1"/>
      <c r="T35" s="1"/>
      <c r="U35" s="1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</row>
    <row r="36" spans="9:142" x14ac:dyDescent="0.2">
      <c r="Q36" s="1"/>
      <c r="R36" s="1"/>
      <c r="S36" s="1"/>
      <c r="T36" s="1"/>
      <c r="U36" s="1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</row>
    <row r="37" spans="9:142" x14ac:dyDescent="0.2">
      <c r="Q37" s="1"/>
      <c r="R37" s="1"/>
      <c r="S37" s="1"/>
      <c r="T37" s="1"/>
      <c r="U37" s="1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</row>
    <row r="38" spans="9:142" ht="9.75" customHeight="1" x14ac:dyDescent="0.2">
      <c r="Q38" s="1"/>
      <c r="R38" s="1"/>
      <c r="S38" s="1"/>
      <c r="T38" s="1"/>
      <c r="U38" s="1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</row>
    <row r="39" spans="9:142" x14ac:dyDescent="0.2">
      <c r="Q39" s="1"/>
      <c r="R39" s="1"/>
      <c r="S39" s="1"/>
      <c r="T39" s="1"/>
      <c r="U39" s="1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</row>
    <row r="40" spans="9:142" x14ac:dyDescent="0.2">
      <c r="Q40" s="1"/>
      <c r="R40" s="1"/>
      <c r="S40" s="1"/>
      <c r="T40" s="1"/>
      <c r="U40" s="1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</row>
    <row r="41" spans="9:142" x14ac:dyDescent="0.2">
      <c r="Q41" s="1"/>
      <c r="R41" s="1"/>
      <c r="S41" s="1"/>
      <c r="T41" s="1"/>
      <c r="U41" s="1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</row>
    <row r="42" spans="9:142" x14ac:dyDescent="0.2">
      <c r="Q42" s="1"/>
      <c r="R42" s="1"/>
      <c r="S42" s="1"/>
      <c r="T42" s="1"/>
      <c r="U42" s="1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</row>
    <row r="43" spans="9:142" x14ac:dyDescent="0.2">
      <c r="Q43" s="1"/>
      <c r="R43" s="1"/>
      <c r="S43" s="1"/>
      <c r="T43" s="1"/>
      <c r="U43" s="1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</row>
    <row r="44" spans="9:142" hidden="1" x14ac:dyDescent="0.2">
      <c r="I44" s="86" t="s">
        <v>37</v>
      </c>
      <c r="J44" s="86" t="s">
        <v>34</v>
      </c>
      <c r="K44" s="86" t="s">
        <v>35</v>
      </c>
      <c r="L44" s="86" t="s">
        <v>36</v>
      </c>
      <c r="Q44" s="1"/>
      <c r="R44" s="1"/>
      <c r="S44" s="1"/>
      <c r="T44" s="1"/>
      <c r="U44" s="1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</row>
    <row r="45" spans="9:142" hidden="1" x14ac:dyDescent="0.2">
      <c r="I45" s="86">
        <v>1</v>
      </c>
      <c r="J45" s="86"/>
      <c r="K45" s="86"/>
      <c r="L45" s="86"/>
      <c r="Q45" s="1"/>
      <c r="R45" s="1"/>
      <c r="S45" s="1"/>
      <c r="T45" s="1"/>
      <c r="U45" s="1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</row>
    <row r="46" spans="9:142" hidden="1" x14ac:dyDescent="0.2">
      <c r="I46" s="86">
        <v>2</v>
      </c>
      <c r="J46" s="86"/>
      <c r="K46" s="86"/>
      <c r="L46" s="86"/>
      <c r="Q46" s="1"/>
      <c r="R46" s="1"/>
      <c r="S46" s="1"/>
      <c r="T46" s="1"/>
      <c r="U46" s="1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</row>
    <row r="47" spans="9:142" hidden="1" x14ac:dyDescent="0.2">
      <c r="I47" s="86">
        <v>3</v>
      </c>
      <c r="J47" s="86">
        <v>1</v>
      </c>
      <c r="K47" s="86"/>
      <c r="L47" s="86"/>
      <c r="Q47" s="1"/>
      <c r="R47" s="1"/>
      <c r="S47" s="1"/>
      <c r="T47" s="1"/>
      <c r="U47" s="1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</row>
    <row r="48" spans="9:142" hidden="1" x14ac:dyDescent="0.2">
      <c r="I48" s="86">
        <v>4</v>
      </c>
      <c r="J48" s="86"/>
      <c r="K48" s="86"/>
      <c r="L48" s="86"/>
      <c r="Q48" s="1"/>
      <c r="R48" s="1"/>
      <c r="S48" s="1"/>
      <c r="T48" s="1"/>
      <c r="U48" s="1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</row>
    <row r="49" spans="9:142" hidden="1" x14ac:dyDescent="0.2">
      <c r="I49" s="86">
        <v>5</v>
      </c>
      <c r="J49" s="86"/>
      <c r="K49" s="86"/>
      <c r="L49" s="86"/>
      <c r="Q49" s="1"/>
      <c r="R49" s="1"/>
      <c r="S49" s="1"/>
      <c r="T49" s="1"/>
      <c r="U49" s="1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</row>
    <row r="50" spans="9:142" hidden="1" x14ac:dyDescent="0.2">
      <c r="I50" s="86">
        <v>6</v>
      </c>
      <c r="J50" s="86">
        <v>2</v>
      </c>
      <c r="K50" s="86"/>
      <c r="L50" s="86"/>
      <c r="Q50" s="1"/>
      <c r="R50" s="1"/>
      <c r="S50" s="1"/>
      <c r="T50" s="1"/>
      <c r="U50" s="1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</row>
    <row r="51" spans="9:142" hidden="1" x14ac:dyDescent="0.2">
      <c r="I51" s="86">
        <v>7</v>
      </c>
      <c r="J51" s="86"/>
      <c r="K51" s="86"/>
      <c r="L51" s="86"/>
      <c r="Q51" s="1"/>
      <c r="R51" s="1"/>
      <c r="S51" s="1"/>
      <c r="T51" s="1"/>
      <c r="U51" s="1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</row>
    <row r="52" spans="9:142" hidden="1" x14ac:dyDescent="0.2">
      <c r="I52" s="86">
        <v>8</v>
      </c>
      <c r="J52" s="86"/>
      <c r="K52" s="86"/>
      <c r="L52" s="86"/>
      <c r="Q52" s="1"/>
      <c r="R52" s="1"/>
      <c r="S52" s="1"/>
      <c r="T52" s="1"/>
      <c r="U52" s="1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</row>
    <row r="53" spans="9:142" hidden="1" x14ac:dyDescent="0.2">
      <c r="I53" s="86">
        <v>9</v>
      </c>
      <c r="J53" s="86">
        <v>3</v>
      </c>
      <c r="K53" s="86"/>
      <c r="L53" s="86"/>
      <c r="Q53" s="1"/>
      <c r="R53" s="1"/>
      <c r="S53" s="1"/>
      <c r="T53" s="1"/>
      <c r="U53" s="1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</row>
    <row r="54" spans="9:142" hidden="1" x14ac:dyDescent="0.2">
      <c r="I54" s="86">
        <v>10</v>
      </c>
      <c r="J54" s="86"/>
      <c r="K54" s="86"/>
      <c r="L54" s="86"/>
      <c r="Q54" s="1"/>
      <c r="R54" s="1"/>
      <c r="S54" s="1"/>
      <c r="T54" s="1"/>
      <c r="U54" s="1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</row>
    <row r="55" spans="9:142" hidden="1" x14ac:dyDescent="0.2">
      <c r="I55" s="86">
        <v>11</v>
      </c>
      <c r="J55" s="86"/>
      <c r="K55" s="86"/>
      <c r="L55" s="86"/>
      <c r="Q55" s="1"/>
      <c r="R55" s="1"/>
      <c r="S55" s="1"/>
      <c r="T55" s="1"/>
      <c r="U55" s="1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</row>
    <row r="56" spans="9:142" hidden="1" x14ac:dyDescent="0.2">
      <c r="I56" s="86">
        <v>12</v>
      </c>
      <c r="J56" s="86">
        <v>4</v>
      </c>
      <c r="K56" s="86">
        <v>1</v>
      </c>
      <c r="L56" s="87">
        <v>0.33</v>
      </c>
      <c r="Q56" s="1"/>
      <c r="R56" s="1"/>
      <c r="S56" s="1"/>
      <c r="T56" s="1"/>
      <c r="U56" s="1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</row>
    <row r="57" spans="9:142" hidden="1" x14ac:dyDescent="0.2">
      <c r="I57" s="86">
        <v>13</v>
      </c>
      <c r="J57" s="86"/>
      <c r="K57" s="86"/>
      <c r="L57" s="86"/>
      <c r="Q57" s="1"/>
      <c r="R57" s="1"/>
      <c r="S57" s="1"/>
      <c r="T57" s="1"/>
      <c r="U57" s="1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</row>
    <row r="58" spans="9:142" hidden="1" x14ac:dyDescent="0.2">
      <c r="I58" s="86">
        <v>14</v>
      </c>
      <c r="J58" s="86"/>
      <c r="K58" s="86"/>
      <c r="L58" s="86"/>
      <c r="Q58" s="1"/>
      <c r="R58" s="1"/>
      <c r="S58" s="1"/>
      <c r="T58" s="1"/>
      <c r="U58" s="1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</row>
    <row r="59" spans="9:142" hidden="1" x14ac:dyDescent="0.2">
      <c r="I59" s="86">
        <v>15</v>
      </c>
      <c r="J59" s="86">
        <v>5</v>
      </c>
      <c r="K59" s="86"/>
      <c r="L59" s="86"/>
      <c r="Q59" s="1"/>
      <c r="R59" s="1"/>
      <c r="S59" s="1"/>
      <c r="T59" s="1"/>
      <c r="U59" s="1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</row>
    <row r="60" spans="9:142" hidden="1" x14ac:dyDescent="0.2">
      <c r="I60" s="86">
        <v>16</v>
      </c>
      <c r="J60" s="86"/>
      <c r="K60" s="86"/>
      <c r="L60" s="86"/>
      <c r="Q60" s="1"/>
      <c r="R60" s="1"/>
      <c r="S60" s="1"/>
      <c r="T60" s="1"/>
      <c r="U60" s="1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</row>
    <row r="61" spans="9:142" hidden="1" x14ac:dyDescent="0.2">
      <c r="I61" s="86">
        <v>17</v>
      </c>
      <c r="J61" s="86"/>
      <c r="K61" s="86"/>
      <c r="L61" s="86"/>
      <c r="Q61" s="1"/>
      <c r="R61" s="1"/>
      <c r="S61" s="1"/>
      <c r="T61" s="1"/>
      <c r="U61" s="1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</row>
    <row r="62" spans="9:142" hidden="1" x14ac:dyDescent="0.2">
      <c r="I62" s="86">
        <v>18</v>
      </c>
      <c r="J62" s="86">
        <v>6</v>
      </c>
      <c r="K62" s="86">
        <v>2</v>
      </c>
      <c r="L62" s="87">
        <v>0.33</v>
      </c>
      <c r="Q62" s="1"/>
      <c r="R62" s="1"/>
      <c r="S62" s="1"/>
      <c r="T62" s="1"/>
      <c r="U62" s="1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</row>
    <row r="63" spans="9:142" hidden="1" x14ac:dyDescent="0.2">
      <c r="I63" s="86">
        <v>19</v>
      </c>
      <c r="J63" s="86"/>
      <c r="K63" s="86"/>
      <c r="L63" s="86"/>
      <c r="Q63" s="1"/>
      <c r="R63" s="1"/>
      <c r="S63" s="1"/>
      <c r="T63" s="1"/>
      <c r="U63" s="1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</row>
    <row r="64" spans="9:142" hidden="1" x14ac:dyDescent="0.2">
      <c r="I64" s="86">
        <v>20</v>
      </c>
      <c r="J64" s="86"/>
      <c r="K64" s="86"/>
      <c r="L64" s="86"/>
      <c r="Q64" s="1"/>
      <c r="R64" s="1"/>
      <c r="S64" s="1"/>
      <c r="T64" s="1"/>
      <c r="U64" s="1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</row>
    <row r="65" spans="9:142" hidden="1" x14ac:dyDescent="0.2">
      <c r="I65" s="86">
        <v>21</v>
      </c>
      <c r="J65" s="86">
        <v>7</v>
      </c>
      <c r="K65" s="86"/>
      <c r="L65" s="86"/>
      <c r="Q65" s="1"/>
      <c r="R65" s="1"/>
      <c r="S65" s="1"/>
      <c r="T65" s="1"/>
      <c r="U65" s="1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</row>
    <row r="66" spans="9:142" hidden="1" x14ac:dyDescent="0.2">
      <c r="I66" s="86">
        <v>22</v>
      </c>
      <c r="J66" s="86"/>
      <c r="K66" s="86"/>
      <c r="L66" s="86"/>
      <c r="Q66" s="1"/>
      <c r="R66" s="1"/>
      <c r="S66" s="1"/>
      <c r="T66" s="1"/>
      <c r="U66" s="1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</row>
    <row r="67" spans="9:142" hidden="1" x14ac:dyDescent="0.2">
      <c r="I67" s="86">
        <v>23</v>
      </c>
      <c r="J67" s="86"/>
      <c r="K67" s="86"/>
      <c r="L67" s="86"/>
      <c r="Q67" s="1"/>
      <c r="R67" s="1"/>
      <c r="S67" s="1"/>
      <c r="T67" s="1"/>
      <c r="U67" s="1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</row>
    <row r="68" spans="9:142" hidden="1" x14ac:dyDescent="0.2">
      <c r="I68" s="86">
        <v>24</v>
      </c>
      <c r="J68" s="86">
        <v>8</v>
      </c>
      <c r="K68" s="86">
        <v>3</v>
      </c>
      <c r="L68" s="87">
        <v>0.34</v>
      </c>
      <c r="Q68" s="1"/>
      <c r="R68" s="1"/>
      <c r="S68" s="1"/>
      <c r="T68" s="1"/>
      <c r="U68" s="1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</row>
    <row r="69" spans="9:142" x14ac:dyDescent="0.2">
      <c r="Q69" s="1"/>
      <c r="R69" s="1"/>
      <c r="S69" s="1"/>
      <c r="T69" s="1"/>
      <c r="U69" s="1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</row>
    <row r="70" spans="9:142" x14ac:dyDescent="0.2">
      <c r="Q70" s="1"/>
      <c r="R70" s="1"/>
      <c r="S70" s="1"/>
      <c r="T70" s="1"/>
      <c r="U70" s="1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</row>
    <row r="71" spans="9:142" x14ac:dyDescent="0.2">
      <c r="Q71" s="1"/>
      <c r="R71" s="1"/>
      <c r="S71" s="1"/>
      <c r="T71" s="1"/>
      <c r="U71" s="1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</row>
    <row r="72" spans="9:142" x14ac:dyDescent="0.2">
      <c r="Q72" s="1"/>
      <c r="R72" s="1"/>
      <c r="S72" s="1"/>
      <c r="T72" s="1"/>
      <c r="U72" s="1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</row>
    <row r="73" spans="9:142" x14ac:dyDescent="0.2">
      <c r="Q73" s="1"/>
      <c r="R73" s="1"/>
      <c r="S73" s="1"/>
      <c r="T73" s="1"/>
      <c r="U73" s="1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</row>
    <row r="74" spans="9:142" x14ac:dyDescent="0.2">
      <c r="Q74" s="1"/>
      <c r="R74" s="1"/>
      <c r="S74" s="1"/>
      <c r="T74" s="1"/>
      <c r="U74" s="1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</row>
    <row r="75" spans="9:142" x14ac:dyDescent="0.2">
      <c r="Q75" s="1"/>
      <c r="R75" s="1"/>
      <c r="S75" s="1"/>
      <c r="T75" s="1"/>
      <c r="U75" s="1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</row>
    <row r="76" spans="9:142" x14ac:dyDescent="0.2">
      <c r="Q76" s="1"/>
      <c r="R76" s="1"/>
      <c r="S76" s="1"/>
      <c r="T76" s="1"/>
      <c r="U76" s="1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</row>
    <row r="77" spans="9:142" x14ac:dyDescent="0.2">
      <c r="Q77" s="1"/>
      <c r="R77" s="1"/>
      <c r="S77" s="1"/>
      <c r="T77" s="1"/>
      <c r="U77" s="1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</row>
    <row r="78" spans="9:142" x14ac:dyDescent="0.2">
      <c r="Q78" s="1"/>
      <c r="R78" s="1"/>
      <c r="S78" s="1"/>
      <c r="T78" s="1"/>
      <c r="U78" s="1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</row>
    <row r="79" spans="9:142" x14ac:dyDescent="0.2">
      <c r="Q79" s="1"/>
      <c r="R79" s="1"/>
      <c r="S79" s="1"/>
      <c r="T79" s="1"/>
      <c r="U79" s="1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</row>
    <row r="80" spans="9:142" x14ac:dyDescent="0.2">
      <c r="Q80" s="1"/>
      <c r="R80" s="1"/>
      <c r="S80" s="1"/>
      <c r="T80" s="1"/>
      <c r="U80" s="1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</row>
    <row r="81" spans="17:142" x14ac:dyDescent="0.2">
      <c r="Q81" s="1"/>
      <c r="R81" s="1"/>
      <c r="S81" s="1"/>
      <c r="T81" s="1"/>
      <c r="U81" s="1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</row>
    <row r="82" spans="17:142" x14ac:dyDescent="0.2">
      <c r="Q82" s="1"/>
      <c r="R82" s="1"/>
      <c r="S82" s="1"/>
      <c r="T82" s="1"/>
      <c r="U82" s="1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</row>
    <row r="83" spans="17:142" x14ac:dyDescent="0.2">
      <c r="Q83" s="1"/>
      <c r="R83" s="1"/>
      <c r="S83" s="1"/>
      <c r="T83" s="1"/>
      <c r="U83" s="1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</row>
    <row r="84" spans="17:142" x14ac:dyDescent="0.2">
      <c r="Q84" s="1"/>
      <c r="R84" s="1"/>
      <c r="S84" s="1"/>
      <c r="T84" s="1"/>
      <c r="U84" s="1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</row>
    <row r="85" spans="17:142" x14ac:dyDescent="0.2">
      <c r="Q85" s="1"/>
      <c r="R85" s="1"/>
      <c r="S85" s="1"/>
      <c r="T85" s="1"/>
      <c r="U85" s="1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</row>
    <row r="86" spans="17:142" x14ac:dyDescent="0.2">
      <c r="Q86" s="1"/>
      <c r="R86" s="1"/>
      <c r="S86" s="1"/>
      <c r="T86" s="1"/>
      <c r="U86" s="1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</row>
    <row r="87" spans="17:142" x14ac:dyDescent="0.2">
      <c r="Q87" s="1"/>
      <c r="R87" s="1"/>
      <c r="S87" s="1"/>
      <c r="T87" s="1"/>
      <c r="U87" s="1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</row>
    <row r="88" spans="17:142" x14ac:dyDescent="0.2">
      <c r="Q88" s="1"/>
      <c r="R88" s="1"/>
      <c r="S88" s="1"/>
      <c r="T88" s="1"/>
      <c r="U88" s="1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</row>
    <row r="89" spans="17:142" x14ac:dyDescent="0.2">
      <c r="Q89" s="1"/>
      <c r="R89" s="1"/>
      <c r="S89" s="1"/>
      <c r="T89" s="1"/>
      <c r="U89" s="1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</row>
    <row r="90" spans="17:142" x14ac:dyDescent="0.2">
      <c r="Q90" s="1"/>
      <c r="R90" s="1"/>
      <c r="S90" s="1"/>
      <c r="T90" s="1"/>
      <c r="U90" s="1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</row>
    <row r="91" spans="17:142" x14ac:dyDescent="0.2">
      <c r="Q91" s="1"/>
      <c r="R91" s="1"/>
      <c r="S91" s="1"/>
      <c r="T91" s="1"/>
      <c r="U91" s="1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</row>
    <row r="92" spans="17:142" x14ac:dyDescent="0.2">
      <c r="Q92" s="1"/>
      <c r="R92" s="1"/>
      <c r="S92" s="1"/>
      <c r="T92" s="1"/>
      <c r="U92" s="1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</row>
    <row r="93" spans="17:142" x14ac:dyDescent="0.2">
      <c r="Q93" s="1"/>
      <c r="R93" s="1"/>
      <c r="S93" s="1"/>
      <c r="T93" s="1"/>
      <c r="U93" s="1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</row>
    <row r="94" spans="17:142" x14ac:dyDescent="0.2">
      <c r="Q94" s="1"/>
      <c r="R94" s="1"/>
      <c r="S94" s="1"/>
      <c r="T94" s="1"/>
      <c r="U94" s="1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</row>
    <row r="95" spans="17:142" x14ac:dyDescent="0.2">
      <c r="Q95" s="1"/>
      <c r="R95" s="1"/>
      <c r="S95" s="1"/>
      <c r="T95" s="1"/>
      <c r="U95" s="1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</row>
    <row r="96" spans="17:142" x14ac:dyDescent="0.2">
      <c r="Q96" s="1"/>
      <c r="R96" s="1"/>
      <c r="S96" s="1"/>
      <c r="T96" s="1"/>
      <c r="U96" s="1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</row>
    <row r="97" spans="17:142" x14ac:dyDescent="0.2">
      <c r="Q97" s="1"/>
      <c r="R97" s="1"/>
      <c r="S97" s="1"/>
      <c r="T97" s="1"/>
      <c r="U97" s="1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</row>
    <row r="98" spans="17:142" x14ac:dyDescent="0.2">
      <c r="Q98" s="1"/>
      <c r="R98" s="1"/>
      <c r="S98" s="1"/>
      <c r="T98" s="1"/>
      <c r="U98" s="1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</row>
    <row r="99" spans="17:142" x14ac:dyDescent="0.2">
      <c r="Q99" s="1"/>
      <c r="R99" s="1"/>
      <c r="S99" s="1"/>
      <c r="T99" s="1"/>
      <c r="U99" s="1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</row>
    <row r="100" spans="17:142" x14ac:dyDescent="0.2">
      <c r="Q100" s="1"/>
      <c r="R100" s="1"/>
      <c r="S100" s="1"/>
      <c r="T100" s="1"/>
      <c r="U100" s="1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</row>
    <row r="101" spans="17:142" x14ac:dyDescent="0.2">
      <c r="Q101" s="1"/>
      <c r="R101" s="1"/>
      <c r="S101" s="1"/>
      <c r="T101" s="1"/>
      <c r="U101" s="1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</row>
    <row r="102" spans="17:142" x14ac:dyDescent="0.2">
      <c r="Q102" s="1"/>
      <c r="R102" s="1"/>
      <c r="S102" s="1"/>
      <c r="T102" s="1"/>
      <c r="U102" s="1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</row>
    <row r="103" spans="17:142" x14ac:dyDescent="0.2">
      <c r="Q103" s="1"/>
      <c r="R103" s="1"/>
      <c r="S103" s="1"/>
      <c r="T103" s="1"/>
      <c r="U103" s="1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</row>
    <row r="104" spans="17:142" x14ac:dyDescent="0.2">
      <c r="Q104" s="1"/>
      <c r="R104" s="1"/>
      <c r="S104" s="1"/>
      <c r="T104" s="1"/>
      <c r="U104" s="1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</row>
    <row r="105" spans="17:142" x14ac:dyDescent="0.2">
      <c r="Q105" s="1"/>
      <c r="R105" s="1"/>
      <c r="S105" s="1"/>
      <c r="T105" s="1"/>
      <c r="U105" s="1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</row>
    <row r="106" spans="17:142" x14ac:dyDescent="0.2">
      <c r="Q106" s="1"/>
      <c r="R106" s="1"/>
      <c r="S106" s="1"/>
      <c r="T106" s="1"/>
      <c r="U106" s="1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</row>
    <row r="107" spans="17:142" x14ac:dyDescent="0.2">
      <c r="Q107" s="1"/>
      <c r="R107" s="1"/>
      <c r="S107" s="1"/>
      <c r="T107" s="1"/>
      <c r="U107" s="1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</row>
    <row r="108" spans="17:142" x14ac:dyDescent="0.2">
      <c r="Q108" s="1"/>
      <c r="R108" s="1"/>
      <c r="S108" s="1"/>
      <c r="T108" s="1"/>
      <c r="U108" s="1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</row>
    <row r="109" spans="17:142" x14ac:dyDescent="0.2">
      <c r="Q109" s="1"/>
      <c r="R109" s="1"/>
      <c r="S109" s="1"/>
      <c r="T109" s="1"/>
      <c r="U109" s="1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</row>
    <row r="110" spans="17:142" x14ac:dyDescent="0.2">
      <c r="Q110" s="1"/>
      <c r="R110" s="1"/>
      <c r="S110" s="1"/>
      <c r="T110" s="1"/>
      <c r="U110" s="1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</row>
    <row r="111" spans="17:142" x14ac:dyDescent="0.2">
      <c r="Q111" s="1"/>
      <c r="R111" s="1"/>
      <c r="S111" s="1"/>
      <c r="T111" s="1"/>
      <c r="U111" s="1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</row>
    <row r="112" spans="17:142" x14ac:dyDescent="0.2">
      <c r="Q112" s="1"/>
      <c r="R112" s="1"/>
      <c r="S112" s="1"/>
      <c r="T112" s="1"/>
      <c r="U112" s="1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</row>
    <row r="113" spans="17:142" x14ac:dyDescent="0.2">
      <c r="Q113" s="1"/>
      <c r="R113" s="1"/>
      <c r="S113" s="1"/>
      <c r="T113" s="1"/>
      <c r="U113" s="1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</row>
    <row r="114" spans="17:142" x14ac:dyDescent="0.2">
      <c r="Q114" s="1"/>
      <c r="R114" s="1"/>
      <c r="S114" s="1"/>
      <c r="T114" s="1"/>
      <c r="U114" s="1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</row>
    <row r="115" spans="17:142" x14ac:dyDescent="0.2">
      <c r="Q115" s="1"/>
      <c r="R115" s="1"/>
      <c r="S115" s="1"/>
      <c r="T115" s="1"/>
      <c r="U115" s="1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</row>
    <row r="116" spans="17:142" x14ac:dyDescent="0.2">
      <c r="Q116" s="1"/>
      <c r="R116" s="1"/>
      <c r="S116" s="1"/>
      <c r="T116" s="1"/>
      <c r="U116" s="1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</row>
    <row r="117" spans="17:142" x14ac:dyDescent="0.2">
      <c r="Q117" s="1"/>
      <c r="R117" s="1"/>
      <c r="S117" s="1"/>
      <c r="T117" s="1"/>
      <c r="U117" s="1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</row>
    <row r="118" spans="17:142" x14ac:dyDescent="0.2">
      <c r="Q118" s="1"/>
      <c r="R118" s="1"/>
      <c r="S118" s="1"/>
      <c r="T118" s="1"/>
      <c r="U118" s="1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</row>
    <row r="119" spans="17:142" x14ac:dyDescent="0.2">
      <c r="Q119" s="1"/>
      <c r="R119" s="1"/>
      <c r="S119" s="1"/>
      <c r="T119" s="1"/>
      <c r="U119" s="1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</row>
    <row r="120" spans="17:142" x14ac:dyDescent="0.2">
      <c r="Q120" s="1"/>
      <c r="R120" s="1"/>
      <c r="S120" s="1"/>
      <c r="T120" s="1"/>
      <c r="U120" s="1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</row>
    <row r="121" spans="17:142" x14ac:dyDescent="0.2">
      <c r="Q121" s="1"/>
      <c r="R121" s="1"/>
      <c r="S121" s="1"/>
      <c r="T121" s="1"/>
      <c r="U121" s="1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</row>
    <row r="122" spans="17:142" x14ac:dyDescent="0.2">
      <c r="Q122" s="1"/>
      <c r="R122" s="1"/>
      <c r="S122" s="1"/>
      <c r="T122" s="1"/>
      <c r="U122" s="1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</row>
    <row r="123" spans="17:142" x14ac:dyDescent="0.2">
      <c r="Q123" s="1"/>
      <c r="R123" s="1"/>
      <c r="S123" s="1"/>
      <c r="T123" s="1"/>
      <c r="U123" s="1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</row>
    <row r="124" spans="17:142" x14ac:dyDescent="0.2">
      <c r="Q124" s="1"/>
      <c r="R124" s="1"/>
      <c r="S124" s="1"/>
      <c r="T124" s="1"/>
      <c r="U124" s="1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</row>
    <row r="125" spans="17:142" x14ac:dyDescent="0.2">
      <c r="Q125" s="1"/>
      <c r="R125" s="1"/>
      <c r="S125" s="1"/>
      <c r="T125" s="1"/>
      <c r="U125" s="1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</row>
    <row r="126" spans="17:142" x14ac:dyDescent="0.2">
      <c r="Q126" s="1"/>
      <c r="R126" s="1"/>
      <c r="S126" s="1"/>
      <c r="T126" s="1"/>
      <c r="U126" s="1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</row>
    <row r="127" spans="17:142" x14ac:dyDescent="0.2">
      <c r="Q127" s="1"/>
      <c r="R127" s="1"/>
      <c r="S127" s="1"/>
      <c r="T127" s="1"/>
      <c r="U127" s="1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</row>
    <row r="128" spans="17:142" x14ac:dyDescent="0.2">
      <c r="Q128" s="1"/>
      <c r="R128" s="1"/>
      <c r="S128" s="1"/>
      <c r="T128" s="1"/>
      <c r="U128" s="1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</row>
    <row r="129" spans="17:142" x14ac:dyDescent="0.2">
      <c r="Q129" s="1"/>
      <c r="R129" s="1"/>
      <c r="S129" s="1"/>
      <c r="T129" s="1"/>
      <c r="U129" s="1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</row>
    <row r="130" spans="17:142" x14ac:dyDescent="0.2">
      <c r="Q130" s="1"/>
      <c r="R130" s="1"/>
      <c r="S130" s="1"/>
      <c r="T130" s="1"/>
      <c r="U130" s="1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</row>
    <row r="131" spans="17:142" x14ac:dyDescent="0.2">
      <c r="Q131" s="1"/>
      <c r="R131" s="1"/>
      <c r="S131" s="1"/>
      <c r="T131" s="1"/>
      <c r="U131" s="1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</row>
    <row r="132" spans="17:142" x14ac:dyDescent="0.2">
      <c r="Q132" s="1"/>
      <c r="R132" s="1"/>
      <c r="S132" s="1"/>
      <c r="T132" s="1"/>
      <c r="U132" s="1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</row>
    <row r="133" spans="17:142" x14ac:dyDescent="0.2">
      <c r="Q133" s="1"/>
      <c r="R133" s="1"/>
      <c r="S133" s="1"/>
      <c r="T133" s="1"/>
      <c r="U133" s="1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</row>
    <row r="134" spans="17:142" x14ac:dyDescent="0.2">
      <c r="Q134" s="1"/>
      <c r="R134" s="1"/>
      <c r="S134" s="1"/>
      <c r="T134" s="1"/>
      <c r="U134" s="1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</row>
    <row r="135" spans="17:142" x14ac:dyDescent="0.2">
      <c r="Q135" s="1"/>
      <c r="R135" s="1"/>
      <c r="S135" s="1"/>
      <c r="T135" s="1"/>
      <c r="U135" s="1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</row>
    <row r="136" spans="17:142" x14ac:dyDescent="0.2">
      <c r="Q136" s="1"/>
      <c r="R136" s="1"/>
      <c r="S136" s="1"/>
      <c r="T136" s="1"/>
      <c r="U136" s="1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</row>
    <row r="137" spans="17:142" x14ac:dyDescent="0.2">
      <c r="Q137" s="1"/>
      <c r="R137" s="1"/>
      <c r="S137" s="1"/>
      <c r="T137" s="1"/>
      <c r="U137" s="1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</row>
    <row r="138" spans="17:142" x14ac:dyDescent="0.2">
      <c r="Q138" s="1"/>
      <c r="R138" s="1"/>
      <c r="S138" s="1"/>
      <c r="T138" s="1"/>
      <c r="U138" s="1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</row>
    <row r="139" spans="17:142" x14ac:dyDescent="0.2">
      <c r="Q139" s="1"/>
      <c r="R139" s="1"/>
      <c r="S139" s="1"/>
      <c r="T139" s="1"/>
      <c r="U139" s="1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</row>
    <row r="140" spans="17:142" x14ac:dyDescent="0.2">
      <c r="Q140" s="1"/>
      <c r="R140" s="1"/>
      <c r="S140" s="1"/>
      <c r="T140" s="1"/>
      <c r="U140" s="1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</row>
    <row r="141" spans="17:142" x14ac:dyDescent="0.2">
      <c r="Q141" s="1"/>
      <c r="R141" s="1"/>
      <c r="S141" s="1"/>
      <c r="T141" s="1"/>
      <c r="U141" s="1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</row>
    <row r="142" spans="17:142" x14ac:dyDescent="0.2">
      <c r="Q142" s="1"/>
      <c r="R142" s="1"/>
      <c r="S142" s="1"/>
      <c r="T142" s="1"/>
      <c r="U142" s="1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</row>
    <row r="143" spans="17:142" x14ac:dyDescent="0.2">
      <c r="Q143" s="1"/>
      <c r="R143" s="1"/>
      <c r="S143" s="1"/>
      <c r="T143" s="1"/>
      <c r="U143" s="1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</row>
    <row r="144" spans="17:142" x14ac:dyDescent="0.2">
      <c r="Q144" s="1"/>
      <c r="R144" s="1"/>
      <c r="S144" s="1"/>
      <c r="T144" s="1"/>
      <c r="U144" s="1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</row>
    <row r="145" spans="17:142" x14ac:dyDescent="0.2">
      <c r="Q145" s="1"/>
      <c r="R145" s="1"/>
      <c r="S145" s="1"/>
      <c r="T145" s="1"/>
      <c r="U145" s="1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</row>
    <row r="146" spans="17:142" x14ac:dyDescent="0.2">
      <c r="Q146" s="1"/>
      <c r="R146" s="1"/>
      <c r="S146" s="1"/>
      <c r="T146" s="1"/>
      <c r="U146" s="1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</row>
    <row r="147" spans="17:142" x14ac:dyDescent="0.2">
      <c r="Q147" s="1"/>
      <c r="R147" s="1"/>
      <c r="S147" s="1"/>
      <c r="T147" s="1"/>
      <c r="U147" s="1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</row>
    <row r="148" spans="17:142" x14ac:dyDescent="0.2">
      <c r="Q148" s="1"/>
      <c r="R148" s="1"/>
      <c r="S148" s="1"/>
      <c r="T148" s="1"/>
      <c r="U148" s="1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</row>
    <row r="149" spans="17:142" x14ac:dyDescent="0.2">
      <c r="Q149" s="1"/>
      <c r="R149" s="1"/>
      <c r="S149" s="1"/>
      <c r="T149" s="1"/>
      <c r="U149" s="1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</row>
    <row r="150" spans="17:142" x14ac:dyDescent="0.2">
      <c r="Q150" s="1"/>
      <c r="R150" s="1"/>
      <c r="S150" s="1"/>
      <c r="T150" s="1"/>
      <c r="U150" s="1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</row>
    <row r="151" spans="17:142" x14ac:dyDescent="0.2">
      <c r="Q151" s="1"/>
      <c r="R151" s="1"/>
      <c r="S151" s="1"/>
      <c r="T151" s="1"/>
      <c r="U151" s="1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</row>
    <row r="152" spans="17:142" x14ac:dyDescent="0.2">
      <c r="Q152" s="1"/>
      <c r="R152" s="1"/>
      <c r="S152" s="1"/>
      <c r="T152" s="1"/>
      <c r="U152" s="1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</row>
    <row r="153" spans="17:142" x14ac:dyDescent="0.2">
      <c r="Q153" s="1"/>
      <c r="R153" s="1"/>
      <c r="S153" s="1"/>
      <c r="T153" s="1"/>
      <c r="U153" s="1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</row>
    <row r="154" spans="17:142" x14ac:dyDescent="0.2">
      <c r="Q154" s="1"/>
      <c r="R154" s="1"/>
      <c r="S154" s="1"/>
      <c r="T154" s="1"/>
      <c r="U154" s="1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</row>
    <row r="155" spans="17:142" x14ac:dyDescent="0.2">
      <c r="Q155" s="1"/>
      <c r="R155" s="1"/>
      <c r="S155" s="1"/>
      <c r="T155" s="1"/>
      <c r="U155" s="1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</row>
    <row r="156" spans="17:142" x14ac:dyDescent="0.2">
      <c r="Q156" s="1"/>
      <c r="R156" s="1"/>
      <c r="S156" s="1"/>
      <c r="T156" s="1"/>
      <c r="U156" s="1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</row>
    <row r="157" spans="17:142" x14ac:dyDescent="0.2">
      <c r="Q157" s="1"/>
      <c r="R157" s="1"/>
      <c r="S157" s="1"/>
      <c r="T157" s="1"/>
      <c r="U157" s="1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</row>
    <row r="158" spans="17:142" x14ac:dyDescent="0.2">
      <c r="Q158" s="1"/>
      <c r="R158" s="1"/>
      <c r="S158" s="1"/>
      <c r="T158" s="1"/>
      <c r="U158" s="1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</row>
    <row r="159" spans="17:142" x14ac:dyDescent="0.2">
      <c r="Q159" s="1"/>
      <c r="R159" s="1"/>
      <c r="S159" s="1"/>
      <c r="T159" s="1"/>
      <c r="U159" s="1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</row>
    <row r="160" spans="17:142" x14ac:dyDescent="0.2">
      <c r="Q160" s="1"/>
      <c r="R160" s="1"/>
      <c r="S160" s="1"/>
      <c r="T160" s="1"/>
      <c r="U160" s="1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</row>
    <row r="161" spans="17:142" x14ac:dyDescent="0.2">
      <c r="Q161" s="1"/>
      <c r="R161" s="1"/>
      <c r="S161" s="1"/>
      <c r="T161" s="1"/>
      <c r="U161" s="1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</row>
    <row r="162" spans="17:142" x14ac:dyDescent="0.2">
      <c r="Q162" s="1"/>
      <c r="R162" s="1"/>
      <c r="S162" s="1"/>
      <c r="T162" s="1"/>
      <c r="U162" s="1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</row>
    <row r="163" spans="17:142" x14ac:dyDescent="0.2">
      <c r="Q163" s="1"/>
      <c r="R163" s="1"/>
      <c r="S163" s="1"/>
      <c r="T163" s="1"/>
      <c r="U163" s="1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</row>
    <row r="164" spans="17:142" x14ac:dyDescent="0.2">
      <c r="Q164" s="1"/>
      <c r="R164" s="1"/>
      <c r="S164" s="1"/>
      <c r="T164" s="1"/>
      <c r="U164" s="1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</row>
    <row r="165" spans="17:142" x14ac:dyDescent="0.2">
      <c r="Q165" s="1"/>
      <c r="R165" s="1"/>
      <c r="S165" s="1"/>
      <c r="T165" s="1"/>
      <c r="U165" s="1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</row>
    <row r="166" spans="17:142" x14ac:dyDescent="0.2">
      <c r="Q166" s="1"/>
      <c r="R166" s="1"/>
      <c r="S166" s="1"/>
      <c r="T166" s="1"/>
      <c r="U166" s="1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</row>
    <row r="167" spans="17:142" x14ac:dyDescent="0.2">
      <c r="Q167" s="1"/>
      <c r="R167" s="1"/>
      <c r="S167" s="1"/>
      <c r="T167" s="1"/>
      <c r="U167" s="1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</row>
    <row r="168" spans="17:142" x14ac:dyDescent="0.2">
      <c r="Q168" s="1"/>
      <c r="R168" s="1"/>
      <c r="S168" s="1"/>
      <c r="T168" s="1"/>
      <c r="U168" s="1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</row>
    <row r="169" spans="17:142" x14ac:dyDescent="0.2">
      <c r="Q169" s="1"/>
      <c r="R169" s="1"/>
      <c r="S169" s="1"/>
      <c r="T169" s="1"/>
      <c r="U169" s="1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</row>
    <row r="170" spans="17:142" x14ac:dyDescent="0.2">
      <c r="Q170" s="1"/>
      <c r="R170" s="1"/>
      <c r="S170" s="1"/>
      <c r="T170" s="1"/>
      <c r="U170" s="1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</row>
    <row r="171" spans="17:142" x14ac:dyDescent="0.2">
      <c r="Q171" s="1"/>
      <c r="R171" s="1"/>
      <c r="S171" s="1"/>
      <c r="T171" s="1"/>
      <c r="U171" s="1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</row>
    <row r="172" spans="17:142" x14ac:dyDescent="0.2">
      <c r="Q172" s="1"/>
      <c r="R172" s="1"/>
      <c r="S172" s="1"/>
      <c r="T172" s="1"/>
      <c r="U172" s="1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</row>
    <row r="173" spans="17:142" x14ac:dyDescent="0.2">
      <c r="Q173" s="1"/>
      <c r="R173" s="1"/>
      <c r="S173" s="1"/>
      <c r="T173" s="1"/>
      <c r="U173" s="1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</row>
    <row r="174" spans="17:142" x14ac:dyDescent="0.2">
      <c r="Q174" s="1"/>
      <c r="R174" s="1"/>
      <c r="S174" s="1"/>
      <c r="T174" s="1"/>
      <c r="U174" s="1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</row>
    <row r="175" spans="17:142" x14ac:dyDescent="0.2">
      <c r="Q175" s="1"/>
      <c r="R175" s="1"/>
      <c r="S175" s="1"/>
      <c r="T175" s="1"/>
      <c r="U175" s="1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</row>
    <row r="176" spans="17:142" x14ac:dyDescent="0.2">
      <c r="Q176" s="1"/>
      <c r="R176" s="1"/>
      <c r="S176" s="1"/>
      <c r="T176" s="1"/>
      <c r="U176" s="1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</row>
    <row r="177" spans="17:142" x14ac:dyDescent="0.2">
      <c r="Q177" s="1"/>
      <c r="R177" s="1"/>
      <c r="S177" s="1"/>
      <c r="T177" s="1"/>
      <c r="U177" s="1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</row>
    <row r="178" spans="17:142" x14ac:dyDescent="0.2">
      <c r="Q178" s="1"/>
      <c r="R178" s="1"/>
      <c r="S178" s="1"/>
      <c r="T178" s="1"/>
      <c r="U178" s="1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</row>
    <row r="179" spans="17:142" x14ac:dyDescent="0.2">
      <c r="Q179" s="1"/>
      <c r="R179" s="1"/>
      <c r="S179" s="1"/>
      <c r="T179" s="1"/>
      <c r="U179" s="1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</row>
    <row r="180" spans="17:142" x14ac:dyDescent="0.2">
      <c r="Q180" s="1"/>
      <c r="R180" s="1"/>
      <c r="S180" s="1"/>
      <c r="T180" s="1"/>
      <c r="U180" s="1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</row>
    <row r="181" spans="17:142" x14ac:dyDescent="0.2">
      <c r="Q181" s="1"/>
      <c r="R181" s="1"/>
      <c r="S181" s="1"/>
      <c r="T181" s="1"/>
      <c r="U181" s="1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</row>
    <row r="182" spans="17:142" x14ac:dyDescent="0.2">
      <c r="Q182" s="1"/>
      <c r="R182" s="1"/>
      <c r="S182" s="1"/>
      <c r="T182" s="1"/>
      <c r="U182" s="1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</row>
    <row r="183" spans="17:142" x14ac:dyDescent="0.2">
      <c r="Q183" s="1"/>
      <c r="R183" s="1"/>
      <c r="S183" s="1"/>
      <c r="T183" s="1"/>
      <c r="U183" s="1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</row>
    <row r="184" spans="17:142" x14ac:dyDescent="0.2">
      <c r="Q184" s="1"/>
      <c r="R184" s="1"/>
      <c r="S184" s="1"/>
      <c r="T184" s="1"/>
      <c r="U184" s="1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</row>
    <row r="185" spans="17:142" x14ac:dyDescent="0.2">
      <c r="Q185" s="1"/>
      <c r="R185" s="1"/>
      <c r="S185" s="1"/>
      <c r="T185" s="1"/>
      <c r="U185" s="1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</row>
    <row r="186" spans="17:142" x14ac:dyDescent="0.2">
      <c r="Q186" s="1"/>
      <c r="R186" s="1"/>
      <c r="S186" s="1"/>
      <c r="T186" s="1"/>
      <c r="U186" s="1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</row>
    <row r="187" spans="17:142" x14ac:dyDescent="0.2">
      <c r="Q187" s="1"/>
      <c r="R187" s="1"/>
      <c r="S187" s="1"/>
      <c r="T187" s="1"/>
      <c r="U187" s="1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</row>
    <row r="188" spans="17:142" x14ac:dyDescent="0.2">
      <c r="Q188" s="1"/>
      <c r="R188" s="1"/>
      <c r="S188" s="1"/>
      <c r="T188" s="1"/>
      <c r="U188" s="1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</row>
    <row r="189" spans="17:142" x14ac:dyDescent="0.2">
      <c r="Q189" s="1"/>
      <c r="R189" s="1"/>
      <c r="S189" s="1"/>
      <c r="T189" s="1"/>
      <c r="U189" s="1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</row>
    <row r="190" spans="17:142" x14ac:dyDescent="0.2">
      <c r="Q190" s="1"/>
      <c r="R190" s="1"/>
      <c r="S190" s="1"/>
      <c r="T190" s="1"/>
      <c r="U190" s="1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</row>
    <row r="191" spans="17:142" x14ac:dyDescent="0.2">
      <c r="Q191" s="1"/>
      <c r="R191" s="1"/>
      <c r="S191" s="1"/>
      <c r="T191" s="1"/>
      <c r="U191" s="1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</row>
    <row r="192" spans="17:142" x14ac:dyDescent="0.2">
      <c r="Q192" s="1"/>
      <c r="R192" s="1"/>
      <c r="S192" s="1"/>
      <c r="T192" s="1"/>
      <c r="U192" s="1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</row>
    <row r="193" spans="17:142" x14ac:dyDescent="0.2">
      <c r="Q193" s="1"/>
      <c r="R193" s="1"/>
      <c r="S193" s="1"/>
      <c r="T193" s="1"/>
      <c r="U193" s="1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</row>
    <row r="194" spans="17:142" x14ac:dyDescent="0.2">
      <c r="Q194" s="1"/>
      <c r="R194" s="1"/>
      <c r="S194" s="1"/>
      <c r="T194" s="1"/>
      <c r="U194" s="1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</row>
    <row r="195" spans="17:142" x14ac:dyDescent="0.2">
      <c r="Q195" s="1"/>
      <c r="R195" s="1"/>
      <c r="S195" s="1"/>
      <c r="T195" s="1"/>
      <c r="U195" s="1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</row>
    <row r="196" spans="17:142" x14ac:dyDescent="0.2">
      <c r="Q196" s="1"/>
      <c r="R196" s="1"/>
      <c r="S196" s="1"/>
      <c r="T196" s="1"/>
      <c r="U196" s="1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</row>
    <row r="197" spans="17:142" x14ac:dyDescent="0.2">
      <c r="Q197" s="1"/>
      <c r="R197" s="1"/>
      <c r="S197" s="1"/>
      <c r="T197" s="1"/>
      <c r="U197" s="1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</row>
    <row r="198" spans="17:142" x14ac:dyDescent="0.2">
      <c r="Q198" s="1"/>
      <c r="R198" s="1"/>
      <c r="S198" s="1"/>
      <c r="T198" s="1"/>
      <c r="U198" s="1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</row>
    <row r="199" spans="17:142" x14ac:dyDescent="0.2">
      <c r="Q199" s="1"/>
      <c r="R199" s="1"/>
      <c r="S199" s="1"/>
      <c r="T199" s="1"/>
      <c r="U199" s="1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</row>
    <row r="200" spans="17:142" x14ac:dyDescent="0.2">
      <c r="Q200" s="1"/>
      <c r="R200" s="1"/>
      <c r="S200" s="1"/>
      <c r="T200" s="1"/>
      <c r="U200" s="1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</row>
    <row r="201" spans="17:142" x14ac:dyDescent="0.2">
      <c r="Q201" s="1"/>
      <c r="R201" s="1"/>
      <c r="S201" s="1"/>
      <c r="T201" s="1"/>
      <c r="U201" s="1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</row>
    <row r="202" spans="17:142" x14ac:dyDescent="0.2">
      <c r="Q202" s="1"/>
      <c r="R202" s="1"/>
      <c r="S202" s="1"/>
      <c r="T202" s="1"/>
      <c r="U202" s="1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</row>
    <row r="203" spans="17:142" x14ac:dyDescent="0.2">
      <c r="Q203" s="1"/>
      <c r="R203" s="1"/>
      <c r="S203" s="1"/>
      <c r="T203" s="1"/>
      <c r="U203" s="1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</row>
    <row r="204" spans="17:142" x14ac:dyDescent="0.2">
      <c r="Q204" s="1"/>
      <c r="R204" s="1"/>
      <c r="S204" s="1"/>
      <c r="T204" s="1"/>
      <c r="U204" s="1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</row>
    <row r="205" spans="17:142" x14ac:dyDescent="0.2">
      <c r="Q205" s="1"/>
      <c r="R205" s="1"/>
      <c r="S205" s="1"/>
      <c r="T205" s="1"/>
      <c r="U205" s="1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</row>
    <row r="206" spans="17:142" x14ac:dyDescent="0.2">
      <c r="Q206" s="1"/>
      <c r="R206" s="1"/>
      <c r="S206" s="1"/>
      <c r="T206" s="1"/>
      <c r="U206" s="1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</row>
    <row r="207" spans="17:142" x14ac:dyDescent="0.2">
      <c r="Q207" s="1"/>
      <c r="R207" s="1"/>
      <c r="S207" s="1"/>
      <c r="T207" s="1"/>
      <c r="U207" s="1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</row>
    <row r="208" spans="17:142" x14ac:dyDescent="0.2">
      <c r="Q208" s="1"/>
      <c r="R208" s="1"/>
      <c r="S208" s="1"/>
      <c r="T208" s="1"/>
      <c r="U208" s="1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</row>
    <row r="209" spans="17:142" x14ac:dyDescent="0.2">
      <c r="Q209" s="1"/>
      <c r="R209" s="1"/>
      <c r="S209" s="1"/>
      <c r="T209" s="1"/>
      <c r="U209" s="1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</row>
    <row r="210" spans="17:142" x14ac:dyDescent="0.2">
      <c r="Q210" s="1"/>
      <c r="R210" s="1"/>
      <c r="S210" s="1"/>
      <c r="T210" s="1"/>
      <c r="U210" s="1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</row>
    <row r="211" spans="17:142" x14ac:dyDescent="0.2">
      <c r="Q211" s="1"/>
      <c r="R211" s="1"/>
      <c r="S211" s="1"/>
      <c r="T211" s="1"/>
      <c r="U211" s="1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</row>
    <row r="212" spans="17:142" x14ac:dyDescent="0.2">
      <c r="Q212" s="1"/>
      <c r="R212" s="1"/>
      <c r="S212" s="1"/>
      <c r="T212" s="1"/>
      <c r="U212" s="1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</row>
    <row r="213" spans="17:142" x14ac:dyDescent="0.2">
      <c r="Q213" s="1"/>
      <c r="R213" s="1"/>
      <c r="S213" s="1"/>
      <c r="T213" s="1"/>
      <c r="U213" s="1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</row>
    <row r="214" spans="17:142" x14ac:dyDescent="0.2">
      <c r="Q214" s="1"/>
      <c r="R214" s="1"/>
      <c r="S214" s="1"/>
      <c r="T214" s="1"/>
      <c r="U214" s="1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</row>
    <row r="215" spans="17:142" x14ac:dyDescent="0.2">
      <c r="Q215" s="1"/>
      <c r="R215" s="1"/>
      <c r="S215" s="1"/>
      <c r="T215" s="1"/>
      <c r="U215" s="1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</row>
    <row r="216" spans="17:142" x14ac:dyDescent="0.2">
      <c r="Q216" s="1"/>
      <c r="R216" s="1"/>
      <c r="S216" s="1"/>
      <c r="T216" s="1"/>
      <c r="U216" s="1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</row>
    <row r="217" spans="17:142" x14ac:dyDescent="0.2">
      <c r="Q217" s="1"/>
      <c r="R217" s="1"/>
      <c r="S217" s="1"/>
      <c r="T217" s="1"/>
      <c r="U217" s="1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</row>
    <row r="218" spans="17:142" x14ac:dyDescent="0.2">
      <c r="Q218" s="1"/>
      <c r="R218" s="1"/>
      <c r="S218" s="1"/>
      <c r="T218" s="1"/>
      <c r="U218" s="1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</row>
    <row r="219" spans="17:142" x14ac:dyDescent="0.2">
      <c r="Q219" s="1"/>
      <c r="R219" s="1"/>
      <c r="S219" s="1"/>
      <c r="T219" s="1"/>
      <c r="U219" s="1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</row>
    <row r="220" spans="17:142" x14ac:dyDescent="0.2">
      <c r="Q220" s="1"/>
      <c r="R220" s="1"/>
      <c r="S220" s="1"/>
      <c r="T220" s="1"/>
      <c r="U220" s="1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</row>
    <row r="221" spans="17:142" x14ac:dyDescent="0.2">
      <c r="Q221" s="1"/>
      <c r="R221" s="1"/>
      <c r="S221" s="1"/>
      <c r="T221" s="1"/>
      <c r="U221" s="1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</row>
    <row r="222" spans="17:142" x14ac:dyDescent="0.2">
      <c r="Q222" s="1"/>
      <c r="R222" s="1"/>
      <c r="S222" s="1"/>
      <c r="T222" s="1"/>
      <c r="U222" s="1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</row>
    <row r="223" spans="17:142" x14ac:dyDescent="0.2">
      <c r="Q223" s="1"/>
      <c r="R223" s="1"/>
      <c r="S223" s="1"/>
      <c r="T223" s="1"/>
      <c r="U223" s="1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</row>
    <row r="224" spans="17:142" x14ac:dyDescent="0.2">
      <c r="Q224" s="1"/>
      <c r="R224" s="1"/>
      <c r="S224" s="1"/>
      <c r="T224" s="1"/>
      <c r="U224" s="1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</row>
    <row r="225" spans="17:142" x14ac:dyDescent="0.2">
      <c r="Q225" s="1"/>
      <c r="R225" s="1"/>
      <c r="S225" s="1"/>
      <c r="T225" s="1"/>
      <c r="U225" s="1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</row>
    <row r="226" spans="17:142" x14ac:dyDescent="0.2">
      <c r="Q226" s="1"/>
      <c r="R226" s="1"/>
      <c r="S226" s="1"/>
      <c r="T226" s="1"/>
      <c r="U226" s="1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</row>
    <row r="227" spans="17:142" x14ac:dyDescent="0.2">
      <c r="Q227" s="1"/>
      <c r="R227" s="1"/>
      <c r="S227" s="1"/>
      <c r="T227" s="1"/>
      <c r="U227" s="1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</row>
    <row r="228" spans="17:142" x14ac:dyDescent="0.2">
      <c r="Q228" s="1"/>
      <c r="R228" s="1"/>
      <c r="S228" s="1"/>
      <c r="T228" s="1"/>
      <c r="U228" s="1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</row>
    <row r="229" spans="17:142" x14ac:dyDescent="0.2">
      <c r="Q229" s="1"/>
      <c r="R229" s="1"/>
      <c r="S229" s="1"/>
      <c r="T229" s="1"/>
      <c r="U229" s="1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</row>
    <row r="230" spans="17:142" x14ac:dyDescent="0.2">
      <c r="Q230" s="1"/>
      <c r="R230" s="1"/>
      <c r="S230" s="1"/>
      <c r="T230" s="1"/>
      <c r="U230" s="1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</row>
    <row r="231" spans="17:142" x14ac:dyDescent="0.2">
      <c r="Q231" s="1"/>
      <c r="R231" s="1"/>
      <c r="S231" s="1"/>
      <c r="T231" s="1"/>
      <c r="U231" s="1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</row>
    <row r="232" spans="17:142" x14ac:dyDescent="0.2">
      <c r="Q232" s="1"/>
      <c r="R232" s="1"/>
      <c r="S232" s="1"/>
      <c r="T232" s="1"/>
      <c r="U232" s="1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</row>
    <row r="233" spans="17:142" x14ac:dyDescent="0.2">
      <c r="Q233" s="1"/>
      <c r="R233" s="1"/>
      <c r="S233" s="1"/>
      <c r="T233" s="1"/>
      <c r="U233" s="1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</row>
    <row r="234" spans="17:142" x14ac:dyDescent="0.2">
      <c r="Q234" s="1"/>
      <c r="R234" s="1"/>
      <c r="S234" s="1"/>
      <c r="T234" s="1"/>
      <c r="U234" s="1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</row>
    <row r="235" spans="17:142" x14ac:dyDescent="0.2">
      <c r="Q235" s="1"/>
      <c r="R235" s="1"/>
      <c r="S235" s="1"/>
      <c r="T235" s="1"/>
      <c r="U235" s="1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</row>
    <row r="236" spans="17:142" x14ac:dyDescent="0.2">
      <c r="Q236" s="1"/>
      <c r="R236" s="1"/>
      <c r="S236" s="1"/>
      <c r="T236" s="1"/>
      <c r="U236" s="1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</row>
    <row r="237" spans="17:142" x14ac:dyDescent="0.2">
      <c r="Q237" s="1"/>
      <c r="R237" s="1"/>
      <c r="S237" s="1"/>
      <c r="T237" s="1"/>
      <c r="U237" s="1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</row>
    <row r="238" spans="17:142" x14ac:dyDescent="0.2">
      <c r="Q238" s="1"/>
      <c r="R238" s="1"/>
      <c r="S238" s="1"/>
      <c r="T238" s="1"/>
      <c r="U238" s="1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</row>
    <row r="239" spans="17:142" x14ac:dyDescent="0.2">
      <c r="Q239" s="1"/>
      <c r="R239" s="1"/>
      <c r="S239" s="1"/>
      <c r="T239" s="1"/>
      <c r="U239" s="1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</row>
    <row r="240" spans="17:142" x14ac:dyDescent="0.2">
      <c r="Q240" s="1"/>
      <c r="R240" s="1"/>
      <c r="S240" s="1"/>
      <c r="T240" s="1"/>
      <c r="U240" s="1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</row>
    <row r="241" spans="17:142" x14ac:dyDescent="0.2">
      <c r="Q241" s="1"/>
      <c r="R241" s="1"/>
      <c r="S241" s="1"/>
      <c r="T241" s="1"/>
      <c r="U241" s="1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</row>
    <row r="242" spans="17:142" x14ac:dyDescent="0.2">
      <c r="Q242" s="1"/>
      <c r="R242" s="1"/>
      <c r="S242" s="1"/>
      <c r="T242" s="1"/>
      <c r="U242" s="1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</row>
    <row r="243" spans="17:142" x14ac:dyDescent="0.2">
      <c r="Q243" s="1"/>
      <c r="R243" s="1"/>
      <c r="S243" s="1"/>
      <c r="T243" s="1"/>
      <c r="U243" s="1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</row>
    <row r="244" spans="17:142" x14ac:dyDescent="0.2">
      <c r="Q244" s="1"/>
      <c r="R244" s="1"/>
      <c r="S244" s="1"/>
      <c r="T244" s="1"/>
      <c r="U244" s="1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</row>
    <row r="245" spans="17:142" x14ac:dyDescent="0.2">
      <c r="Q245" s="1"/>
      <c r="R245" s="1"/>
      <c r="S245" s="1"/>
      <c r="T245" s="1"/>
      <c r="U245" s="1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</row>
    <row r="246" spans="17:142" x14ac:dyDescent="0.2">
      <c r="Q246" s="1"/>
      <c r="R246" s="1"/>
      <c r="S246" s="1"/>
      <c r="T246" s="1"/>
      <c r="U246" s="1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</row>
    <row r="247" spans="17:142" x14ac:dyDescent="0.2">
      <c r="Q247" s="1"/>
      <c r="R247" s="1"/>
      <c r="S247" s="1"/>
      <c r="T247" s="1"/>
      <c r="U247" s="1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</row>
    <row r="248" spans="17:142" x14ac:dyDescent="0.2">
      <c r="Q248" s="1"/>
      <c r="R248" s="1"/>
      <c r="S248" s="1"/>
      <c r="T248" s="1"/>
      <c r="U248" s="1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</row>
    <row r="249" spans="17:142" x14ac:dyDescent="0.2">
      <c r="Q249" s="1"/>
      <c r="R249" s="1"/>
      <c r="S249" s="1"/>
      <c r="T249" s="1"/>
      <c r="U249" s="1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</row>
    <row r="250" spans="17:142" x14ac:dyDescent="0.2">
      <c r="Q250" s="1"/>
      <c r="R250" s="1"/>
      <c r="S250" s="1"/>
      <c r="T250" s="1"/>
      <c r="U250" s="1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</row>
    <row r="251" spans="17:142" x14ac:dyDescent="0.2">
      <c r="Q251" s="1"/>
      <c r="R251" s="1"/>
      <c r="S251" s="1"/>
      <c r="T251" s="1"/>
      <c r="U251" s="1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</row>
    <row r="252" spans="17:142" x14ac:dyDescent="0.2">
      <c r="Q252" s="1"/>
      <c r="R252" s="1"/>
      <c r="S252" s="1"/>
      <c r="T252" s="1"/>
      <c r="U252" s="1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</row>
    <row r="253" spans="17:142" x14ac:dyDescent="0.2">
      <c r="Q253" s="1"/>
      <c r="R253" s="1"/>
      <c r="S253" s="1"/>
      <c r="T253" s="1"/>
      <c r="U253" s="1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</row>
    <row r="254" spans="17:142" x14ac:dyDescent="0.2">
      <c r="Q254" s="1"/>
      <c r="R254" s="1"/>
      <c r="S254" s="1"/>
      <c r="T254" s="1"/>
      <c r="U254" s="1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</row>
    <row r="255" spans="17:142" x14ac:dyDescent="0.2">
      <c r="Q255" s="1"/>
      <c r="R255" s="1"/>
      <c r="S255" s="1"/>
      <c r="T255" s="1"/>
      <c r="U255" s="1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</row>
    <row r="256" spans="17:142" x14ac:dyDescent="0.2">
      <c r="Q256" s="1"/>
      <c r="R256" s="1"/>
      <c r="S256" s="1"/>
      <c r="T256" s="1"/>
      <c r="U256" s="1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</row>
    <row r="257" spans="17:142" x14ac:dyDescent="0.2">
      <c r="Q257" s="1"/>
      <c r="R257" s="1"/>
      <c r="S257" s="1"/>
      <c r="T257" s="1"/>
      <c r="U257" s="1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</row>
    <row r="258" spans="17:142" x14ac:dyDescent="0.2">
      <c r="Q258" s="1"/>
      <c r="R258" s="1"/>
      <c r="S258" s="1"/>
      <c r="T258" s="1"/>
      <c r="U258" s="1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</row>
    <row r="259" spans="17:142" x14ac:dyDescent="0.2">
      <c r="Q259" s="1"/>
      <c r="R259" s="1"/>
      <c r="S259" s="1"/>
      <c r="T259" s="1"/>
      <c r="U259" s="1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</row>
    <row r="260" spans="17:142" x14ac:dyDescent="0.2">
      <c r="Q260" s="1"/>
      <c r="R260" s="1"/>
      <c r="S260" s="1"/>
      <c r="T260" s="1"/>
      <c r="U260" s="1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</row>
    <row r="261" spans="17:142" x14ac:dyDescent="0.2">
      <c r="Q261" s="1"/>
      <c r="R261" s="1"/>
      <c r="S261" s="1"/>
      <c r="T261" s="1"/>
      <c r="U261" s="1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</row>
    <row r="262" spans="17:142" x14ac:dyDescent="0.2">
      <c r="Q262" s="1"/>
      <c r="R262" s="1"/>
      <c r="S262" s="1"/>
      <c r="T262" s="1"/>
      <c r="U262" s="1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</row>
    <row r="263" spans="17:142" x14ac:dyDescent="0.2">
      <c r="Q263" s="1"/>
      <c r="R263" s="1"/>
      <c r="S263" s="1"/>
      <c r="T263" s="1"/>
      <c r="U263" s="1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</row>
    <row r="264" spans="17:142" x14ac:dyDescent="0.2">
      <c r="Q264" s="1"/>
      <c r="R264" s="1"/>
      <c r="S264" s="1"/>
      <c r="T264" s="1"/>
      <c r="U264" s="1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</row>
    <row r="265" spans="17:142" x14ac:dyDescent="0.2">
      <c r="Q265" s="1"/>
      <c r="R265" s="1"/>
      <c r="S265" s="1"/>
      <c r="T265" s="1"/>
      <c r="U265" s="1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</row>
    <row r="266" spans="17:142" x14ac:dyDescent="0.2">
      <c r="Q266" s="1"/>
      <c r="R266" s="1"/>
      <c r="S266" s="1"/>
      <c r="T266" s="1"/>
      <c r="U266" s="1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</row>
    <row r="267" spans="17:142" x14ac:dyDescent="0.2"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</row>
    <row r="268" spans="17:142" x14ac:dyDescent="0.2"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</row>
    <row r="269" spans="17:142" x14ac:dyDescent="0.2"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</row>
  </sheetData>
  <sheetProtection selectLockedCells="1"/>
  <mergeCells count="35">
    <mergeCell ref="G14:H14"/>
    <mergeCell ref="F8:P8"/>
    <mergeCell ref="I13:J13"/>
    <mergeCell ref="I10:J10"/>
    <mergeCell ref="I12:J12"/>
    <mergeCell ref="M10:N10"/>
    <mergeCell ref="M11:N11"/>
    <mergeCell ref="M12:N12"/>
    <mergeCell ref="I11:J11"/>
    <mergeCell ref="G13:H13"/>
    <mergeCell ref="G12:H12"/>
    <mergeCell ref="G11:H11"/>
    <mergeCell ref="G10:H10"/>
    <mergeCell ref="I14:J14"/>
    <mergeCell ref="O12:P12"/>
    <mergeCell ref="O11:P11"/>
    <mergeCell ref="F23:F24"/>
    <mergeCell ref="G23:G24"/>
    <mergeCell ref="H23:H24"/>
    <mergeCell ref="I23:I24"/>
    <mergeCell ref="N23:N24"/>
    <mergeCell ref="J23:J24"/>
    <mergeCell ref="K23:K24"/>
    <mergeCell ref="L23:L24"/>
    <mergeCell ref="M23:M24"/>
    <mergeCell ref="O10:P10"/>
    <mergeCell ref="K14:L14"/>
    <mergeCell ref="K13:L13"/>
    <mergeCell ref="K12:L12"/>
    <mergeCell ref="K11:L11"/>
    <mergeCell ref="K10:L10"/>
    <mergeCell ref="O13:P13"/>
    <mergeCell ref="M13:N13"/>
    <mergeCell ref="M14:N14"/>
    <mergeCell ref="O14:P14"/>
  </mergeCells>
  <phoneticPr fontId="2" type="noConversion"/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2" min="3" max="11" man="1"/>
  </rowBreaks>
  <ignoredErrors>
    <ignoredError sqref="G13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64" t="s">
        <v>14</v>
      </c>
      <c r="C1" s="64" t="s">
        <v>29</v>
      </c>
    </row>
    <row r="2" spans="2:6" ht="14.25" x14ac:dyDescent="0.2">
      <c r="B2" s="65">
        <v>43167</v>
      </c>
      <c r="C2" s="66">
        <v>23.4375</v>
      </c>
      <c r="E2" s="70" t="s">
        <v>31</v>
      </c>
      <c r="F2">
        <f ca="1">+AVERAGE(OFFSET(C1,COUNT(C:C),0,-5))</f>
        <v>38.4375</v>
      </c>
    </row>
    <row r="3" spans="2:6" ht="14.25" x14ac:dyDescent="0.2">
      <c r="B3" s="67">
        <v>43168</v>
      </c>
      <c r="C3" s="66">
        <v>23.125</v>
      </c>
    </row>
    <row r="4" spans="2:6" ht="14.25" x14ac:dyDescent="0.2">
      <c r="B4" s="65">
        <v>43171</v>
      </c>
      <c r="C4" s="68">
        <v>23.0625</v>
      </c>
    </row>
    <row r="5" spans="2:6" ht="14.25" x14ac:dyDescent="0.2">
      <c r="B5" s="67">
        <v>43172</v>
      </c>
      <c r="C5" s="66">
        <v>23.4375</v>
      </c>
    </row>
    <row r="6" spans="2:6" ht="14.25" x14ac:dyDescent="0.2">
      <c r="B6" s="65">
        <v>43173</v>
      </c>
      <c r="C6" s="68">
        <v>24.25</v>
      </c>
    </row>
    <row r="7" spans="2:6" ht="14.25" x14ac:dyDescent="0.2">
      <c r="B7" s="67">
        <v>43174</v>
      </c>
      <c r="C7" s="66">
        <v>21.9375</v>
      </c>
    </row>
    <row r="8" spans="2:6" ht="14.25" x14ac:dyDescent="0.2">
      <c r="B8" s="65">
        <v>43175</v>
      </c>
      <c r="C8" s="68">
        <v>23.3125</v>
      </c>
    </row>
    <row r="9" spans="2:6" ht="14.25" x14ac:dyDescent="0.2">
      <c r="B9" s="67">
        <v>43178</v>
      </c>
      <c r="C9" s="66">
        <v>23.6875</v>
      </c>
    </row>
    <row r="10" spans="2:6" ht="14.25" x14ac:dyDescent="0.2">
      <c r="B10" s="65">
        <v>43179</v>
      </c>
      <c r="C10" s="68">
        <v>23.75</v>
      </c>
    </row>
    <row r="11" spans="2:6" ht="14.25" x14ac:dyDescent="0.2">
      <c r="B11" s="67">
        <v>43180</v>
      </c>
      <c r="C11" s="66">
        <v>24</v>
      </c>
    </row>
    <row r="12" spans="2:6" ht="14.25" x14ac:dyDescent="0.2">
      <c r="B12" s="65">
        <v>43181</v>
      </c>
      <c r="C12" s="68">
        <v>23.6875</v>
      </c>
    </row>
    <row r="13" spans="2:6" ht="14.25" x14ac:dyDescent="0.2">
      <c r="B13" s="67">
        <v>43182</v>
      </c>
      <c r="C13" s="66">
        <v>23.125</v>
      </c>
    </row>
    <row r="14" spans="2:6" ht="14.25" x14ac:dyDescent="0.2">
      <c r="B14" s="65">
        <v>43185</v>
      </c>
      <c r="C14" s="68">
        <v>23.5</v>
      </c>
    </row>
    <row r="15" spans="2:6" ht="14.25" x14ac:dyDescent="0.2">
      <c r="B15" s="67">
        <v>43186</v>
      </c>
      <c r="C15" s="66">
        <v>23.25</v>
      </c>
    </row>
    <row r="16" spans="2:6" ht="14.25" x14ac:dyDescent="0.2">
      <c r="B16" s="65">
        <v>43187</v>
      </c>
      <c r="C16" s="68">
        <v>22.5625</v>
      </c>
    </row>
    <row r="17" spans="2:3" ht="14.25" x14ac:dyDescent="0.2">
      <c r="B17" s="67">
        <v>43193</v>
      </c>
      <c r="C17" s="66">
        <v>23.4375</v>
      </c>
    </row>
    <row r="18" spans="2:3" ht="14.25" x14ac:dyDescent="0.2">
      <c r="B18" s="65">
        <v>43194</v>
      </c>
      <c r="C18" s="68">
        <v>23.4375</v>
      </c>
    </row>
    <row r="19" spans="2:3" ht="14.25" x14ac:dyDescent="0.2">
      <c r="B19" s="67">
        <v>43195</v>
      </c>
      <c r="C19" s="66">
        <v>23.625</v>
      </c>
    </row>
    <row r="20" spans="2:3" ht="14.25" x14ac:dyDescent="0.2">
      <c r="B20" s="65">
        <v>43196</v>
      </c>
      <c r="C20" s="68">
        <v>22.375</v>
      </c>
    </row>
    <row r="21" spans="2:3" ht="14.25" x14ac:dyDescent="0.2">
      <c r="B21" s="67">
        <v>43199</v>
      </c>
      <c r="C21" s="66">
        <v>23.375</v>
      </c>
    </row>
    <row r="22" spans="2:3" ht="14.25" x14ac:dyDescent="0.2">
      <c r="B22" s="65">
        <v>43200</v>
      </c>
      <c r="C22" s="68">
        <v>23.875</v>
      </c>
    </row>
    <row r="23" spans="2:3" ht="14.25" x14ac:dyDescent="0.2">
      <c r="B23" s="67">
        <v>43201</v>
      </c>
      <c r="C23" s="66">
        <v>22.75</v>
      </c>
    </row>
    <row r="24" spans="2:3" ht="14.25" x14ac:dyDescent="0.2">
      <c r="B24" s="65">
        <v>43202</v>
      </c>
      <c r="C24" s="68">
        <v>23.3125</v>
      </c>
    </row>
    <row r="25" spans="2:3" ht="14.25" x14ac:dyDescent="0.2">
      <c r="B25" s="67">
        <v>43203</v>
      </c>
      <c r="C25" s="66">
        <v>23.75</v>
      </c>
    </row>
    <row r="26" spans="2:3" ht="14.25" x14ac:dyDescent="0.2">
      <c r="B26" s="65">
        <v>43206</v>
      </c>
      <c r="C26" s="68">
        <v>23.375</v>
      </c>
    </row>
    <row r="27" spans="2:3" ht="14.25" x14ac:dyDescent="0.2">
      <c r="B27" s="67">
        <v>43207</v>
      </c>
      <c r="C27" s="66">
        <v>23.9375</v>
      </c>
    </row>
    <row r="28" spans="2:3" ht="14.25" x14ac:dyDescent="0.2">
      <c r="B28" s="65">
        <v>43208</v>
      </c>
      <c r="C28" s="68">
        <v>23.4375</v>
      </c>
    </row>
    <row r="29" spans="2:3" ht="14.25" x14ac:dyDescent="0.2">
      <c r="B29" s="67">
        <v>43209</v>
      </c>
      <c r="C29" s="66">
        <v>23.375</v>
      </c>
    </row>
    <row r="30" spans="2:3" ht="14.25" x14ac:dyDescent="0.2">
      <c r="B30" s="65">
        <v>43210</v>
      </c>
      <c r="C30" s="68">
        <v>23.625</v>
      </c>
    </row>
    <row r="31" spans="2:3" ht="14.25" x14ac:dyDescent="0.2">
      <c r="B31" s="67">
        <v>43213</v>
      </c>
      <c r="C31" s="66">
        <v>23.4375</v>
      </c>
    </row>
    <row r="32" spans="2:3" ht="14.25" x14ac:dyDescent="0.2">
      <c r="B32" s="65">
        <v>43214</v>
      </c>
      <c r="C32" s="68">
        <v>23.8125</v>
      </c>
    </row>
    <row r="33" spans="2:3" ht="14.25" x14ac:dyDescent="0.2">
      <c r="B33" s="67">
        <v>43215</v>
      </c>
      <c r="C33" s="66">
        <v>23.6875</v>
      </c>
    </row>
    <row r="34" spans="2:3" ht="14.25" x14ac:dyDescent="0.2">
      <c r="B34" s="65">
        <v>43216</v>
      </c>
      <c r="C34" s="68">
        <v>22.875</v>
      </c>
    </row>
    <row r="35" spans="2:3" ht="14.25" x14ac:dyDescent="0.2">
      <c r="B35" s="67">
        <v>43217</v>
      </c>
      <c r="C35" s="66">
        <v>23.0625</v>
      </c>
    </row>
    <row r="36" spans="2:3" ht="14.25" x14ac:dyDescent="0.2">
      <c r="B36" s="65">
        <v>43222</v>
      </c>
      <c r="C36" s="68">
        <v>24.625</v>
      </c>
    </row>
    <row r="37" spans="2:3" ht="14.25" x14ac:dyDescent="0.2">
      <c r="B37" s="67">
        <v>43223</v>
      </c>
      <c r="C37" s="66">
        <v>24.9375</v>
      </c>
    </row>
    <row r="38" spans="2:3" ht="14.25" x14ac:dyDescent="0.2">
      <c r="B38" s="65">
        <v>43224</v>
      </c>
      <c r="C38" s="68">
        <v>27.6875</v>
      </c>
    </row>
    <row r="39" spans="2:3" ht="14.25" x14ac:dyDescent="0.2">
      <c r="B39" s="67">
        <v>43227</v>
      </c>
      <c r="C39" s="66">
        <v>26.75</v>
      </c>
    </row>
    <row r="40" spans="2:3" ht="14.25" x14ac:dyDescent="0.2">
      <c r="B40" s="65">
        <v>43228</v>
      </c>
      <c r="C40" s="68">
        <v>30.375</v>
      </c>
    </row>
    <row r="41" spans="2:3" ht="14.25" x14ac:dyDescent="0.2">
      <c r="B41" s="67">
        <v>43229</v>
      </c>
      <c r="C41" s="66">
        <v>30.5625</v>
      </c>
    </row>
    <row r="42" spans="2:3" ht="14.25" x14ac:dyDescent="0.2">
      <c r="B42" s="65">
        <v>43230</v>
      </c>
      <c r="C42" s="68">
        <v>31.75</v>
      </c>
    </row>
    <row r="43" spans="2:3" ht="14.25" x14ac:dyDescent="0.2">
      <c r="B43" s="67">
        <v>43231</v>
      </c>
      <c r="C43" s="66">
        <v>30.625</v>
      </c>
    </row>
    <row r="44" spans="2:3" ht="14.25" x14ac:dyDescent="0.2">
      <c r="B44" s="65">
        <v>43234</v>
      </c>
      <c r="C44" s="68">
        <v>29.25</v>
      </c>
    </row>
    <row r="45" spans="2:3" ht="14.25" x14ac:dyDescent="0.2">
      <c r="B45" s="67">
        <v>43235</v>
      </c>
      <c r="C45" s="66">
        <v>33.875</v>
      </c>
    </row>
    <row r="46" spans="2:3" ht="14.25" x14ac:dyDescent="0.2">
      <c r="B46" s="65">
        <v>43236</v>
      </c>
      <c r="C46" s="68">
        <v>31.0625</v>
      </c>
    </row>
    <row r="47" spans="2:3" ht="14.25" x14ac:dyDescent="0.2">
      <c r="B47" s="67">
        <v>43237</v>
      </c>
      <c r="C47" s="66">
        <v>31.6875</v>
      </c>
    </row>
    <row r="48" spans="2:3" ht="14.25" x14ac:dyDescent="0.2">
      <c r="B48" s="65">
        <v>43238</v>
      </c>
      <c r="C48" s="68">
        <v>31.0625</v>
      </c>
    </row>
    <row r="49" spans="2:3" ht="14.25" x14ac:dyDescent="0.2">
      <c r="B49" s="67">
        <v>43241</v>
      </c>
      <c r="C49" s="66">
        <v>30.625</v>
      </c>
    </row>
    <row r="50" spans="2:3" ht="14.25" x14ac:dyDescent="0.2">
      <c r="B50" s="65">
        <v>43242</v>
      </c>
      <c r="C50" s="68">
        <v>31.1875</v>
      </c>
    </row>
    <row r="51" spans="2:3" ht="14.25" x14ac:dyDescent="0.2">
      <c r="B51" s="67">
        <v>43243</v>
      </c>
      <c r="C51" s="66">
        <v>29.125</v>
      </c>
    </row>
    <row r="52" spans="2:3" ht="14.25" x14ac:dyDescent="0.2">
      <c r="B52" s="65">
        <v>43244</v>
      </c>
      <c r="C52" s="68">
        <v>29.3125</v>
      </c>
    </row>
    <row r="53" spans="2:3" ht="14.25" x14ac:dyDescent="0.2">
      <c r="B53" s="67">
        <v>43248</v>
      </c>
      <c r="C53" s="66">
        <v>29.125</v>
      </c>
    </row>
    <row r="54" spans="2:3" ht="14.25" x14ac:dyDescent="0.2">
      <c r="B54" s="65">
        <v>43249</v>
      </c>
      <c r="C54" s="68">
        <v>31.1875</v>
      </c>
    </row>
    <row r="55" spans="2:3" ht="14.25" x14ac:dyDescent="0.2">
      <c r="B55" s="67">
        <v>43250</v>
      </c>
      <c r="C55" s="66">
        <v>31</v>
      </c>
    </row>
    <row r="56" spans="2:3" ht="14.25" x14ac:dyDescent="0.2">
      <c r="B56" s="65">
        <v>43251</v>
      </c>
      <c r="C56" s="68">
        <v>31.125</v>
      </c>
    </row>
    <row r="57" spans="2:3" ht="14.25" x14ac:dyDescent="0.2">
      <c r="B57" s="67">
        <v>43252</v>
      </c>
      <c r="C57" s="66">
        <v>30.9375</v>
      </c>
    </row>
    <row r="58" spans="2:3" ht="14.25" x14ac:dyDescent="0.2">
      <c r="B58" s="65">
        <v>43255</v>
      </c>
      <c r="C58" s="68">
        <v>30.6875</v>
      </c>
    </row>
    <row r="59" spans="2:3" ht="14.25" x14ac:dyDescent="0.2">
      <c r="B59" s="67">
        <v>43256</v>
      </c>
      <c r="C59" s="66">
        <v>31.1875</v>
      </c>
    </row>
    <row r="60" spans="2:3" ht="14.25" x14ac:dyDescent="0.2">
      <c r="B60" s="65">
        <v>43257</v>
      </c>
      <c r="C60" s="68">
        <v>30.6875</v>
      </c>
    </row>
    <row r="61" spans="2:3" ht="14.25" x14ac:dyDescent="0.2">
      <c r="B61" s="67">
        <v>43258</v>
      </c>
      <c r="C61" s="66">
        <v>30</v>
      </c>
    </row>
    <row r="62" spans="2:3" ht="14.25" x14ac:dyDescent="0.2">
      <c r="B62" s="65">
        <v>43259</v>
      </c>
      <c r="C62" s="68">
        <v>31.0625</v>
      </c>
    </row>
    <row r="63" spans="2:3" ht="14.25" x14ac:dyDescent="0.2">
      <c r="B63" s="67">
        <v>43262</v>
      </c>
      <c r="C63" s="66">
        <v>30.5625</v>
      </c>
    </row>
    <row r="64" spans="2:3" ht="14.25" x14ac:dyDescent="0.2">
      <c r="B64" s="65">
        <v>43263</v>
      </c>
      <c r="C64" s="68">
        <v>32.3125</v>
      </c>
    </row>
    <row r="65" spans="2:3" ht="14.25" x14ac:dyDescent="0.2">
      <c r="B65" s="67">
        <v>43264</v>
      </c>
      <c r="C65" s="66">
        <v>31.1875</v>
      </c>
    </row>
    <row r="66" spans="2:3" ht="14.25" x14ac:dyDescent="0.2">
      <c r="B66" s="65">
        <v>43265</v>
      </c>
      <c r="C66" s="68">
        <v>31.6875</v>
      </c>
    </row>
    <row r="67" spans="2:3" ht="14.25" x14ac:dyDescent="0.2">
      <c r="B67" s="67">
        <v>43266</v>
      </c>
      <c r="C67" s="66">
        <v>31.0625</v>
      </c>
    </row>
    <row r="68" spans="2:3" ht="14.25" x14ac:dyDescent="0.2">
      <c r="B68" s="65">
        <v>43269</v>
      </c>
      <c r="C68" s="68">
        <v>32.5625</v>
      </c>
    </row>
    <row r="69" spans="2:3" ht="14.25" x14ac:dyDescent="0.2">
      <c r="B69" s="67">
        <v>43270</v>
      </c>
      <c r="C69" s="66">
        <v>34.0625</v>
      </c>
    </row>
    <row r="70" spans="2:3" ht="14.25" x14ac:dyDescent="0.2">
      <c r="B70" s="65">
        <v>43272</v>
      </c>
      <c r="C70" s="68">
        <v>33.5</v>
      </c>
    </row>
    <row r="71" spans="2:3" ht="14.25" x14ac:dyDescent="0.2">
      <c r="B71" s="67">
        <v>43273</v>
      </c>
      <c r="C71" s="66">
        <v>33.125</v>
      </c>
    </row>
    <row r="72" spans="2:3" ht="14.25" x14ac:dyDescent="0.2">
      <c r="B72" s="65">
        <v>43276</v>
      </c>
      <c r="C72" s="68">
        <v>34.5</v>
      </c>
    </row>
    <row r="73" spans="2:3" ht="14.25" x14ac:dyDescent="0.2">
      <c r="B73" s="67">
        <v>43277</v>
      </c>
      <c r="C73" s="66">
        <v>33.9375</v>
      </c>
    </row>
    <row r="74" spans="2:3" ht="14.25" x14ac:dyDescent="0.2">
      <c r="B74" s="65">
        <v>43278</v>
      </c>
      <c r="C74" s="68">
        <v>33.375</v>
      </c>
    </row>
    <row r="75" spans="2:3" ht="14.25" x14ac:dyDescent="0.2">
      <c r="B75" s="67">
        <v>43279</v>
      </c>
      <c r="C75" s="66">
        <v>34.3125</v>
      </c>
    </row>
    <row r="76" spans="2:3" ht="14.25" x14ac:dyDescent="0.2">
      <c r="B76" s="65">
        <v>43280</v>
      </c>
      <c r="C76" s="68">
        <v>33.875</v>
      </c>
    </row>
    <row r="77" spans="2:3" ht="14.25" x14ac:dyDescent="0.2">
      <c r="B77" s="67">
        <v>43283</v>
      </c>
      <c r="C77" s="66">
        <v>34.75</v>
      </c>
    </row>
    <row r="78" spans="2:3" ht="14.25" x14ac:dyDescent="0.2">
      <c r="B78" s="65">
        <v>43284</v>
      </c>
      <c r="C78" s="68">
        <v>35.625</v>
      </c>
    </row>
    <row r="79" spans="2:3" ht="14.25" x14ac:dyDescent="0.2">
      <c r="B79" s="67">
        <v>43285</v>
      </c>
      <c r="C79" s="66">
        <v>34.9375</v>
      </c>
    </row>
    <row r="80" spans="2:3" ht="14.25" x14ac:dyDescent="0.2">
      <c r="B80" s="65">
        <v>43286</v>
      </c>
      <c r="C80" s="68">
        <v>35.9375</v>
      </c>
    </row>
    <row r="81" spans="2:3" ht="14.25" x14ac:dyDescent="0.2">
      <c r="B81" s="67">
        <v>43287</v>
      </c>
      <c r="C81" s="66">
        <v>35.0625</v>
      </c>
    </row>
    <row r="82" spans="2:3" ht="14.25" x14ac:dyDescent="0.2">
      <c r="B82" s="65">
        <v>43291</v>
      </c>
      <c r="C82" s="68">
        <v>33.75</v>
      </c>
    </row>
    <row r="83" spans="2:3" ht="14.25" x14ac:dyDescent="0.2">
      <c r="B83" s="67">
        <v>43292</v>
      </c>
      <c r="C83" s="66">
        <v>34.1875</v>
      </c>
    </row>
    <row r="84" spans="2:3" ht="14.25" x14ac:dyDescent="0.2">
      <c r="B84" s="65">
        <v>43293</v>
      </c>
      <c r="C84" s="68">
        <v>35.375</v>
      </c>
    </row>
    <row r="85" spans="2:3" ht="14.25" x14ac:dyDescent="0.2">
      <c r="B85" s="67">
        <v>43294</v>
      </c>
      <c r="C85" s="66">
        <v>37.625</v>
      </c>
    </row>
    <row r="86" spans="2:3" ht="14.25" x14ac:dyDescent="0.2">
      <c r="B86" s="65">
        <v>43297</v>
      </c>
      <c r="C86" s="68">
        <v>36.6875</v>
      </c>
    </row>
    <row r="87" spans="2:3" ht="14.25" x14ac:dyDescent="0.2">
      <c r="B87" s="67">
        <v>43298</v>
      </c>
      <c r="C87" s="66">
        <v>37</v>
      </c>
    </row>
    <row r="88" spans="2:3" ht="14.25" x14ac:dyDescent="0.2">
      <c r="B88" s="65">
        <v>43299</v>
      </c>
      <c r="C88" s="68">
        <v>38</v>
      </c>
    </row>
    <row r="89" spans="2:3" ht="14.25" x14ac:dyDescent="0.2">
      <c r="B89" s="67">
        <v>43300</v>
      </c>
      <c r="C89" s="66">
        <v>38.125</v>
      </c>
    </row>
    <row r="90" spans="2:3" ht="14.25" x14ac:dyDescent="0.2">
      <c r="B90" s="65">
        <v>43301</v>
      </c>
      <c r="C90" s="68">
        <v>37.5625</v>
      </c>
    </row>
    <row r="91" spans="2:3" ht="14.25" x14ac:dyDescent="0.2">
      <c r="B91" s="67">
        <v>43304</v>
      </c>
      <c r="C91" s="66">
        <v>36.4375</v>
      </c>
    </row>
    <row r="92" spans="2:3" ht="14.25" x14ac:dyDescent="0.2">
      <c r="B92" s="65">
        <v>43305</v>
      </c>
      <c r="C92" s="68">
        <v>37</v>
      </c>
    </row>
    <row r="93" spans="2:3" ht="14.25" x14ac:dyDescent="0.2">
      <c r="B93" s="67">
        <v>43306</v>
      </c>
      <c r="C93" s="66">
        <v>35.875</v>
      </c>
    </row>
    <row r="94" spans="2:3" ht="14.25" x14ac:dyDescent="0.2">
      <c r="B94" s="65">
        <v>43307</v>
      </c>
      <c r="C94" s="68">
        <v>36.5625</v>
      </c>
    </row>
    <row r="95" spans="2:3" ht="14.25" x14ac:dyDescent="0.2">
      <c r="B95" s="67">
        <v>43308</v>
      </c>
      <c r="C95" s="66">
        <v>35.4375</v>
      </c>
    </row>
    <row r="96" spans="2:3" ht="14.25" x14ac:dyDescent="0.2">
      <c r="B96" s="65">
        <v>43311</v>
      </c>
      <c r="C96" s="68">
        <v>36.8125</v>
      </c>
    </row>
    <row r="97" spans="2:3" ht="14.25" x14ac:dyDescent="0.2">
      <c r="B97" s="67">
        <v>43312</v>
      </c>
      <c r="C97" s="66">
        <v>37.75</v>
      </c>
    </row>
    <row r="98" spans="2:3" ht="14.25" x14ac:dyDescent="0.2">
      <c r="B98" s="65">
        <v>43313</v>
      </c>
      <c r="C98" s="68">
        <v>37.0625</v>
      </c>
    </row>
    <row r="99" spans="2:3" ht="14.25" x14ac:dyDescent="0.2">
      <c r="B99" s="67">
        <v>43314</v>
      </c>
      <c r="C99" s="66">
        <v>36.4375</v>
      </c>
    </row>
    <row r="100" spans="2:3" ht="14.25" x14ac:dyDescent="0.2">
      <c r="B100" s="65">
        <v>43315</v>
      </c>
      <c r="C100" s="68">
        <v>35.625</v>
      </c>
    </row>
    <row r="101" spans="2:3" ht="14.25" x14ac:dyDescent="0.2">
      <c r="B101" s="67">
        <v>43318</v>
      </c>
      <c r="C101" s="66">
        <v>36.0625</v>
      </c>
    </row>
    <row r="102" spans="2:3" ht="14.25" x14ac:dyDescent="0.2">
      <c r="B102" s="65">
        <v>43319</v>
      </c>
      <c r="C102" s="68">
        <v>36.6875</v>
      </c>
    </row>
    <row r="103" spans="2:3" ht="14.25" x14ac:dyDescent="0.2">
      <c r="B103" s="67">
        <v>43320</v>
      </c>
      <c r="C103" s="66">
        <v>33.75</v>
      </c>
    </row>
    <row r="104" spans="2:3" ht="14.25" x14ac:dyDescent="0.2">
      <c r="B104" s="65">
        <v>43321</v>
      </c>
      <c r="C104" s="68">
        <v>34.875</v>
      </c>
    </row>
    <row r="105" spans="2:3" ht="14.25" x14ac:dyDescent="0.2">
      <c r="B105" s="67">
        <v>43322</v>
      </c>
      <c r="C105" s="66">
        <v>33.8125</v>
      </c>
    </row>
    <row r="106" spans="2:3" ht="14.25" x14ac:dyDescent="0.2">
      <c r="B106" s="65">
        <v>43325</v>
      </c>
      <c r="C106" s="68">
        <v>36.375</v>
      </c>
    </row>
    <row r="107" spans="2:3" ht="14.25" x14ac:dyDescent="0.2">
      <c r="B107" s="67">
        <v>43326</v>
      </c>
      <c r="C107" s="66">
        <v>37.1875</v>
      </c>
    </row>
    <row r="108" spans="2:3" ht="14.25" x14ac:dyDescent="0.2">
      <c r="B108" s="65">
        <v>43327</v>
      </c>
      <c r="C108" s="68">
        <v>37.625</v>
      </c>
    </row>
    <row r="109" spans="2:3" ht="14.25" x14ac:dyDescent="0.2">
      <c r="B109" s="67">
        <v>43328</v>
      </c>
      <c r="C109" s="66">
        <v>37.125</v>
      </c>
    </row>
    <row r="110" spans="2:3" ht="14.25" x14ac:dyDescent="0.2">
      <c r="B110" s="65">
        <v>43329</v>
      </c>
      <c r="C110" s="68">
        <v>37.1875</v>
      </c>
    </row>
    <row r="111" spans="2:3" ht="14.25" x14ac:dyDescent="0.2">
      <c r="B111" s="67">
        <v>43333</v>
      </c>
      <c r="C111" s="66">
        <v>37.125</v>
      </c>
    </row>
    <row r="112" spans="2:3" ht="14.25" x14ac:dyDescent="0.2">
      <c r="B112" s="65">
        <v>43334</v>
      </c>
      <c r="C112" s="68">
        <v>35.5</v>
      </c>
    </row>
    <row r="113" spans="2:5" ht="14.25" x14ac:dyDescent="0.2">
      <c r="B113" s="67">
        <v>43335</v>
      </c>
      <c r="C113" s="66">
        <v>36.9375</v>
      </c>
    </row>
    <row r="114" spans="2:5" ht="14.25" x14ac:dyDescent="0.2">
      <c r="B114" s="65">
        <v>43336</v>
      </c>
      <c r="C114" s="68">
        <v>36.875</v>
      </c>
    </row>
    <row r="115" spans="2:5" ht="14.25" x14ac:dyDescent="0.2">
      <c r="B115" s="67">
        <v>43339</v>
      </c>
      <c r="C115" s="66">
        <v>36.1875</v>
      </c>
    </row>
    <row r="116" spans="2:5" ht="14.25" x14ac:dyDescent="0.2">
      <c r="B116" s="65">
        <v>43340</v>
      </c>
      <c r="C116" s="68">
        <v>36.4375</v>
      </c>
    </row>
    <row r="117" spans="2:5" ht="14.25" x14ac:dyDescent="0.2">
      <c r="B117" s="67">
        <v>43341</v>
      </c>
      <c r="C117" s="66">
        <v>36.5</v>
      </c>
    </row>
    <row r="118" spans="2:5" ht="14.25" x14ac:dyDescent="0.2">
      <c r="B118" s="65">
        <v>43342</v>
      </c>
      <c r="C118" s="68">
        <v>37.75</v>
      </c>
    </row>
    <row r="119" spans="2:5" ht="14.25" x14ac:dyDescent="0.2">
      <c r="B119" s="65">
        <v>43343</v>
      </c>
      <c r="C119" s="68">
        <v>40.5</v>
      </c>
      <c r="E119" s="69"/>
    </row>
    <row r="120" spans="2:5" ht="14.25" x14ac:dyDescent="0.2">
      <c r="B120" s="65">
        <v>43346</v>
      </c>
      <c r="C120" s="68">
        <v>41</v>
      </c>
    </row>
    <row r="121" spans="2:5" ht="14.25" x14ac:dyDescent="0.2">
      <c r="B121" s="65">
        <v>43347</v>
      </c>
      <c r="C121" s="68"/>
    </row>
    <row r="122" spans="2:5" ht="14.25" x14ac:dyDescent="0.2">
      <c r="B122" s="65">
        <v>43348</v>
      </c>
      <c r="C122" s="68"/>
    </row>
    <row r="123" spans="2:5" ht="14.25" x14ac:dyDescent="0.2">
      <c r="B123" s="65">
        <v>43349</v>
      </c>
      <c r="C123" s="68"/>
    </row>
    <row r="124" spans="2:5" ht="14.25" x14ac:dyDescent="0.2">
      <c r="B124" s="65">
        <v>43350</v>
      </c>
      <c r="C124" s="68"/>
    </row>
    <row r="125" spans="2:5" ht="14.25" x14ac:dyDescent="0.2">
      <c r="B125" s="65">
        <v>43353</v>
      </c>
      <c r="C125" s="68"/>
    </row>
    <row r="126" spans="2:5" ht="14.25" x14ac:dyDescent="0.2">
      <c r="B126" s="65">
        <v>43354</v>
      </c>
      <c r="C126" s="68"/>
    </row>
    <row r="127" spans="2:5" ht="14.25" x14ac:dyDescent="0.2">
      <c r="B127" s="65">
        <v>43355</v>
      </c>
      <c r="C127" s="68"/>
    </row>
    <row r="128" spans="2:5" ht="14.25" x14ac:dyDescent="0.2">
      <c r="B128" s="65">
        <v>43356</v>
      </c>
      <c r="C128" s="6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75">
        <v>43101</v>
      </c>
    </row>
    <row r="2" spans="2:2" x14ac:dyDescent="0.2">
      <c r="B2" s="75">
        <v>43143</v>
      </c>
    </row>
    <row r="3" spans="2:2" x14ac:dyDescent="0.2">
      <c r="B3" s="75">
        <v>43144</v>
      </c>
    </row>
    <row r="4" spans="2:2" x14ac:dyDescent="0.2">
      <c r="B4" s="75">
        <v>43188</v>
      </c>
    </row>
    <row r="5" spans="2:2" x14ac:dyDescent="0.2">
      <c r="B5" s="75">
        <v>43189</v>
      </c>
    </row>
    <row r="6" spans="2:2" x14ac:dyDescent="0.2">
      <c r="B6" s="75">
        <v>43192</v>
      </c>
    </row>
    <row r="7" spans="2:2" x14ac:dyDescent="0.2">
      <c r="B7" s="75">
        <v>43220</v>
      </c>
    </row>
    <row r="8" spans="2:2" x14ac:dyDescent="0.2">
      <c r="B8" s="75">
        <v>43221</v>
      </c>
    </row>
    <row r="9" spans="2:2" x14ac:dyDescent="0.2">
      <c r="B9" s="75">
        <v>43245</v>
      </c>
    </row>
    <row r="10" spans="2:2" x14ac:dyDescent="0.2">
      <c r="B10" s="75">
        <v>43271</v>
      </c>
    </row>
    <row r="11" spans="2:2" x14ac:dyDescent="0.2">
      <c r="B11" s="75">
        <v>43290</v>
      </c>
    </row>
    <row r="12" spans="2:2" x14ac:dyDescent="0.2">
      <c r="B12" s="75">
        <v>43332</v>
      </c>
    </row>
    <row r="13" spans="2:2" x14ac:dyDescent="0.2">
      <c r="B13" s="75">
        <v>43388</v>
      </c>
    </row>
    <row r="14" spans="2:2" x14ac:dyDescent="0.2">
      <c r="B14" s="75">
        <v>43410</v>
      </c>
    </row>
    <row r="15" spans="2:2" x14ac:dyDescent="0.2">
      <c r="B15" s="75">
        <v>43423</v>
      </c>
    </row>
    <row r="16" spans="2:2" x14ac:dyDescent="0.2">
      <c r="B16" s="75">
        <v>43434</v>
      </c>
    </row>
    <row r="17" spans="2:2" x14ac:dyDescent="0.2">
      <c r="B17" s="75">
        <v>43442</v>
      </c>
    </row>
    <row r="18" spans="2:2" x14ac:dyDescent="0.2">
      <c r="B18" s="75">
        <v>43458</v>
      </c>
    </row>
    <row r="19" spans="2:2" x14ac:dyDescent="0.2">
      <c r="B19" s="75">
        <v>43459</v>
      </c>
    </row>
    <row r="20" spans="2:2" x14ac:dyDescent="0.2">
      <c r="B20" s="75">
        <v>43465</v>
      </c>
    </row>
    <row r="21" spans="2:2" x14ac:dyDescent="0.2">
      <c r="B21" s="75">
        <v>43466</v>
      </c>
    </row>
    <row r="22" spans="2:2" x14ac:dyDescent="0.2">
      <c r="B22" s="75">
        <v>43528</v>
      </c>
    </row>
    <row r="23" spans="2:2" x14ac:dyDescent="0.2">
      <c r="B23" s="75">
        <v>43529</v>
      </c>
    </row>
    <row r="24" spans="2:2" x14ac:dyDescent="0.2">
      <c r="B24" s="75">
        <v>43548</v>
      </c>
    </row>
    <row r="25" spans="2:2" x14ac:dyDescent="0.2">
      <c r="B25" s="75">
        <v>43557</v>
      </c>
    </row>
    <row r="26" spans="2:2" x14ac:dyDescent="0.2">
      <c r="B26" s="75">
        <v>43573</v>
      </c>
    </row>
    <row r="27" spans="2:2" x14ac:dyDescent="0.2">
      <c r="B27" s="75">
        <v>43574</v>
      </c>
    </row>
    <row r="28" spans="2:2" x14ac:dyDescent="0.2">
      <c r="B28" s="75">
        <v>43586</v>
      </c>
    </row>
    <row r="29" spans="2:2" x14ac:dyDescent="0.2">
      <c r="B29" s="75">
        <v>43610</v>
      </c>
    </row>
    <row r="30" spans="2:2" x14ac:dyDescent="0.2">
      <c r="B30" s="75">
        <v>43633</v>
      </c>
    </row>
    <row r="31" spans="2:2" x14ac:dyDescent="0.2">
      <c r="B31" s="75">
        <v>43636</v>
      </c>
    </row>
    <row r="32" spans="2:2" x14ac:dyDescent="0.2">
      <c r="B32" s="75">
        <v>43654</v>
      </c>
    </row>
    <row r="33" spans="2:2" x14ac:dyDescent="0.2">
      <c r="B33" s="75">
        <v>43655</v>
      </c>
    </row>
    <row r="34" spans="2:2" x14ac:dyDescent="0.2">
      <c r="B34" s="75">
        <v>43696</v>
      </c>
    </row>
    <row r="35" spans="2:2" x14ac:dyDescent="0.2">
      <c r="B35" s="75">
        <v>43752</v>
      </c>
    </row>
    <row r="36" spans="2:2" x14ac:dyDescent="0.2">
      <c r="B36" s="75">
        <v>43775</v>
      </c>
    </row>
    <row r="37" spans="2:2" x14ac:dyDescent="0.2">
      <c r="B37" s="75">
        <v>43787</v>
      </c>
    </row>
    <row r="38" spans="2:2" x14ac:dyDescent="0.2">
      <c r="B38" s="75">
        <v>43823</v>
      </c>
    </row>
    <row r="39" spans="2:2" x14ac:dyDescent="0.2">
      <c r="B39" s="75">
        <v>43824</v>
      </c>
    </row>
    <row r="40" spans="2:2" x14ac:dyDescent="0.2">
      <c r="B40" s="75">
        <v>43830</v>
      </c>
    </row>
    <row r="41" spans="2:2" x14ac:dyDescent="0.2">
      <c r="B41" s="75">
        <v>43831</v>
      </c>
    </row>
    <row r="42" spans="2:2" x14ac:dyDescent="0.2">
      <c r="B42" s="75">
        <v>43885</v>
      </c>
    </row>
    <row r="43" spans="2:2" x14ac:dyDescent="0.2">
      <c r="B43" s="75">
        <v>43886</v>
      </c>
    </row>
    <row r="44" spans="2:2" x14ac:dyDescent="0.2">
      <c r="B44" s="75">
        <v>43913</v>
      </c>
    </row>
    <row r="45" spans="2:2" x14ac:dyDescent="0.2">
      <c r="B45" s="75">
        <v>43914</v>
      </c>
    </row>
    <row r="46" spans="2:2" x14ac:dyDescent="0.2">
      <c r="B46" s="75">
        <v>43923</v>
      </c>
    </row>
    <row r="47" spans="2:2" x14ac:dyDescent="0.2">
      <c r="B47" s="75">
        <v>43930</v>
      </c>
    </row>
    <row r="48" spans="2:2" x14ac:dyDescent="0.2">
      <c r="B48" s="75">
        <v>43931</v>
      </c>
    </row>
    <row r="49" spans="2:2" x14ac:dyDescent="0.2">
      <c r="B49" s="75">
        <v>43952</v>
      </c>
    </row>
    <row r="50" spans="2:2" x14ac:dyDescent="0.2">
      <c r="B50" s="75">
        <v>43976</v>
      </c>
    </row>
    <row r="51" spans="2:2" x14ac:dyDescent="0.2">
      <c r="B51" s="75">
        <v>43997</v>
      </c>
    </row>
    <row r="52" spans="2:2" x14ac:dyDescent="0.2">
      <c r="B52" s="75">
        <v>44002</v>
      </c>
    </row>
    <row r="53" spans="2:2" x14ac:dyDescent="0.2">
      <c r="B53" s="75">
        <v>44021</v>
      </c>
    </row>
    <row r="54" spans="2:2" x14ac:dyDescent="0.2">
      <c r="B54" s="75">
        <v>44022</v>
      </c>
    </row>
    <row r="55" spans="2:2" x14ac:dyDescent="0.2">
      <c r="B55" s="75">
        <v>44060</v>
      </c>
    </row>
    <row r="56" spans="2:2" x14ac:dyDescent="0.2">
      <c r="B56" s="75">
        <v>44116</v>
      </c>
    </row>
    <row r="57" spans="2:2" x14ac:dyDescent="0.2">
      <c r="B57" s="75">
        <v>44141</v>
      </c>
    </row>
    <row r="58" spans="2:2" x14ac:dyDescent="0.2">
      <c r="B58" s="75">
        <v>44158</v>
      </c>
    </row>
    <row r="59" spans="2:2" x14ac:dyDescent="0.2">
      <c r="B59" s="75">
        <v>44172</v>
      </c>
    </row>
    <row r="60" spans="2:2" x14ac:dyDescent="0.2">
      <c r="B60" s="75">
        <v>44173</v>
      </c>
    </row>
    <row r="61" spans="2:2" x14ac:dyDescent="0.2">
      <c r="B61" s="75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72">
        <v>43202</v>
      </c>
    </row>
    <row r="2" spans="1:4" x14ac:dyDescent="0.2">
      <c r="A2" s="72">
        <v>43200</v>
      </c>
      <c r="B2">
        <v>1</v>
      </c>
      <c r="D2">
        <f>+IF(A1&lt;A2,B2,(IF(A1&lt;A3,B3,0)))</f>
        <v>2</v>
      </c>
    </row>
    <row r="3" spans="1:4" x14ac:dyDescent="0.2">
      <c r="A3" s="72">
        <v>43230</v>
      </c>
      <c r="B3">
        <v>2</v>
      </c>
    </row>
    <row r="4" spans="1:4" x14ac:dyDescent="0.2">
      <c r="A4" s="72">
        <v>43261</v>
      </c>
      <c r="B4">
        <v>3</v>
      </c>
    </row>
    <row r="5" spans="1:4" x14ac:dyDescent="0.2">
      <c r="A5" s="72">
        <v>43291</v>
      </c>
      <c r="B5">
        <v>4</v>
      </c>
    </row>
    <row r="6" spans="1:4" x14ac:dyDescent="0.2">
      <c r="A6" s="72">
        <v>43322</v>
      </c>
      <c r="B6">
        <v>5</v>
      </c>
    </row>
    <row r="7" spans="1:4" x14ac:dyDescent="0.2">
      <c r="A7" s="72">
        <v>43353</v>
      </c>
      <c r="B7">
        <v>6</v>
      </c>
    </row>
    <row r="8" spans="1:4" x14ac:dyDescent="0.2">
      <c r="A8" s="72">
        <v>43383</v>
      </c>
      <c r="B8">
        <v>7</v>
      </c>
    </row>
    <row r="9" spans="1:4" x14ac:dyDescent="0.2">
      <c r="A9" s="72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Serie V</vt:lpstr>
      <vt:lpstr>TM20</vt:lpstr>
      <vt:lpstr>Feriados</vt:lpstr>
      <vt:lpstr>Hoja2</vt:lpstr>
      <vt:lpstr>'Serie V'!Área_de_impresión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2021-11-24T13:25:36Z</dcterms:modified>
</cp:coreProperties>
</file>