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CREDICUOTAS\ON SERIE 1\Difusión\"/>
    </mc:Choice>
  </mc:AlternateContent>
  <bookViews>
    <workbookView xWindow="0" yWindow="0" windowWidth="25200" windowHeight="11490"/>
  </bookViews>
  <sheets>
    <sheet name="CLASE A (ARS)" sheetId="12" r:id="rId1"/>
    <sheet name="Feriados" sheetId="5" state="hidden" r:id="rId2"/>
    <sheet name="Hoja2" sheetId="7" state="hidden" r:id="rId3"/>
  </sheets>
  <definedNames>
    <definedName name="_xlnm.Print_Area" localSheetId="0">'CLASE A (ARS)'!$D$1:$P$46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0" i="12" l="1"/>
  <c r="Q31" i="12"/>
  <c r="Q32" i="12"/>
  <c r="Q33" i="12"/>
  <c r="Q34" i="12"/>
  <c r="Q28" i="12" l="1"/>
  <c r="J19" i="12" l="1"/>
  <c r="J20" i="12"/>
  <c r="J21" i="12"/>
  <c r="O31" i="12"/>
  <c r="I31" i="12" s="1"/>
  <c r="O32" i="12"/>
  <c r="I32" i="12" s="1"/>
  <c r="O33" i="12"/>
  <c r="I33" i="12" s="1"/>
  <c r="C31" i="12"/>
  <c r="C32" i="12"/>
  <c r="C33" i="12"/>
  <c r="G14" i="12" l="1"/>
  <c r="O34" i="12"/>
  <c r="I34" i="12" s="1"/>
  <c r="O30" i="12"/>
  <c r="I30" i="12" s="1"/>
  <c r="I29" i="12"/>
  <c r="K36" i="12" l="1"/>
  <c r="C34" i="12"/>
  <c r="C30" i="12"/>
  <c r="L29" i="12"/>
  <c r="L30" i="12" s="1"/>
  <c r="L31" i="12" s="1"/>
  <c r="L32" i="12" s="1"/>
  <c r="L33" i="12" s="1"/>
  <c r="N28" i="12"/>
  <c r="M28" i="12"/>
  <c r="S28" i="12" s="1"/>
  <c r="I28" i="12"/>
  <c r="I27" i="12" s="1"/>
  <c r="E28" i="12"/>
  <c r="F28" i="12" s="1"/>
  <c r="B28" i="12"/>
  <c r="C29" i="12" s="1"/>
  <c r="L27" i="12"/>
  <c r="J22" i="12"/>
  <c r="J18" i="12"/>
  <c r="J17" i="12"/>
  <c r="D28" i="12"/>
  <c r="J23" i="12" l="1"/>
  <c r="E29" i="12"/>
  <c r="L34" i="12" l="1"/>
  <c r="G29" i="12"/>
  <c r="J29" i="12" s="1"/>
  <c r="K17" i="12" s="1"/>
  <c r="E30" i="12"/>
  <c r="E31" i="12" s="1"/>
  <c r="F29" i="12"/>
  <c r="G31" i="12" l="1"/>
  <c r="J31" i="12" s="1"/>
  <c r="K19" i="12" s="1"/>
  <c r="L19" i="12" s="1"/>
  <c r="F31" i="12"/>
  <c r="E32" i="12"/>
  <c r="L17" i="12"/>
  <c r="M29" i="12"/>
  <c r="H29" i="12"/>
  <c r="Q29" i="12" s="1"/>
  <c r="D29" i="12"/>
  <c r="I17" i="12"/>
  <c r="G30" i="12"/>
  <c r="J30" i="12" s="1"/>
  <c r="K18" i="12" s="1"/>
  <c r="L18" i="12" s="1"/>
  <c r="F30" i="12"/>
  <c r="N29" i="12" l="1"/>
  <c r="S29" i="12"/>
  <c r="F32" i="12"/>
  <c r="E33" i="12"/>
  <c r="G32" i="12"/>
  <c r="J32" i="12" s="1"/>
  <c r="K20" i="12" s="1"/>
  <c r="L20" i="12" s="1"/>
  <c r="D31" i="12"/>
  <c r="I19" i="12"/>
  <c r="M31" i="12"/>
  <c r="S31" i="12" s="1"/>
  <c r="H31" i="12"/>
  <c r="M30" i="12"/>
  <c r="S30" i="12" s="1"/>
  <c r="H30" i="12"/>
  <c r="D30" i="12"/>
  <c r="I18" i="12"/>
  <c r="N30" i="12" l="1"/>
  <c r="N31" i="12"/>
  <c r="G33" i="12"/>
  <c r="J33" i="12" s="1"/>
  <c r="F33" i="12"/>
  <c r="D32" i="12"/>
  <c r="H32" i="12"/>
  <c r="I20" i="12"/>
  <c r="M32" i="12"/>
  <c r="S32" i="12" s="1"/>
  <c r="E34" i="12"/>
  <c r="G34" i="12" s="1"/>
  <c r="J34" i="12" s="1"/>
  <c r="K22" i="12" s="1"/>
  <c r="L22" i="12" s="1"/>
  <c r="N32" i="12" l="1"/>
  <c r="F34" i="12"/>
  <c r="I22" i="12" s="1"/>
  <c r="I21" i="12"/>
  <c r="H33" i="12"/>
  <c r="D33" i="12"/>
  <c r="G11" i="12"/>
  <c r="H34" i="12"/>
  <c r="M33" i="12"/>
  <c r="S33" i="12" s="1"/>
  <c r="K21" i="12"/>
  <c r="L21" i="12" s="1"/>
  <c r="M34" i="12"/>
  <c r="D34" i="12"/>
  <c r="N34" i="12" l="1"/>
  <c r="S34" i="12"/>
  <c r="N33" i="12"/>
  <c r="K23" i="12"/>
  <c r="L23" i="12" s="1"/>
  <c r="K10" i="12" l="1"/>
  <c r="N36" i="12"/>
  <c r="R32" i="12" l="1"/>
  <c r="T32" i="12" s="1"/>
  <c r="U32" i="12" s="1"/>
  <c r="R33" i="12"/>
  <c r="T33" i="12" s="1"/>
  <c r="U33" i="12" s="1"/>
  <c r="R30" i="12"/>
  <c r="T30" i="12" s="1"/>
  <c r="U30" i="12" s="1"/>
  <c r="R34" i="12"/>
  <c r="T34" i="12" s="1"/>
  <c r="U34" i="12" s="1"/>
  <c r="R31" i="12"/>
  <c r="T31" i="12" s="1"/>
  <c r="U31" i="12" s="1"/>
  <c r="R26" i="12"/>
  <c r="K11" i="12"/>
  <c r="R28" i="12"/>
  <c r="T28" i="12" s="1"/>
  <c r="U28" i="12" s="1"/>
  <c r="R29" i="12"/>
  <c r="T29" i="12" s="1"/>
  <c r="D2" i="7"/>
  <c r="T36" i="12" l="1"/>
  <c r="U29" i="12"/>
  <c r="U36" i="12" s="1"/>
  <c r="K12" i="12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O29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iserte manualmente por período</t>
        </r>
      </text>
    </comment>
  </commentList>
</comments>
</file>

<file path=xl/sharedStrings.xml><?xml version="1.0" encoding="utf-8"?>
<sst xmlns="http://schemas.openxmlformats.org/spreadsheetml/2006/main" count="42" uniqueCount="41">
  <si>
    <t>Fecha de Emisión:</t>
  </si>
  <si>
    <t>TIR:</t>
  </si>
  <si>
    <t>Precio clean: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</si>
  <si>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</si>
  <si>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</si>
  <si>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</si>
  <si>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</si>
  <si>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</si>
  <si>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</si>
  <si>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</si>
  <si>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</si>
  <si>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</si>
  <si>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</si>
  <si>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</si>
  <si>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</si>
  <si>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</si>
  <si>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</si>
  <si>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</si>
  <si>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</si>
  <si>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</si>
  <si>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</si>
  <si>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</si>
  <si>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</si>
  <si>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Fecha de inicio de calculo</t>
  </si>
  <si>
    <t>intereses</t>
  </si>
  <si>
    <t>capital</t>
  </si>
  <si>
    <t>Calificación (Fix):</t>
  </si>
  <si>
    <t>Plazo (meses):</t>
  </si>
  <si>
    <t>Intereses:</t>
  </si>
  <si>
    <t>Cupón:</t>
  </si>
  <si>
    <t>Duration (meses):</t>
  </si>
  <si>
    <t>Moneda:</t>
  </si>
  <si>
    <t>Días Dev.</t>
  </si>
  <si>
    <t>V/N:</t>
  </si>
  <si>
    <t>Badlar Proyectada</t>
  </si>
  <si>
    <t>Pesos</t>
  </si>
  <si>
    <t>Margen a licitar:</t>
  </si>
  <si>
    <t>ON Credicuotas Serie I (Badlar 18 meses)</t>
  </si>
  <si>
    <t>Margen s/badlar</t>
  </si>
  <si>
    <t>A-</t>
  </si>
  <si>
    <t>Trimestarles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</si>
</sst>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  <font>
      <sz val="8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40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15" fontId="2" fillId="3" borderId="3" xfId="0" applyNumberFormat="1" applyFont="1" applyFill="1" applyBorder="1" applyAlignment="1" applyProtection="1">
      <alignment horizontal="center"/>
    </xf>
    <xf numFmtId="38" fontId="2" fillId="3" borderId="0" xfId="0" applyNumberFormat="1" applyFont="1" applyFill="1" applyBorder="1" applyAlignment="1" applyProtection="1">
      <alignment horizontal="center"/>
    </xf>
    <xf numFmtId="167" fontId="2" fillId="3" borderId="0" xfId="1" applyNumberFormat="1" applyFont="1" applyFill="1" applyBorder="1" applyAlignment="1" applyProtection="1">
      <alignment horizontal="center"/>
    </xf>
    <xf numFmtId="40" fontId="2" fillId="3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3" borderId="12" xfId="0" applyNumberFormat="1" applyFont="1" applyFill="1" applyBorder="1" applyAlignment="1" applyProtection="1">
      <alignment horizontal="center"/>
    </xf>
    <xf numFmtId="38" fontId="2" fillId="3" borderId="8" xfId="0" applyNumberFormat="1" applyFont="1" applyFill="1" applyBorder="1" applyAlignment="1" applyProtection="1">
      <alignment horizontal="center"/>
    </xf>
    <xf numFmtId="10" fontId="2" fillId="3" borderId="8" xfId="3" applyNumberFormat="1" applyFont="1" applyFill="1" applyBorder="1" applyAlignment="1" applyProtection="1">
      <alignment horizont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5" fontId="2" fillId="3" borderId="5" xfId="0" applyNumberFormat="1" applyFont="1" applyFill="1" applyBorder="1" applyAlignment="1" applyProtection="1">
      <alignment horizontal="center"/>
    </xf>
    <xf numFmtId="167" fontId="2" fillId="3" borderId="8" xfId="1" applyNumberFormat="1" applyFont="1" applyFill="1" applyBorder="1" applyAlignment="1" applyProtection="1">
      <alignment horizontal="center"/>
    </xf>
    <xf numFmtId="40" fontId="2" fillId="3" borderId="8" xfId="0" applyNumberFormat="1" applyFont="1" applyFill="1" applyBorder="1" applyAlignment="1" applyProtection="1">
      <alignment horizontal="center"/>
    </xf>
    <xf numFmtId="38" fontId="2" fillId="3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2" xfId="0" applyNumberFormat="1" applyFont="1" applyFill="1" applyBorder="1" applyAlignment="1" applyProtection="1">
      <alignment horizontal="center" vertical="center"/>
    </xf>
    <xf numFmtId="10" fontId="7" fillId="3" borderId="2" xfId="3" applyNumberFormat="1" applyFont="1" applyFill="1" applyBorder="1" applyAlignment="1" applyProtection="1">
      <alignment horizontal="center"/>
    </xf>
    <xf numFmtId="40" fontId="2" fillId="3" borderId="2" xfId="0" applyNumberFormat="1" applyFont="1" applyFill="1" applyBorder="1" applyAlignment="1" applyProtection="1">
      <alignment horizontal="center" vertical="center"/>
    </xf>
    <xf numFmtId="38" fontId="2" fillId="3" borderId="14" xfId="0" applyNumberFormat="1" applyFont="1" applyFill="1" applyBorder="1" applyAlignment="1" applyProtection="1">
      <alignment horizontal="center" vertical="center"/>
    </xf>
    <xf numFmtId="4" fontId="10" fillId="0" borderId="0" xfId="2" applyNumberFormat="1" applyFont="1" applyFill="1" applyBorder="1" applyAlignment="1" applyProtection="1">
      <alignment horizontal="center"/>
    </xf>
    <xf numFmtId="4" fontId="10" fillId="0" borderId="3" xfId="2" applyNumberFormat="1" applyFont="1" applyFill="1" applyBorder="1" applyAlignment="1" applyProtection="1">
      <alignment horizontal="center"/>
    </xf>
    <xf numFmtId="4" fontId="10" fillId="0" borderId="2" xfId="2" applyNumberFormat="1" applyFont="1" applyFill="1" applyBorder="1" applyAlignment="1" applyProtection="1">
      <alignment horizont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3" borderId="10" xfId="0" applyFont="1" applyFill="1" applyBorder="1" applyAlignment="1" applyProtection="1">
      <alignment horizontal="center"/>
    </xf>
    <xf numFmtId="165" fontId="3" fillId="3" borderId="11" xfId="2" applyNumberFormat="1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15" fontId="2" fillId="3" borderId="4" xfId="0" applyNumberFormat="1" applyFont="1" applyFill="1" applyBorder="1" applyAlignment="1" applyProtection="1">
      <alignment horizontal="center"/>
    </xf>
    <xf numFmtId="15" fontId="3" fillId="3" borderId="10" xfId="0" applyNumberFormat="1" applyFont="1" applyFill="1" applyBorder="1" applyAlignment="1" applyProtection="1">
      <alignment horizontal="center"/>
    </xf>
    <xf numFmtId="4" fontId="3" fillId="3" borderId="11" xfId="2" applyNumberFormat="1" applyFont="1" applyFill="1" applyBorder="1" applyAlignment="1" applyProtection="1">
      <alignment horizontal="center"/>
    </xf>
    <xf numFmtId="4" fontId="3" fillId="3" borderId="11" xfId="0" applyNumberFormat="1" applyFont="1" applyFill="1" applyBorder="1" applyAlignment="1" applyProtection="1">
      <alignment horizontal="center"/>
    </xf>
    <xf numFmtId="166" fontId="3" fillId="4" borderId="12" xfId="3" applyNumberFormat="1" applyFont="1" applyFill="1" applyBorder="1" applyAlignment="1" applyProtection="1">
      <alignment horizontal="center"/>
    </xf>
    <xf numFmtId="166" fontId="3" fillId="4" borderId="6" xfId="3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5" xfId="2" applyNumberFormat="1" applyFont="1" applyFill="1" applyBorder="1" applyAlignment="1" applyProtection="1">
      <alignment horizontal="center" vertical="center" wrapText="1"/>
    </xf>
    <xf numFmtId="165" fontId="3" fillId="3" borderId="2" xfId="2" applyNumberFormat="1" applyFont="1" applyFill="1" applyBorder="1" applyAlignment="1" applyProtection="1">
      <alignment horizontal="center" vertical="center" wrapText="1"/>
    </xf>
    <xf numFmtId="165" fontId="3" fillId="3" borderId="8" xfId="2" applyNumberFormat="1" applyFont="1" applyFill="1" applyBorder="1" applyAlignment="1" applyProtection="1">
      <alignment horizontal="center" vertical="center" wrapText="1"/>
    </xf>
    <xf numFmtId="171" fontId="3" fillId="3" borderId="0" xfId="2" applyNumberFormat="1" applyFont="1" applyFill="1" applyBorder="1" applyAlignment="1" applyProtection="1">
      <alignment horizontal="center"/>
      <protection locked="0"/>
    </xf>
    <xf numFmtId="171" fontId="3" fillId="3" borderId="12" xfId="2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3" borderId="12" xfId="0" applyNumberFormat="1" applyFont="1" applyFill="1" applyBorder="1" applyAlignment="1" applyProtection="1">
      <alignment horizontal="center"/>
    </xf>
    <xf numFmtId="169" fontId="3" fillId="4" borderId="0" xfId="0" applyNumberFormat="1" applyFont="1" applyFill="1" applyBorder="1" applyAlignment="1" applyProtection="1">
      <alignment horizontal="center"/>
      <protection locked="0"/>
    </xf>
    <xf numFmtId="169" fontId="3" fillId="4" borderId="12" xfId="0" applyNumberFormat="1" applyFont="1" applyFill="1" applyBorder="1" applyAlignment="1" applyProtection="1">
      <alignment horizontal="center"/>
      <protection locked="0"/>
    </xf>
    <xf numFmtId="165" fontId="3" fillId="3" borderId="8" xfId="2" applyNumberFormat="1" applyFont="1" applyFill="1" applyBorder="1" applyAlignment="1" applyProtection="1">
      <alignment horizontal="center"/>
      <protection locked="0"/>
    </xf>
    <xf numFmtId="165" fontId="3" fillId="3" borderId="6" xfId="2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0" fontId="4" fillId="4" borderId="6" xfId="3" applyNumberFormat="1" applyFont="1" applyFill="1" applyBorder="1" applyAlignment="1" applyProtection="1">
      <alignment horizontal="center"/>
      <protection locked="0"/>
    </xf>
    <xf numFmtId="10" fontId="4" fillId="4" borderId="7" xfId="3" applyNumberFormat="1" applyFont="1" applyFill="1" applyBorder="1" applyAlignment="1" applyProtection="1">
      <alignment horizontal="center"/>
      <protection locked="0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2" xfId="2" applyNumberFormat="1" applyFont="1" applyFill="1" applyBorder="1" applyAlignment="1" applyProtection="1">
      <alignment horizontal="center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2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3" fillId="3" borderId="12" xfId="0" applyNumberFormat="1" applyFont="1" applyFill="1" applyBorder="1" applyAlignment="1" applyProtection="1">
      <alignment horizontal="center"/>
    </xf>
    <xf numFmtId="0" fontId="11" fillId="3" borderId="13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/>
    <xf numFmtId="0" fontId="12" fillId="3" borderId="11" xfId="0" applyFont="1" applyFill="1" applyBorder="1" applyAlignment="1" applyProtection="1"/>
    <xf numFmtId="165" fontId="3" fillId="3" borderId="2" xfId="2" applyNumberFormat="1" applyFont="1" applyFill="1" applyBorder="1" applyAlignment="1" applyProtection="1">
      <alignment horizontal="center"/>
      <protection locked="0"/>
    </xf>
    <xf numFmtId="165" fontId="3" fillId="3" borderId="14" xfId="2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right"/>
    </xf>
    <xf numFmtId="10" fontId="3" fillId="3" borderId="2" xfId="0" applyNumberFormat="1" applyFont="1" applyFill="1" applyBorder="1" applyAlignment="1" applyProtection="1">
      <alignment horizontal="center"/>
    </xf>
    <xf numFmtId="10" fontId="3" fillId="3" borderId="14" xfId="0" applyNumberFormat="1" applyFont="1" applyFill="1" applyBorder="1" applyAlignment="1" applyProtection="1">
      <alignment horizontal="center"/>
    </xf>
    <xf numFmtId="0" fontId="13" fillId="0" borderId="0" xfId="0" applyFont="1" applyProtection="1"/>
    <xf numFmtId="0" fontId="13" fillId="2" borderId="0" xfId="0" applyFont="1" applyFill="1" applyBorder="1" applyProtection="1"/>
    <xf numFmtId="0" fontId="13" fillId="2" borderId="0" xfId="0" applyFont="1" applyFill="1" applyProtection="1"/>
    <xf numFmtId="0" fontId="13" fillId="0" borderId="0" xfId="0" applyFont="1" applyFill="1" applyProtection="1"/>
    <xf numFmtId="0" fontId="14" fillId="2" borderId="0" xfId="0" applyFont="1" applyFill="1" applyBorder="1" applyAlignment="1" applyProtection="1">
      <alignment horizontal="center" vertical="center" wrapText="1"/>
    </xf>
    <xf numFmtId="4" fontId="13" fillId="0" borderId="0" xfId="0" applyNumberFormat="1" applyFont="1" applyFill="1" applyProtection="1"/>
    <xf numFmtId="168" fontId="13" fillId="2" borderId="0" xfId="0" applyNumberFormat="1" applyFont="1" applyFill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164" fontId="13" fillId="0" borderId="0" xfId="1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43" fontId="13" fillId="0" borderId="0" xfId="0" applyNumberFormat="1" applyFont="1" applyFill="1" applyAlignment="1" applyProtection="1">
      <alignment horizontal="center" vertical="center"/>
    </xf>
    <xf numFmtId="164" fontId="13" fillId="0" borderId="0" xfId="0" applyNumberFormat="1" applyFont="1" applyFill="1" applyAlignment="1" applyProtection="1">
      <alignment horizontal="center" vertical="center"/>
    </xf>
    <xf numFmtId="168" fontId="13" fillId="2" borderId="0" xfId="0" applyNumberFormat="1" applyFont="1" applyFill="1" applyBorder="1" applyAlignment="1" applyProtection="1">
      <alignment horizontal="center" vertical="center"/>
    </xf>
    <xf numFmtId="43" fontId="13" fillId="0" borderId="0" xfId="0" applyNumberFormat="1" applyFont="1" applyFill="1" applyProtection="1"/>
    <xf numFmtId="164" fontId="13" fillId="0" borderId="0" xfId="0" applyNumberFormat="1" applyFont="1" applyFill="1" applyProtection="1"/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37</xdr:row>
      <xdr:rowOff>38100</xdr:rowOff>
    </xdr:from>
    <xdr:to>
      <xdr:col>14</xdr:col>
      <xdr:colOff>28576</xdr:colOff>
      <xdr:row>42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8</xdr:col>
      <xdr:colOff>142875</xdr:colOff>
      <xdr:row>2</xdr:row>
      <xdr:rowOff>47626</xdr:rowOff>
    </xdr:from>
    <xdr:to>
      <xdr:col>9</xdr:col>
      <xdr:colOff>630451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581400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9</xdr:col>
      <xdr:colOff>876300</xdr:colOff>
      <xdr:row>3</xdr:row>
      <xdr:rowOff>9525</xdr:rowOff>
    </xdr:from>
    <xdr:to>
      <xdr:col>12</xdr:col>
      <xdr:colOff>71001</xdr:colOff>
      <xdr:row>5</xdr:row>
      <xdr:rowOff>95250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63" t="22996" r="26843" b="22011"/>
        <a:stretch/>
      </xdr:blipFill>
      <xdr:spPr>
        <a:xfrm>
          <a:off x="5086350" y="438150"/>
          <a:ext cx="1823601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73"/>
  <sheetViews>
    <sheetView showGridLines="0" tabSelected="1" zoomScaleNormal="100" zoomScaleSheetLayoutView="130" workbookViewId="0">
      <selection activeCell="O19" sqref="O19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0.7109375" style="1" customWidth="1"/>
    <col min="8" max="8" width="10.5703125" style="1" bestFit="1" customWidth="1"/>
    <col min="9" max="12" width="13.1406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12.28515625" style="1" customWidth="1"/>
    <col min="23" max="23" width="11.42578125" style="1" customWidth="1"/>
    <col min="24" max="25" width="11.7109375" style="1" bestFit="1" customWidth="1"/>
    <col min="26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115" t="s">
        <v>37</v>
      </c>
      <c r="G8" s="116"/>
      <c r="H8" s="116"/>
      <c r="I8" s="116"/>
      <c r="J8" s="116"/>
      <c r="K8" s="116"/>
      <c r="L8" s="116"/>
      <c r="M8" s="116"/>
      <c r="N8" s="116"/>
      <c r="O8" s="117"/>
      <c r="P8" s="118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69" t="s">
        <v>0</v>
      </c>
      <c r="G10" s="119">
        <v>44656</v>
      </c>
      <c r="H10" s="120"/>
      <c r="I10" s="121" t="s">
        <v>1</v>
      </c>
      <c r="J10" s="122"/>
      <c r="K10" s="123">
        <f>XIRR(N28:N34,D28:D34)</f>
        <v>0.59113294482231149</v>
      </c>
      <c r="L10" s="124"/>
      <c r="M10" s="121" t="s">
        <v>28</v>
      </c>
      <c r="N10" s="122"/>
      <c r="O10" s="123" t="s">
        <v>40</v>
      </c>
      <c r="P10" s="124"/>
      <c r="Q10" s="3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70" t="s">
        <v>3</v>
      </c>
      <c r="G11" s="109">
        <f>+F34</f>
        <v>45204</v>
      </c>
      <c r="H11" s="110"/>
      <c r="I11" s="95" t="s">
        <v>19</v>
      </c>
      <c r="J11" s="96"/>
      <c r="K11" s="111">
        <f>+NOMINAL(K10,4)</f>
        <v>0.49248471674755034</v>
      </c>
      <c r="L11" s="112"/>
      <c r="M11" s="95" t="s">
        <v>31</v>
      </c>
      <c r="N11" s="96"/>
      <c r="O11" s="113" t="s">
        <v>35</v>
      </c>
      <c r="P11" s="114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34"/>
      <c r="F12" s="70" t="s">
        <v>29</v>
      </c>
      <c r="G12" s="111" t="s">
        <v>38</v>
      </c>
      <c r="H12" s="112"/>
      <c r="I12" s="95" t="s">
        <v>30</v>
      </c>
      <c r="J12" s="96"/>
      <c r="K12" s="97">
        <f>+(U36/T36)*12</f>
        <v>12.002917033448076</v>
      </c>
      <c r="L12" s="98"/>
      <c r="M12" s="95" t="s">
        <v>2</v>
      </c>
      <c r="N12" s="96"/>
      <c r="O12" s="111">
        <v>1</v>
      </c>
      <c r="P12" s="112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70"/>
      <c r="G13" s="93"/>
      <c r="H13" s="94"/>
      <c r="I13" s="95" t="s">
        <v>26</v>
      </c>
      <c r="J13" s="96"/>
      <c r="K13" s="97" t="s">
        <v>39</v>
      </c>
      <c r="L13" s="98"/>
      <c r="M13" s="95" t="s">
        <v>33</v>
      </c>
      <c r="N13" s="96"/>
      <c r="O13" s="99">
        <v>1000000000</v>
      </c>
      <c r="P13" s="100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71" t="s">
        <v>4</v>
      </c>
      <c r="G14" s="101">
        <f>+$G$10</f>
        <v>44656</v>
      </c>
      <c r="H14" s="102"/>
      <c r="I14" s="103" t="s">
        <v>27</v>
      </c>
      <c r="J14" s="104"/>
      <c r="K14" s="105">
        <v>18</v>
      </c>
      <c r="L14" s="106"/>
      <c r="M14" s="103" t="s">
        <v>36</v>
      </c>
      <c r="N14" s="104"/>
      <c r="O14" s="107">
        <v>4.7500000000000001E-2</v>
      </c>
      <c r="P14" s="108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I16" s="72" t="s">
        <v>11</v>
      </c>
      <c r="J16" s="73" t="s">
        <v>17</v>
      </c>
      <c r="K16" s="73" t="s">
        <v>12</v>
      </c>
      <c r="L16" s="74" t="s">
        <v>13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2:142" ht="12.75" customHeight="1" x14ac:dyDescent="0.2">
      <c r="I17" s="75">
        <f t="shared" ref="I17:I18" si="0">+F29</f>
        <v>44747</v>
      </c>
      <c r="J17" s="65">
        <f>+$O$13*K29/100</f>
        <v>0</v>
      </c>
      <c r="K17" s="66">
        <f>+$O$13*J29/100</f>
        <v>122787671.2328767</v>
      </c>
      <c r="L17" s="21">
        <f>SUM(J17:K17)</f>
        <v>122787671.2328767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2:142" ht="12.75" customHeight="1" x14ac:dyDescent="0.2">
      <c r="I18" s="75">
        <f t="shared" si="0"/>
        <v>44839</v>
      </c>
      <c r="J18" s="65">
        <f>+$O$13*K30/100</f>
        <v>0</v>
      </c>
      <c r="K18" s="64">
        <f>+$O$13*J30/100</f>
        <v>124136986.30136985</v>
      </c>
      <c r="L18" s="21">
        <f t="shared" ref="L18:L22" si="1">SUM(J18:K18)</f>
        <v>124136986.30136985</v>
      </c>
      <c r="M18" s="8"/>
      <c r="O18" s="31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2:142" ht="12.75" customHeight="1" x14ac:dyDescent="0.2">
      <c r="I19" s="75">
        <f t="shared" ref="I19:I21" si="2">+F31</f>
        <v>44931</v>
      </c>
      <c r="J19" s="65">
        <f t="shared" ref="J19:J21" si="3">+$O$13*K31/100</f>
        <v>0</v>
      </c>
      <c r="K19" s="64">
        <f t="shared" ref="K19:K21" si="4">+$O$13*J31/100</f>
        <v>124136986.30136985</v>
      </c>
      <c r="L19" s="21">
        <f t="shared" ref="L19:L21" si="5">SUM(J19:K19)</f>
        <v>124136986.30136985</v>
      </c>
      <c r="M19" s="8"/>
      <c r="O19" s="31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2:142" ht="12.75" customHeight="1" x14ac:dyDescent="0.2">
      <c r="I20" s="75">
        <f t="shared" si="2"/>
        <v>45021</v>
      </c>
      <c r="J20" s="65">
        <f t="shared" si="3"/>
        <v>330000000</v>
      </c>
      <c r="K20" s="64">
        <f t="shared" si="4"/>
        <v>121438356.16438356</v>
      </c>
      <c r="L20" s="21">
        <f t="shared" si="5"/>
        <v>451438356.16438353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2:142" ht="12.75" customHeight="1" x14ac:dyDescent="0.2">
      <c r="I21" s="75">
        <f t="shared" si="2"/>
        <v>45112</v>
      </c>
      <c r="J21" s="65">
        <f t="shared" si="3"/>
        <v>330000000</v>
      </c>
      <c r="K21" s="64">
        <f t="shared" si="4"/>
        <v>82267739.726027399</v>
      </c>
      <c r="L21" s="21">
        <f t="shared" si="5"/>
        <v>412267739.72602737</v>
      </c>
      <c r="M21" s="8"/>
      <c r="O21" s="31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2:142" ht="12.75" customHeight="1" x14ac:dyDescent="0.2">
      <c r="I22" s="75">
        <f>+F34</f>
        <v>45204</v>
      </c>
      <c r="J22" s="65">
        <f>+$O$13*K34/100</f>
        <v>340000000</v>
      </c>
      <c r="K22" s="64">
        <f>+$O$13*J34/100</f>
        <v>42206575.342465751</v>
      </c>
      <c r="L22" s="21">
        <f t="shared" si="1"/>
        <v>382206575.34246576</v>
      </c>
      <c r="M22" s="8"/>
      <c r="O22" s="31"/>
      <c r="P22" s="125"/>
      <c r="Q22" s="126"/>
      <c r="R22" s="126"/>
      <c r="S22" s="127"/>
      <c r="T22" s="127"/>
      <c r="U22" s="127"/>
      <c r="V22" s="125"/>
      <c r="W22" s="128"/>
      <c r="X22" s="128"/>
      <c r="Y22" s="128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2:142" ht="12.75" customHeight="1" x14ac:dyDescent="0.2">
      <c r="I23" s="76" t="s">
        <v>13</v>
      </c>
      <c r="J23" s="77">
        <f>SUM(J17:J22)</f>
        <v>1000000000</v>
      </c>
      <c r="K23" s="77">
        <f>SUM(K17:K22)</f>
        <v>616974315.06849313</v>
      </c>
      <c r="L23" s="78">
        <f>SUM(J23:K23)</f>
        <v>1616974315.0684931</v>
      </c>
      <c r="M23" s="8"/>
      <c r="P23" s="125"/>
      <c r="Q23" s="126"/>
      <c r="R23" s="126"/>
      <c r="S23" s="127"/>
      <c r="T23" s="127"/>
      <c r="U23" s="127"/>
      <c r="V23" s="125"/>
      <c r="W23" s="128"/>
      <c r="X23" s="128"/>
      <c r="Y23" s="128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2:142" x14ac:dyDescent="0.2">
      <c r="G24" s="46"/>
      <c r="H24" s="6"/>
      <c r="I24" s="6"/>
      <c r="L24" s="7"/>
      <c r="M24" s="8"/>
      <c r="P24" s="125"/>
      <c r="Q24" s="126"/>
      <c r="R24" s="126"/>
      <c r="S24" s="127"/>
      <c r="T24" s="127"/>
      <c r="U24" s="127"/>
      <c r="V24" s="125"/>
      <c r="W24" s="128"/>
      <c r="X24" s="128"/>
      <c r="Y24" s="128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2:142" ht="14.25" customHeight="1" x14ac:dyDescent="0.2">
      <c r="F25" s="89" t="s">
        <v>18</v>
      </c>
      <c r="G25" s="91" t="s">
        <v>32</v>
      </c>
      <c r="H25" s="91" t="s">
        <v>14</v>
      </c>
      <c r="I25" s="91" t="s">
        <v>22</v>
      </c>
      <c r="J25" s="83" t="s">
        <v>21</v>
      </c>
      <c r="K25" s="83" t="s">
        <v>5</v>
      </c>
      <c r="L25" s="83" t="s">
        <v>15</v>
      </c>
      <c r="M25" s="85" t="s">
        <v>6</v>
      </c>
      <c r="N25" s="87" t="s">
        <v>16</v>
      </c>
      <c r="O25" s="87" t="s">
        <v>34</v>
      </c>
      <c r="P25" s="125"/>
      <c r="Q25" s="9" t="s">
        <v>20</v>
      </c>
      <c r="R25" s="9" t="s">
        <v>7</v>
      </c>
      <c r="S25" s="9" t="s">
        <v>8</v>
      </c>
      <c r="T25" s="9" t="s">
        <v>9</v>
      </c>
      <c r="U25" s="9" t="s">
        <v>10</v>
      </c>
      <c r="V25" s="129"/>
      <c r="W25" s="128"/>
      <c r="X25" s="128"/>
      <c r="Y25" s="128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2:142" x14ac:dyDescent="0.2">
      <c r="F26" s="90"/>
      <c r="G26" s="92"/>
      <c r="H26" s="92"/>
      <c r="I26" s="92"/>
      <c r="J26" s="84"/>
      <c r="K26" s="84"/>
      <c r="L26" s="84"/>
      <c r="M26" s="86"/>
      <c r="N26" s="88"/>
      <c r="O26" s="88"/>
      <c r="P26" s="125"/>
      <c r="Q26" s="10"/>
      <c r="R26" s="11">
        <f>+K10</f>
        <v>0.59113294482231149</v>
      </c>
      <c r="V26" s="125"/>
      <c r="W26" s="128"/>
      <c r="X26" s="128"/>
      <c r="Y26" s="128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</row>
    <row r="27" spans="2:142" x14ac:dyDescent="0.2">
      <c r="B27" s="1" t="s">
        <v>23</v>
      </c>
      <c r="F27" s="67"/>
      <c r="G27" s="50"/>
      <c r="H27" s="50"/>
      <c r="I27" s="20">
        <f>+I28</f>
        <v>4.7500000000000001E-2</v>
      </c>
      <c r="J27" s="51"/>
      <c r="K27" s="51"/>
      <c r="L27" s="52">
        <f>+L28</f>
        <v>100</v>
      </c>
      <c r="M27" s="53"/>
      <c r="N27" s="68"/>
      <c r="P27" s="125"/>
      <c r="Q27" s="10"/>
      <c r="R27" s="11"/>
      <c r="V27" s="125"/>
      <c r="W27" s="130"/>
      <c r="X27" s="130"/>
      <c r="Y27" s="130"/>
      <c r="Z27" s="82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</row>
    <row r="28" spans="2:142" s="12" customFormat="1" ht="12.75" customHeight="1" x14ac:dyDescent="0.2">
      <c r="B28" s="30">
        <f>+G10</f>
        <v>44656</v>
      </c>
      <c r="C28" s="32"/>
      <c r="D28" s="30">
        <f>+G14</f>
        <v>44656</v>
      </c>
      <c r="E28" s="39">
        <f>+G10</f>
        <v>44656</v>
      </c>
      <c r="F28" s="59">
        <f>+E28</f>
        <v>44656</v>
      </c>
      <c r="G28" s="60"/>
      <c r="H28" s="60"/>
      <c r="I28" s="61">
        <f t="shared" ref="I28" si="6">+$O$14</f>
        <v>4.7500000000000001E-2</v>
      </c>
      <c r="J28" s="60"/>
      <c r="K28" s="60"/>
      <c r="L28" s="62">
        <v>100</v>
      </c>
      <c r="M28" s="62">
        <f>-O12*100</f>
        <v>-100</v>
      </c>
      <c r="N28" s="63">
        <f>+O13*-1</f>
        <v>-1000000000</v>
      </c>
      <c r="O28" s="63"/>
      <c r="P28" s="125"/>
      <c r="Q28" s="16">
        <f t="shared" ref="Q28:Q34" si="7">H28/365</f>
        <v>0</v>
      </c>
      <c r="R28" s="16">
        <f t="shared" ref="R28:R34" si="8">1/(1+$K$10)^(H28/365)</f>
        <v>1</v>
      </c>
      <c r="S28" s="17">
        <f t="shared" ref="S28:S34" si="9">+M28</f>
        <v>-100</v>
      </c>
      <c r="T28" s="17">
        <f t="shared" ref="T28:T34" si="10">+S28*R28</f>
        <v>-100</v>
      </c>
      <c r="U28" s="17">
        <f t="shared" ref="U28:U34" si="11">+T28*Q28</f>
        <v>0</v>
      </c>
      <c r="V28" s="132"/>
      <c r="W28" s="133"/>
      <c r="X28" s="133"/>
      <c r="Y28" s="134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</row>
    <row r="29" spans="2:142" s="12" customFormat="1" ht="12.75" customHeight="1" x14ac:dyDescent="0.2">
      <c r="B29" s="30">
        <v>44747</v>
      </c>
      <c r="C29" s="32">
        <f t="shared" ref="C29:C34" si="12">+B29-B28</f>
        <v>91</v>
      </c>
      <c r="D29" s="30">
        <f t="shared" ref="D29:D34" si="13">+F29</f>
        <v>44747</v>
      </c>
      <c r="E29" s="39">
        <f t="shared" ref="E29:E34" si="14">+E28+C29</f>
        <v>44747</v>
      </c>
      <c r="F29" s="42">
        <f t="shared" ref="F29:F34" si="15">+E29</f>
        <v>44747</v>
      </c>
      <c r="G29" s="43">
        <f t="shared" ref="G29:G34" si="16">+E29-E28</f>
        <v>91</v>
      </c>
      <c r="H29" s="43">
        <f t="shared" ref="H29:H34" si="17">+IF(F29-$G$14&lt;0,0,F29-$G$14)</f>
        <v>91</v>
      </c>
      <c r="I29" s="41">
        <f>+$O$14+O29</f>
        <v>0.49249999999999999</v>
      </c>
      <c r="J29" s="44">
        <f t="shared" ref="J29:J34" si="18">+I29/365*G29*L28</f>
        <v>12.27876712328767</v>
      </c>
      <c r="K29" s="45">
        <v>0</v>
      </c>
      <c r="L29" s="45">
        <f t="shared" ref="L29:L34" si="19">+L28-K29</f>
        <v>100</v>
      </c>
      <c r="M29" s="45">
        <f t="shared" ref="M29:M34" si="20">+IF(F29&gt;$G$14,J29+K29,0)</f>
        <v>12.27876712328767</v>
      </c>
      <c r="N29" s="47">
        <f t="shared" ref="N29:N34" si="21">+M29*$O$13/100</f>
        <v>122787671.2328767</v>
      </c>
      <c r="O29" s="79">
        <v>0.44500000000000001</v>
      </c>
      <c r="P29" s="125"/>
      <c r="Q29" s="16">
        <f t="shared" si="7"/>
        <v>0.24931506849315069</v>
      </c>
      <c r="R29" s="16">
        <f t="shared" si="8"/>
        <v>0.89065915864599654</v>
      </c>
      <c r="S29" s="17">
        <f t="shared" si="9"/>
        <v>12.27876712328767</v>
      </c>
      <c r="T29" s="81">
        <f t="shared" si="10"/>
        <v>10.93619639523752</v>
      </c>
      <c r="U29" s="17">
        <f t="shared" si="11"/>
        <v>2.7265585533331897</v>
      </c>
      <c r="V29" s="132"/>
      <c r="W29" s="134"/>
      <c r="X29" s="134"/>
      <c r="Y29" s="134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</row>
    <row r="30" spans="2:142" s="12" customFormat="1" ht="12.75" customHeight="1" x14ac:dyDescent="0.2">
      <c r="B30" s="30">
        <v>44839</v>
      </c>
      <c r="C30" s="32">
        <f t="shared" si="12"/>
        <v>92</v>
      </c>
      <c r="D30" s="30">
        <f t="shared" si="13"/>
        <v>44839</v>
      </c>
      <c r="E30" s="39">
        <f t="shared" si="14"/>
        <v>44839</v>
      </c>
      <c r="F30" s="42">
        <f t="shared" si="15"/>
        <v>44839</v>
      </c>
      <c r="G30" s="43">
        <f t="shared" si="16"/>
        <v>92</v>
      </c>
      <c r="H30" s="43">
        <f t="shared" si="17"/>
        <v>183</v>
      </c>
      <c r="I30" s="41">
        <f t="shared" ref="I30:I34" si="22">+$O$14+O30</f>
        <v>0.49249999999999999</v>
      </c>
      <c r="J30" s="44">
        <f t="shared" si="18"/>
        <v>12.413698630136984</v>
      </c>
      <c r="K30" s="45">
        <v>0</v>
      </c>
      <c r="L30" s="45">
        <f t="shared" si="19"/>
        <v>100</v>
      </c>
      <c r="M30" s="45">
        <f t="shared" si="20"/>
        <v>12.413698630136984</v>
      </c>
      <c r="N30" s="47">
        <f t="shared" si="21"/>
        <v>124136986.30136985</v>
      </c>
      <c r="O30" s="79">
        <f>+$O$29</f>
        <v>0.44500000000000001</v>
      </c>
      <c r="P30" s="125"/>
      <c r="Q30" s="16">
        <f t="shared" si="7"/>
        <v>0.50136986301369868</v>
      </c>
      <c r="R30" s="16">
        <f t="shared" si="8"/>
        <v>0.79226497318383993</v>
      </c>
      <c r="S30" s="17">
        <f t="shared" si="9"/>
        <v>12.413698630136984</v>
      </c>
      <c r="T30" s="81">
        <f t="shared" si="10"/>
        <v>9.8349386123177478</v>
      </c>
      <c r="U30" s="17">
        <f t="shared" ref="U30:U33" si="23">+T30*Q30</f>
        <v>4.9309418248058847</v>
      </c>
      <c r="V30" s="132"/>
      <c r="W30" s="133"/>
      <c r="X30" s="135"/>
      <c r="Y30" s="134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2:142" s="12" customFormat="1" ht="12.75" customHeight="1" x14ac:dyDescent="0.2">
      <c r="B31" s="30">
        <v>44931</v>
      </c>
      <c r="C31" s="32">
        <f t="shared" si="12"/>
        <v>92</v>
      </c>
      <c r="D31" s="30">
        <f t="shared" si="13"/>
        <v>44931</v>
      </c>
      <c r="E31" s="39">
        <f t="shared" si="14"/>
        <v>44931</v>
      </c>
      <c r="F31" s="42">
        <f t="shared" si="15"/>
        <v>44931</v>
      </c>
      <c r="G31" s="43">
        <f t="shared" ref="G31:G33" si="24">+E31-E30</f>
        <v>92</v>
      </c>
      <c r="H31" s="43">
        <f t="shared" ref="H31:H33" si="25">+IF(F31-$G$14&lt;0,0,F31-$G$14)</f>
        <v>275</v>
      </c>
      <c r="I31" s="41">
        <f t="shared" ref="I31:I33" si="26">+$O$14+O31</f>
        <v>0.49249999999999999</v>
      </c>
      <c r="J31" s="44">
        <f t="shared" ref="J31:J33" si="27">+I31/365*G31*L30</f>
        <v>12.413698630136984</v>
      </c>
      <c r="K31" s="45">
        <v>0</v>
      </c>
      <c r="L31" s="45">
        <f t="shared" ref="L31:L33" si="28">+L30-K31</f>
        <v>100</v>
      </c>
      <c r="M31" s="45">
        <f t="shared" ref="M31:M33" si="29">+IF(F31&gt;$G$14,J31+K31,0)</f>
        <v>12.413698630136984</v>
      </c>
      <c r="N31" s="47">
        <f t="shared" ref="N31:N33" si="30">+M31*$O$13/100</f>
        <v>124136986.30136985</v>
      </c>
      <c r="O31" s="79">
        <f t="shared" ref="O31:O33" si="31">+$O$29</f>
        <v>0.44500000000000001</v>
      </c>
      <c r="P31" s="125"/>
      <c r="Q31" s="16">
        <f t="shared" si="7"/>
        <v>0.75342465753424659</v>
      </c>
      <c r="R31" s="16">
        <f t="shared" si="8"/>
        <v>0.70474073234503321</v>
      </c>
      <c r="S31" s="17">
        <f t="shared" si="9"/>
        <v>12.413698630136984</v>
      </c>
      <c r="T31" s="81">
        <f t="shared" si="10"/>
        <v>8.7484390637132741</v>
      </c>
      <c r="U31" s="17">
        <f t="shared" si="23"/>
        <v>6.591289705537398</v>
      </c>
      <c r="V31" s="132"/>
      <c r="W31" s="133"/>
      <c r="X31" s="135"/>
      <c r="Y31" s="134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</row>
    <row r="32" spans="2:142" s="12" customFormat="1" ht="12.75" customHeight="1" x14ac:dyDescent="0.2">
      <c r="B32" s="30">
        <v>45021</v>
      </c>
      <c r="C32" s="32">
        <f t="shared" si="12"/>
        <v>90</v>
      </c>
      <c r="D32" s="30">
        <f t="shared" si="13"/>
        <v>45021</v>
      </c>
      <c r="E32" s="39">
        <f t="shared" si="14"/>
        <v>45021</v>
      </c>
      <c r="F32" s="42">
        <f t="shared" si="15"/>
        <v>45021</v>
      </c>
      <c r="G32" s="43">
        <f t="shared" si="24"/>
        <v>90</v>
      </c>
      <c r="H32" s="43">
        <f t="shared" si="25"/>
        <v>365</v>
      </c>
      <c r="I32" s="41">
        <f t="shared" si="26"/>
        <v>0.49249999999999999</v>
      </c>
      <c r="J32" s="44">
        <f t="shared" si="27"/>
        <v>12.143835616438356</v>
      </c>
      <c r="K32" s="45">
        <v>33</v>
      </c>
      <c r="L32" s="45">
        <f t="shared" si="28"/>
        <v>67</v>
      </c>
      <c r="M32" s="45">
        <f t="shared" si="29"/>
        <v>45.143835616438352</v>
      </c>
      <c r="N32" s="47">
        <f t="shared" si="30"/>
        <v>451438356.16438353</v>
      </c>
      <c r="O32" s="79">
        <f t="shared" si="31"/>
        <v>0.44500000000000001</v>
      </c>
      <c r="P32" s="125"/>
      <c r="Q32" s="16">
        <f t="shared" si="7"/>
        <v>1</v>
      </c>
      <c r="R32" s="16">
        <f t="shared" si="8"/>
        <v>0.62848299587667344</v>
      </c>
      <c r="S32" s="17">
        <f t="shared" si="9"/>
        <v>45.143835616438352</v>
      </c>
      <c r="T32" s="81">
        <f t="shared" si="10"/>
        <v>28.372133053583248</v>
      </c>
      <c r="U32" s="17">
        <f t="shared" si="23"/>
        <v>28.372133053583248</v>
      </c>
      <c r="V32" s="132"/>
      <c r="W32" s="133"/>
      <c r="X32" s="135"/>
      <c r="Y32" s="134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</row>
    <row r="33" spans="2:142" s="12" customFormat="1" ht="12.75" customHeight="1" x14ac:dyDescent="0.2">
      <c r="B33" s="30">
        <v>45112</v>
      </c>
      <c r="C33" s="32">
        <f t="shared" si="12"/>
        <v>91</v>
      </c>
      <c r="D33" s="30">
        <f t="shared" si="13"/>
        <v>45112</v>
      </c>
      <c r="E33" s="39">
        <f t="shared" si="14"/>
        <v>45112</v>
      </c>
      <c r="F33" s="42">
        <f t="shared" si="15"/>
        <v>45112</v>
      </c>
      <c r="G33" s="43">
        <f t="shared" si="24"/>
        <v>91</v>
      </c>
      <c r="H33" s="43">
        <f t="shared" si="25"/>
        <v>456</v>
      </c>
      <c r="I33" s="41">
        <f t="shared" si="26"/>
        <v>0.49249999999999999</v>
      </c>
      <c r="J33" s="44">
        <f t="shared" si="27"/>
        <v>8.2267739726027393</v>
      </c>
      <c r="K33" s="45">
        <v>33</v>
      </c>
      <c r="L33" s="45">
        <f t="shared" si="28"/>
        <v>34</v>
      </c>
      <c r="M33" s="45">
        <f t="shared" si="29"/>
        <v>41.226773972602743</v>
      </c>
      <c r="N33" s="47">
        <f t="shared" si="30"/>
        <v>412267739.72602743</v>
      </c>
      <c r="O33" s="79">
        <f t="shared" si="31"/>
        <v>0.44500000000000001</v>
      </c>
      <c r="P33" s="125"/>
      <c r="Q33" s="16">
        <f t="shared" si="7"/>
        <v>1.2493150684931507</v>
      </c>
      <c r="R33" s="16">
        <f t="shared" si="8"/>
        <v>0.55976413633083322</v>
      </c>
      <c r="S33" s="17">
        <f t="shared" si="9"/>
        <v>41.226773972602743</v>
      </c>
      <c r="T33" s="81">
        <f t="shared" si="10"/>
        <v>23.07726952648045</v>
      </c>
      <c r="U33" s="17">
        <f t="shared" si="23"/>
        <v>28.830780559109822</v>
      </c>
      <c r="V33" s="132"/>
      <c r="W33" s="134"/>
      <c r="X33" s="134"/>
      <c r="Y33" s="134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</row>
    <row r="34" spans="2:142" s="12" customFormat="1" ht="12.75" customHeight="1" x14ac:dyDescent="0.2">
      <c r="B34" s="30">
        <v>45204</v>
      </c>
      <c r="C34" s="32">
        <f t="shared" si="12"/>
        <v>92</v>
      </c>
      <c r="D34" s="30">
        <f t="shared" si="13"/>
        <v>45204</v>
      </c>
      <c r="E34" s="39">
        <f t="shared" si="14"/>
        <v>45204</v>
      </c>
      <c r="F34" s="54">
        <f t="shared" si="15"/>
        <v>45204</v>
      </c>
      <c r="G34" s="48">
        <f t="shared" si="16"/>
        <v>92</v>
      </c>
      <c r="H34" s="48">
        <f t="shared" si="17"/>
        <v>548</v>
      </c>
      <c r="I34" s="49">
        <f t="shared" si="22"/>
        <v>0.49249999999999999</v>
      </c>
      <c r="J34" s="55">
        <f t="shared" si="18"/>
        <v>4.2206575342465751</v>
      </c>
      <c r="K34" s="56">
        <v>34</v>
      </c>
      <c r="L34" s="56">
        <f t="shared" si="19"/>
        <v>0</v>
      </c>
      <c r="M34" s="56">
        <f t="shared" si="20"/>
        <v>38.220657534246577</v>
      </c>
      <c r="N34" s="57">
        <f t="shared" si="21"/>
        <v>382206575.34246576</v>
      </c>
      <c r="O34" s="80">
        <f>+$O$29</f>
        <v>0.44500000000000001</v>
      </c>
      <c r="P34" s="125"/>
      <c r="Q34" s="16">
        <f t="shared" si="7"/>
        <v>1.5013698630136987</v>
      </c>
      <c r="R34" s="16">
        <f t="shared" si="8"/>
        <v>0.49792506387473201</v>
      </c>
      <c r="S34" s="17">
        <f t="shared" si="9"/>
        <v>38.220657534246577</v>
      </c>
      <c r="T34" s="81">
        <f t="shared" si="10"/>
        <v>19.031023344073983</v>
      </c>
      <c r="U34" s="17">
        <f t="shared" si="11"/>
        <v>28.572604911102857</v>
      </c>
      <c r="V34" s="132"/>
      <c r="W34" s="136"/>
      <c r="X34" s="133"/>
      <c r="Y34" s="134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</row>
    <row r="35" spans="2:142" ht="12.75" customHeight="1" x14ac:dyDescent="0.2">
      <c r="F35" s="40"/>
      <c r="G35" s="13"/>
      <c r="H35" s="15"/>
      <c r="I35" s="41"/>
      <c r="J35" s="14"/>
      <c r="K35" s="38"/>
      <c r="L35" s="15"/>
      <c r="M35" s="15"/>
      <c r="N35" s="37"/>
      <c r="P35" s="125"/>
      <c r="Q35" s="1"/>
      <c r="R35" s="1"/>
      <c r="S35" s="1"/>
      <c r="T35" s="1"/>
      <c r="U35" s="1"/>
      <c r="V35" s="125"/>
      <c r="W35" s="128"/>
      <c r="X35" s="128"/>
      <c r="Y35" s="128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</row>
    <row r="36" spans="2:142" x14ac:dyDescent="0.2">
      <c r="F36" s="18"/>
      <c r="G36" s="13"/>
      <c r="H36" s="13"/>
      <c r="I36" s="13"/>
      <c r="J36" s="13"/>
      <c r="K36" s="22">
        <f>SUM(K29:K34)</f>
        <v>100</v>
      </c>
      <c r="L36" s="15"/>
      <c r="M36" s="15"/>
      <c r="N36" s="23">
        <f>SUM(N28:N34)</f>
        <v>616974315.06849313</v>
      </c>
      <c r="P36" s="125"/>
      <c r="Q36" s="19"/>
      <c r="R36" s="19"/>
      <c r="S36" s="17"/>
      <c r="T36" s="17">
        <f>SUM(T29:T34)</f>
        <v>99.999999995406228</v>
      </c>
      <c r="U36" s="17">
        <f>SUM(U29:U34)</f>
        <v>100.02430860747241</v>
      </c>
      <c r="V36" s="125"/>
      <c r="W36" s="138"/>
      <c r="X36" s="139"/>
      <c r="Y36" s="128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</row>
    <row r="37" spans="2:142" x14ac:dyDescent="0.2">
      <c r="P37" s="125"/>
      <c r="Q37" s="125"/>
      <c r="R37" s="125"/>
      <c r="S37" s="125"/>
      <c r="T37" s="125"/>
      <c r="U37" s="125"/>
      <c r="V37" s="125"/>
      <c r="W37" s="128"/>
      <c r="X37" s="139"/>
      <c r="Y37" s="128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</row>
    <row r="38" spans="2:142" x14ac:dyDescent="0.2">
      <c r="P38" s="125"/>
      <c r="Q38" s="137"/>
      <c r="R38" s="137"/>
      <c r="S38" s="131"/>
      <c r="T38" s="131"/>
      <c r="U38" s="131"/>
      <c r="V38" s="125"/>
      <c r="W38" s="128"/>
      <c r="X38" s="138"/>
      <c r="Y38" s="128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</row>
    <row r="39" spans="2:142" x14ac:dyDescent="0.2">
      <c r="P39" s="125"/>
      <c r="Q39" s="126"/>
      <c r="R39" s="126"/>
      <c r="S39" s="127"/>
      <c r="T39" s="127"/>
      <c r="U39" s="127"/>
      <c r="V39" s="125"/>
      <c r="W39" s="128"/>
      <c r="X39" s="128"/>
      <c r="Y39" s="128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2:142" x14ac:dyDescent="0.2">
      <c r="Q40" s="125"/>
      <c r="R40" s="125"/>
      <c r="S40" s="125"/>
      <c r="T40" s="125"/>
      <c r="U40" s="1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2:142" x14ac:dyDescent="0.2">
      <c r="Q41" s="125"/>
      <c r="R41" s="125"/>
      <c r="S41" s="125"/>
      <c r="T41" s="125"/>
      <c r="U41" s="1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2:142" ht="9.75" customHeight="1" x14ac:dyDescent="0.2">
      <c r="Q42" s="1"/>
      <c r="R42" s="1"/>
      <c r="S42" s="1"/>
      <c r="T42" s="1"/>
      <c r="U42" s="1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2:142" x14ac:dyDescent="0.2">
      <c r="Q43" s="1"/>
      <c r="R43" s="1"/>
      <c r="S43" s="1"/>
      <c r="T43" s="1"/>
      <c r="U43" s="1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2:142" x14ac:dyDescent="0.2">
      <c r="Q44" s="1"/>
      <c r="R44" s="1"/>
      <c r="S44" s="1"/>
      <c r="T44" s="1"/>
      <c r="U44" s="1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2:142" x14ac:dyDescent="0.2">
      <c r="Q45" s="1"/>
      <c r="R45" s="1"/>
      <c r="S45" s="1"/>
      <c r="T45" s="1"/>
      <c r="U45" s="1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2:142" hidden="1" x14ac:dyDescent="0.2"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2:142" hidden="1" x14ac:dyDescent="0.2">
      <c r="G47" s="58"/>
      <c r="H47" s="58" t="s">
        <v>24</v>
      </c>
      <c r="I47" s="58"/>
      <c r="J47" s="58" t="s">
        <v>25</v>
      </c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2:142" hidden="1" x14ac:dyDescent="0.2">
      <c r="G48" s="58">
        <v>1</v>
      </c>
      <c r="H48" s="58"/>
      <c r="I48" s="58"/>
      <c r="J48" s="58"/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hidden="1" x14ac:dyDescent="0.2">
      <c r="G49" s="58">
        <v>2</v>
      </c>
      <c r="H49" s="58"/>
      <c r="I49" s="58"/>
      <c r="J49" s="58"/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G50" s="58">
        <v>3</v>
      </c>
      <c r="H50" s="58">
        <v>1</v>
      </c>
      <c r="I50" s="58"/>
      <c r="J50" s="58"/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58">
        <v>4</v>
      </c>
      <c r="H51" s="58"/>
      <c r="I51" s="58"/>
      <c r="J51" s="58"/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58">
        <v>5</v>
      </c>
      <c r="H52" s="58"/>
      <c r="I52" s="58"/>
      <c r="J52" s="58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58">
        <v>6</v>
      </c>
      <c r="H53" s="58">
        <v>2</v>
      </c>
      <c r="I53" s="58">
        <v>1</v>
      </c>
      <c r="J53" s="58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58">
        <v>7</v>
      </c>
      <c r="H54" s="58"/>
      <c r="I54" s="58"/>
      <c r="J54" s="58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58">
        <v>8</v>
      </c>
      <c r="H55" s="58"/>
      <c r="I55" s="58"/>
      <c r="J55" s="58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58">
        <v>9</v>
      </c>
      <c r="H56" s="58">
        <v>3</v>
      </c>
      <c r="I56" s="58"/>
      <c r="J56" s="58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58">
        <v>10</v>
      </c>
      <c r="H57" s="58"/>
      <c r="I57" s="58"/>
      <c r="J57" s="58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58">
        <v>11</v>
      </c>
      <c r="H58" s="58"/>
      <c r="I58" s="58"/>
      <c r="J58" s="58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58">
        <v>12</v>
      </c>
      <c r="H59" s="58">
        <v>4</v>
      </c>
      <c r="I59" s="58">
        <v>2</v>
      </c>
      <c r="J59" s="58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58">
        <v>13</v>
      </c>
      <c r="H60" s="58"/>
      <c r="I60" s="58"/>
      <c r="J60" s="58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58">
        <v>14</v>
      </c>
      <c r="H61" s="58"/>
      <c r="I61" s="58"/>
      <c r="J61" s="58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58">
        <v>15</v>
      </c>
      <c r="H62" s="58">
        <v>5</v>
      </c>
      <c r="I62" s="58"/>
      <c r="J62" s="58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58">
        <v>16</v>
      </c>
      <c r="H63" s="58"/>
      <c r="I63" s="58"/>
      <c r="J63" s="58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58">
        <v>17</v>
      </c>
      <c r="H64" s="58"/>
      <c r="I64" s="58"/>
      <c r="J64" s="58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58">
        <v>18</v>
      </c>
      <c r="H65" s="58">
        <v>6</v>
      </c>
      <c r="I65" s="58">
        <v>3</v>
      </c>
      <c r="J65" s="58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58">
        <v>19</v>
      </c>
      <c r="H66" s="58"/>
      <c r="I66" s="58"/>
      <c r="J66" s="58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58">
        <v>20</v>
      </c>
      <c r="H67" s="58"/>
      <c r="I67" s="58"/>
      <c r="J67" s="58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58">
        <v>21</v>
      </c>
      <c r="H68" s="58">
        <v>7</v>
      </c>
      <c r="I68" s="58"/>
      <c r="J68" s="58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58">
        <v>22</v>
      </c>
      <c r="H69" s="58"/>
      <c r="I69" s="58"/>
      <c r="J69" s="58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58">
        <v>23</v>
      </c>
      <c r="H70" s="58"/>
      <c r="I70" s="58"/>
      <c r="J70" s="58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58">
        <v>24</v>
      </c>
      <c r="H71" s="58">
        <v>8</v>
      </c>
      <c r="I71" s="58">
        <v>4</v>
      </c>
      <c r="J71" s="58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58">
        <v>25</v>
      </c>
      <c r="H72" s="58"/>
      <c r="I72" s="58"/>
      <c r="J72" s="58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58">
        <v>26</v>
      </c>
      <c r="H73" s="58"/>
      <c r="I73" s="58"/>
      <c r="J73" s="58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58">
        <v>27</v>
      </c>
      <c r="H74" s="58">
        <v>9</v>
      </c>
      <c r="I74" s="58"/>
      <c r="J74" s="58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58">
        <v>28</v>
      </c>
      <c r="H75" s="58"/>
      <c r="I75" s="58"/>
      <c r="J75" s="58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58">
        <v>29</v>
      </c>
      <c r="H76" s="58"/>
      <c r="I76" s="58"/>
      <c r="J76" s="58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58">
        <v>30</v>
      </c>
      <c r="H77" s="58">
        <v>10</v>
      </c>
      <c r="I77" s="58">
        <v>5</v>
      </c>
      <c r="J77" s="58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58">
        <v>31</v>
      </c>
      <c r="H78" s="58"/>
      <c r="I78" s="58"/>
      <c r="J78" s="58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58">
        <v>32</v>
      </c>
      <c r="H79" s="58"/>
      <c r="I79" s="58"/>
      <c r="J79" s="58"/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58">
        <v>33</v>
      </c>
      <c r="H80" s="58">
        <v>11</v>
      </c>
      <c r="I80" s="58"/>
      <c r="J80" s="58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58">
        <v>34</v>
      </c>
      <c r="H81" s="58"/>
      <c r="I81" s="58"/>
      <c r="J81" s="58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58">
        <v>35</v>
      </c>
      <c r="H82" s="58"/>
      <c r="I82" s="58"/>
      <c r="J82" s="58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58">
        <v>36</v>
      </c>
      <c r="H83" s="58">
        <v>12</v>
      </c>
      <c r="I83" s="58">
        <v>6</v>
      </c>
      <c r="J83" s="58">
        <v>1</v>
      </c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58">
        <v>37</v>
      </c>
      <c r="H84" s="58"/>
      <c r="I84" s="58"/>
      <c r="J84" s="58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58">
        <v>38</v>
      </c>
      <c r="H85" s="58"/>
      <c r="I85" s="58"/>
      <c r="J85" s="58"/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58">
        <v>39</v>
      </c>
      <c r="H86" s="58">
        <v>13</v>
      </c>
      <c r="I86" s="58"/>
      <c r="J86" s="58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58">
        <v>40</v>
      </c>
      <c r="H87" s="58"/>
      <c r="I87" s="58"/>
      <c r="J87" s="58"/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58">
        <v>41</v>
      </c>
      <c r="H88" s="58"/>
      <c r="I88" s="58"/>
      <c r="J88" s="58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58">
        <v>42</v>
      </c>
      <c r="H89" s="58">
        <v>14</v>
      </c>
      <c r="I89" s="58">
        <v>7</v>
      </c>
      <c r="J89" s="58">
        <v>2</v>
      </c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58">
        <v>43</v>
      </c>
      <c r="H90" s="58"/>
      <c r="I90" s="58"/>
      <c r="J90" s="58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58">
        <v>44</v>
      </c>
      <c r="H91" s="58"/>
      <c r="I91" s="58"/>
      <c r="J91" s="58"/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58">
        <v>45</v>
      </c>
      <c r="H92" s="58">
        <v>15</v>
      </c>
      <c r="I92" s="58"/>
      <c r="J92" s="58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58">
        <v>46</v>
      </c>
      <c r="H93" s="58"/>
      <c r="I93" s="58"/>
      <c r="J93" s="58"/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58">
        <v>47</v>
      </c>
      <c r="H94" s="58"/>
      <c r="I94" s="58"/>
      <c r="J94" s="58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58">
        <v>48</v>
      </c>
      <c r="H95" s="58">
        <v>16</v>
      </c>
      <c r="I95" s="58">
        <v>8</v>
      </c>
      <c r="J95" s="58">
        <v>3</v>
      </c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58">
        <v>49</v>
      </c>
      <c r="H96" s="58"/>
      <c r="I96" s="58"/>
      <c r="J96" s="58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58">
        <v>50</v>
      </c>
      <c r="H97" s="58"/>
      <c r="I97" s="58"/>
      <c r="J97" s="58"/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58">
        <v>51</v>
      </c>
      <c r="H98" s="58">
        <v>17</v>
      </c>
      <c r="I98" s="58"/>
      <c r="J98" s="58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58">
        <v>52</v>
      </c>
      <c r="H99" s="58"/>
      <c r="I99" s="58"/>
      <c r="J99" s="58"/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58">
        <v>53</v>
      </c>
      <c r="H100" s="58"/>
      <c r="I100" s="58"/>
      <c r="J100" s="58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58">
        <v>54</v>
      </c>
      <c r="H101" s="58">
        <v>18</v>
      </c>
      <c r="I101" s="58">
        <v>9</v>
      </c>
      <c r="J101" s="58">
        <v>4</v>
      </c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58">
        <v>55</v>
      </c>
      <c r="H102" s="58"/>
      <c r="I102" s="58"/>
      <c r="J102" s="58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58">
        <v>56</v>
      </c>
      <c r="H103" s="58"/>
      <c r="I103" s="58"/>
      <c r="J103" s="58"/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G104" s="58">
        <v>57</v>
      </c>
      <c r="H104" s="58">
        <v>19</v>
      </c>
      <c r="I104" s="58"/>
      <c r="J104" s="58"/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hidden="1" x14ac:dyDescent="0.2">
      <c r="G105" s="58">
        <v>58</v>
      </c>
      <c r="H105" s="58"/>
      <c r="I105" s="58"/>
      <c r="J105" s="58"/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hidden="1" x14ac:dyDescent="0.2">
      <c r="G106" s="58">
        <v>59</v>
      </c>
      <c r="H106" s="58"/>
      <c r="I106" s="58"/>
      <c r="J106" s="58"/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hidden="1" x14ac:dyDescent="0.2">
      <c r="G107" s="58">
        <v>60</v>
      </c>
      <c r="H107" s="58">
        <v>20</v>
      </c>
      <c r="I107" s="58">
        <v>10</v>
      </c>
      <c r="J107" s="58">
        <v>5</v>
      </c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hidden="1" x14ac:dyDescent="0.2"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x14ac:dyDescent="0.2"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x14ac:dyDescent="0.2"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x14ac:dyDescent="0.2"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Q267" s="1"/>
      <c r="R267" s="1"/>
      <c r="S267" s="1"/>
      <c r="T267" s="1"/>
      <c r="U267" s="1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Q268" s="1"/>
      <c r="R268" s="1"/>
      <c r="S268" s="1"/>
      <c r="T268" s="1"/>
      <c r="U268" s="1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Q269" s="1"/>
      <c r="R269" s="1"/>
      <c r="S269" s="1"/>
      <c r="T269" s="1"/>
      <c r="U269" s="1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  <row r="270" spans="17:142" x14ac:dyDescent="0.2">
      <c r="Q270" s="1"/>
      <c r="R270" s="1"/>
      <c r="S270" s="1"/>
      <c r="T270" s="1"/>
      <c r="U270" s="1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</row>
    <row r="271" spans="17:142" x14ac:dyDescent="0.2">
      <c r="Q271" s="1"/>
      <c r="R271" s="1"/>
      <c r="S271" s="1"/>
      <c r="T271" s="1"/>
      <c r="U271" s="1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</row>
    <row r="272" spans="17:142" x14ac:dyDescent="0.2">
      <c r="Q272" s="1"/>
      <c r="R272" s="1"/>
      <c r="S272" s="1"/>
      <c r="T272" s="1"/>
      <c r="U272" s="1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</row>
    <row r="273" spans="23:142" x14ac:dyDescent="0.2"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</row>
  </sheetData>
  <sheetProtection selectLockedCells="1"/>
  <mergeCells count="36">
    <mergeCell ref="F8:P8"/>
    <mergeCell ref="G10:H10"/>
    <mergeCell ref="I10:J10"/>
    <mergeCell ref="K10:L10"/>
    <mergeCell ref="M10:N10"/>
    <mergeCell ref="O10:P10"/>
    <mergeCell ref="G12:H12"/>
    <mergeCell ref="I12:J12"/>
    <mergeCell ref="K12:L12"/>
    <mergeCell ref="M12:N12"/>
    <mergeCell ref="O12:P12"/>
    <mergeCell ref="G11:H11"/>
    <mergeCell ref="I11:J11"/>
    <mergeCell ref="K11:L11"/>
    <mergeCell ref="M11:N11"/>
    <mergeCell ref="O11:P11"/>
    <mergeCell ref="G14:H14"/>
    <mergeCell ref="I14:J14"/>
    <mergeCell ref="K14:L14"/>
    <mergeCell ref="M14:N14"/>
    <mergeCell ref="O14:P14"/>
    <mergeCell ref="G13:H13"/>
    <mergeCell ref="I13:J13"/>
    <mergeCell ref="K13:L13"/>
    <mergeCell ref="M13:N13"/>
    <mergeCell ref="O13:P13"/>
    <mergeCell ref="L25:L26"/>
    <mergeCell ref="M25:M26"/>
    <mergeCell ref="N25:N26"/>
    <mergeCell ref="O25:O26"/>
    <mergeCell ref="F25:F26"/>
    <mergeCell ref="G25:G26"/>
    <mergeCell ref="H25:H26"/>
    <mergeCell ref="I25:I26"/>
    <mergeCell ref="J25:J26"/>
    <mergeCell ref="K25:K26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6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6">
        <v>43101</v>
      </c>
    </row>
    <row r="2" spans="2:2" x14ac:dyDescent="0.2">
      <c r="B2" s="36">
        <v>43143</v>
      </c>
    </row>
    <row r="3" spans="2:2" x14ac:dyDescent="0.2">
      <c r="B3" s="36">
        <v>43144</v>
      </c>
    </row>
    <row r="4" spans="2:2" x14ac:dyDescent="0.2">
      <c r="B4" s="36">
        <v>43188</v>
      </c>
    </row>
    <row r="5" spans="2:2" x14ac:dyDescent="0.2">
      <c r="B5" s="36">
        <v>43189</v>
      </c>
    </row>
    <row r="6" spans="2:2" x14ac:dyDescent="0.2">
      <c r="B6" s="36">
        <v>43192</v>
      </c>
    </row>
    <row r="7" spans="2:2" x14ac:dyDescent="0.2">
      <c r="B7" s="36">
        <v>43220</v>
      </c>
    </row>
    <row r="8" spans="2:2" x14ac:dyDescent="0.2">
      <c r="B8" s="36">
        <v>43221</v>
      </c>
    </row>
    <row r="9" spans="2:2" x14ac:dyDescent="0.2">
      <c r="B9" s="36">
        <v>43245</v>
      </c>
    </row>
    <row r="10" spans="2:2" x14ac:dyDescent="0.2">
      <c r="B10" s="36">
        <v>43271</v>
      </c>
    </row>
    <row r="11" spans="2:2" x14ac:dyDescent="0.2">
      <c r="B11" s="36">
        <v>43290</v>
      </c>
    </row>
    <row r="12" spans="2:2" x14ac:dyDescent="0.2">
      <c r="B12" s="36">
        <v>43332</v>
      </c>
    </row>
    <row r="13" spans="2:2" x14ac:dyDescent="0.2">
      <c r="B13" s="36">
        <v>43388</v>
      </c>
    </row>
    <row r="14" spans="2:2" x14ac:dyDescent="0.2">
      <c r="B14" s="36">
        <v>43410</v>
      </c>
    </row>
    <row r="15" spans="2:2" x14ac:dyDescent="0.2">
      <c r="B15" s="36">
        <v>43423</v>
      </c>
    </row>
    <row r="16" spans="2:2" x14ac:dyDescent="0.2">
      <c r="B16" s="36">
        <v>43434</v>
      </c>
    </row>
    <row r="17" spans="2:2" x14ac:dyDescent="0.2">
      <c r="B17" s="36">
        <v>43442</v>
      </c>
    </row>
    <row r="18" spans="2:2" x14ac:dyDescent="0.2">
      <c r="B18" s="36">
        <v>43458</v>
      </c>
    </row>
    <row r="19" spans="2:2" x14ac:dyDescent="0.2">
      <c r="B19" s="36">
        <v>43459</v>
      </c>
    </row>
    <row r="20" spans="2:2" x14ac:dyDescent="0.2">
      <c r="B20" s="36">
        <v>43465</v>
      </c>
    </row>
    <row r="21" spans="2:2" x14ac:dyDescent="0.2">
      <c r="B21" s="36">
        <v>43466</v>
      </c>
    </row>
    <row r="22" spans="2:2" x14ac:dyDescent="0.2">
      <c r="B22" s="36">
        <v>43528</v>
      </c>
    </row>
    <row r="23" spans="2:2" x14ac:dyDescent="0.2">
      <c r="B23" s="36">
        <v>43529</v>
      </c>
    </row>
    <row r="24" spans="2:2" x14ac:dyDescent="0.2">
      <c r="B24" s="36">
        <v>43548</v>
      </c>
    </row>
    <row r="25" spans="2:2" x14ac:dyDescent="0.2">
      <c r="B25" s="36">
        <v>43557</v>
      </c>
    </row>
    <row r="26" spans="2:2" x14ac:dyDescent="0.2">
      <c r="B26" s="36">
        <v>43573</v>
      </c>
    </row>
    <row r="27" spans="2:2" x14ac:dyDescent="0.2">
      <c r="B27" s="36">
        <v>43574</v>
      </c>
    </row>
    <row r="28" spans="2:2" x14ac:dyDescent="0.2">
      <c r="B28" s="36">
        <v>43586</v>
      </c>
    </row>
    <row r="29" spans="2:2" x14ac:dyDescent="0.2">
      <c r="B29" s="36">
        <v>43610</v>
      </c>
    </row>
    <row r="30" spans="2:2" x14ac:dyDescent="0.2">
      <c r="B30" s="36">
        <v>43633</v>
      </c>
    </row>
    <row r="31" spans="2:2" x14ac:dyDescent="0.2">
      <c r="B31" s="36">
        <v>43636</v>
      </c>
    </row>
    <row r="32" spans="2:2" x14ac:dyDescent="0.2">
      <c r="B32" s="36">
        <v>43654</v>
      </c>
    </row>
    <row r="33" spans="2:2" x14ac:dyDescent="0.2">
      <c r="B33" s="36">
        <v>43655</v>
      </c>
    </row>
    <row r="34" spans="2:2" x14ac:dyDescent="0.2">
      <c r="B34" s="36">
        <v>43696</v>
      </c>
    </row>
    <row r="35" spans="2:2" x14ac:dyDescent="0.2">
      <c r="B35" s="36">
        <v>43752</v>
      </c>
    </row>
    <row r="36" spans="2:2" x14ac:dyDescent="0.2">
      <c r="B36" s="36">
        <v>43775</v>
      </c>
    </row>
    <row r="37" spans="2:2" x14ac:dyDescent="0.2">
      <c r="B37" s="36">
        <v>43787</v>
      </c>
    </row>
    <row r="38" spans="2:2" x14ac:dyDescent="0.2">
      <c r="B38" s="36">
        <v>43823</v>
      </c>
    </row>
    <row r="39" spans="2:2" x14ac:dyDescent="0.2">
      <c r="B39" s="36">
        <v>43824</v>
      </c>
    </row>
    <row r="40" spans="2:2" x14ac:dyDescent="0.2">
      <c r="B40" s="36">
        <v>43830</v>
      </c>
    </row>
    <row r="41" spans="2:2" x14ac:dyDescent="0.2">
      <c r="B41" s="36">
        <v>43831</v>
      </c>
    </row>
    <row r="42" spans="2:2" x14ac:dyDescent="0.2">
      <c r="B42" s="36">
        <v>43885</v>
      </c>
    </row>
    <row r="43" spans="2:2" x14ac:dyDescent="0.2">
      <c r="B43" s="36">
        <v>43886</v>
      </c>
    </row>
    <row r="44" spans="2:2" x14ac:dyDescent="0.2">
      <c r="B44" s="36">
        <v>43913</v>
      </c>
    </row>
    <row r="45" spans="2:2" x14ac:dyDescent="0.2">
      <c r="B45" s="36">
        <v>43914</v>
      </c>
    </row>
    <row r="46" spans="2:2" x14ac:dyDescent="0.2">
      <c r="B46" s="36">
        <v>43923</v>
      </c>
    </row>
    <row r="47" spans="2:2" x14ac:dyDescent="0.2">
      <c r="B47" s="36">
        <v>43930</v>
      </c>
    </row>
    <row r="48" spans="2:2" x14ac:dyDescent="0.2">
      <c r="B48" s="36">
        <v>43931</v>
      </c>
    </row>
    <row r="49" spans="2:2" x14ac:dyDescent="0.2">
      <c r="B49" s="36">
        <v>43952</v>
      </c>
    </row>
    <row r="50" spans="2:2" x14ac:dyDescent="0.2">
      <c r="B50" s="36">
        <v>43976</v>
      </c>
    </row>
    <row r="51" spans="2:2" x14ac:dyDescent="0.2">
      <c r="B51" s="36">
        <v>43997</v>
      </c>
    </row>
    <row r="52" spans="2:2" x14ac:dyDescent="0.2">
      <c r="B52" s="36">
        <v>44002</v>
      </c>
    </row>
    <row r="53" spans="2:2" x14ac:dyDescent="0.2">
      <c r="B53" s="36">
        <v>44021</v>
      </c>
    </row>
    <row r="54" spans="2:2" x14ac:dyDescent="0.2">
      <c r="B54" s="36">
        <v>44022</v>
      </c>
    </row>
    <row r="55" spans="2:2" x14ac:dyDescent="0.2">
      <c r="B55" s="36">
        <v>44060</v>
      </c>
    </row>
    <row r="56" spans="2:2" x14ac:dyDescent="0.2">
      <c r="B56" s="36">
        <v>44116</v>
      </c>
    </row>
    <row r="57" spans="2:2" x14ac:dyDescent="0.2">
      <c r="B57" s="36">
        <v>44141</v>
      </c>
    </row>
    <row r="58" spans="2:2" x14ac:dyDescent="0.2">
      <c r="B58" s="36">
        <v>44158</v>
      </c>
    </row>
    <row r="59" spans="2:2" x14ac:dyDescent="0.2">
      <c r="B59" s="36">
        <v>44172</v>
      </c>
    </row>
    <row r="60" spans="2:2" x14ac:dyDescent="0.2">
      <c r="B60" s="36">
        <v>44173</v>
      </c>
    </row>
    <row r="61" spans="2:2" x14ac:dyDescent="0.2">
      <c r="B61" s="36">
        <v>44190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3">
        <v>43202</v>
      </c>
    </row>
    <row r="2" spans="1:4" x14ac:dyDescent="0.2">
      <c r="A2" s="33">
        <v>43200</v>
      </c>
      <c r="B2">
        <v>1</v>
      </c>
      <c r="D2">
        <f>+IF(A1&lt;A2,B2,(IF(A1&lt;A3,B3,0)))</f>
        <v>2</v>
      </c>
    </row>
    <row r="3" spans="1:4" x14ac:dyDescent="0.2">
      <c r="A3" s="33">
        <v>43230</v>
      </c>
      <c r="B3">
        <v>2</v>
      </c>
    </row>
    <row r="4" spans="1:4" x14ac:dyDescent="0.2">
      <c r="A4" s="33">
        <v>43261</v>
      </c>
      <c r="B4">
        <v>3</v>
      </c>
    </row>
    <row r="5" spans="1:4" x14ac:dyDescent="0.2">
      <c r="A5" s="33">
        <v>43291</v>
      </c>
      <c r="B5">
        <v>4</v>
      </c>
    </row>
    <row r="6" spans="1:4" x14ac:dyDescent="0.2">
      <c r="A6" s="33">
        <v>43322</v>
      </c>
      <c r="B6">
        <v>5</v>
      </c>
    </row>
    <row r="7" spans="1:4" x14ac:dyDescent="0.2">
      <c r="A7" s="33">
        <v>43353</v>
      </c>
      <c r="B7">
        <v>6</v>
      </c>
    </row>
    <row r="8" spans="1:4" x14ac:dyDescent="0.2">
      <c r="A8" s="33">
        <v>43383</v>
      </c>
      <c r="B8">
        <v>7</v>
      </c>
    </row>
    <row r="9" spans="1:4" x14ac:dyDescent="0.2">
      <c r="A9" s="33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CLASE A (ARS)</vt:lpstr>
      <vt:lpstr>Feriados</vt:lpstr>
      <vt:lpstr>Hoja2</vt:lpstr>
      <vt:lpstr>'CLASE A (ARS)'!Área_de_impresión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2022-04-01T14:28:34Z</dcterms:modified>
</cp:coreProperties>
</file>