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GC\CL24 Y 25\Difusion\"/>
    </mc:Choice>
  </mc:AlternateContent>
  <bookViews>
    <workbookView xWindow="240" yWindow="225" windowWidth="11280" windowHeight="7920"/>
  </bookViews>
  <sheets>
    <sheet name="Clase 24 (DL 30 meses)" sheetId="1" r:id="rId1"/>
    <sheet name="Clase 25 (US$ 24 meses)" sheetId="9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24 (DL 30 meses)'!$D$1:$P$54</definedName>
    <definedName name="_xlnm.Print_Area" localSheetId="1">'Clase 25 (US$ 24 meses)'!$D$1:$P$50</definedName>
  </definedNames>
  <calcPr calcId="162913"/>
</workbook>
</file>

<file path=xl/calcChain.xml><?xml version="1.0" encoding="utf-8"?>
<calcChain xmlns="http://schemas.openxmlformats.org/spreadsheetml/2006/main">
  <c r="K40" i="9" l="1"/>
  <c r="I38" i="9"/>
  <c r="C38" i="9"/>
  <c r="I37" i="9"/>
  <c r="C37" i="9"/>
  <c r="I36" i="9"/>
  <c r="C36" i="9"/>
  <c r="I35" i="9"/>
  <c r="C35" i="9"/>
  <c r="I34" i="9"/>
  <c r="C34" i="9"/>
  <c r="I33" i="9"/>
  <c r="C33" i="9"/>
  <c r="L32" i="9"/>
  <c r="L33" i="9" s="1"/>
  <c r="L34" i="9" s="1"/>
  <c r="L35" i="9" s="1"/>
  <c r="L36" i="9" s="1"/>
  <c r="L37" i="9" s="1"/>
  <c r="L38" i="9" s="1"/>
  <c r="I32" i="9"/>
  <c r="C32" i="9"/>
  <c r="L31" i="9"/>
  <c r="I31" i="9"/>
  <c r="N30" i="9"/>
  <c r="M30" i="9"/>
  <c r="I30" i="9"/>
  <c r="I29" i="9" s="1"/>
  <c r="E30" i="9"/>
  <c r="F30" i="9" s="1"/>
  <c r="B30" i="9"/>
  <c r="C31" i="9" s="1"/>
  <c r="L29" i="9"/>
  <c r="J24" i="9"/>
  <c r="J23" i="9"/>
  <c r="J22" i="9"/>
  <c r="J21" i="9"/>
  <c r="J20" i="9"/>
  <c r="J19" i="9"/>
  <c r="J18" i="9"/>
  <c r="J17" i="9"/>
  <c r="G14" i="9"/>
  <c r="D30" i="9" s="1"/>
  <c r="J25" i="9" l="1"/>
  <c r="E31" i="9"/>
  <c r="N32" i="1"/>
  <c r="G31" i="9" l="1"/>
  <c r="J31" i="9" s="1"/>
  <c r="K17" i="9" s="1"/>
  <c r="E32" i="9"/>
  <c r="F31" i="9"/>
  <c r="M32" i="1"/>
  <c r="H31" i="9" l="1"/>
  <c r="I17" i="9"/>
  <c r="M31" i="9"/>
  <c r="D31" i="9"/>
  <c r="E33" i="9"/>
  <c r="F32" i="9"/>
  <c r="G32" i="9"/>
  <c r="J32" i="9" s="1"/>
  <c r="K18" i="9" s="1"/>
  <c r="L18" i="9" s="1"/>
  <c r="L17" i="9"/>
  <c r="I34" i="1"/>
  <c r="I35" i="1"/>
  <c r="I36" i="1"/>
  <c r="I37" i="1"/>
  <c r="I38" i="1"/>
  <c r="I39" i="1"/>
  <c r="I40" i="1"/>
  <c r="I41" i="1"/>
  <c r="I42" i="1"/>
  <c r="I33" i="1"/>
  <c r="I32" i="1"/>
  <c r="J18" i="1"/>
  <c r="J19" i="1"/>
  <c r="J20" i="1"/>
  <c r="J21" i="1"/>
  <c r="J22" i="1"/>
  <c r="J23" i="1"/>
  <c r="J24" i="1"/>
  <c r="J25" i="1"/>
  <c r="J26" i="1"/>
  <c r="L33" i="1"/>
  <c r="L34" i="1" s="1"/>
  <c r="L35" i="1" s="1"/>
  <c r="C36" i="1"/>
  <c r="C37" i="1"/>
  <c r="C38" i="1"/>
  <c r="C39" i="1"/>
  <c r="C40" i="1"/>
  <c r="C41" i="1"/>
  <c r="C42" i="1"/>
  <c r="C34" i="1"/>
  <c r="C35" i="1"/>
  <c r="G14" i="1"/>
  <c r="S31" i="9" l="1"/>
  <c r="N31" i="9"/>
  <c r="Q31" i="9"/>
  <c r="A31" i="9"/>
  <c r="M32" i="9"/>
  <c r="H32" i="9"/>
  <c r="D32" i="9"/>
  <c r="I18" i="9"/>
  <c r="G33" i="9"/>
  <c r="J33" i="9" s="1"/>
  <c r="K19" i="9" s="1"/>
  <c r="E34" i="9"/>
  <c r="F33" i="9"/>
  <c r="L36" i="1"/>
  <c r="B32" i="1"/>
  <c r="G34" i="9" l="1"/>
  <c r="J34" i="9" s="1"/>
  <c r="K20" i="9" s="1"/>
  <c r="L20" i="9" s="1"/>
  <c r="E35" i="9"/>
  <c r="Q32" i="9"/>
  <c r="A32" i="9"/>
  <c r="M33" i="9"/>
  <c r="H33" i="9"/>
  <c r="D33" i="9"/>
  <c r="I19" i="9"/>
  <c r="L19" i="9"/>
  <c r="N32" i="9"/>
  <c r="S32" i="9"/>
  <c r="L37" i="1"/>
  <c r="N33" i="9" l="1"/>
  <c r="S33" i="9"/>
  <c r="M34" i="9"/>
  <c r="H34" i="9"/>
  <c r="D34" i="9"/>
  <c r="I20" i="9"/>
  <c r="A33" i="9"/>
  <c r="Q33" i="9"/>
  <c r="G35" i="9"/>
  <c r="J35" i="9" s="1"/>
  <c r="K21" i="9" s="1"/>
  <c r="E36" i="9"/>
  <c r="F35" i="9"/>
  <c r="L38" i="1"/>
  <c r="D32" i="1"/>
  <c r="L21" i="9" l="1"/>
  <c r="S34" i="9"/>
  <c r="N34" i="9"/>
  <c r="E37" i="9"/>
  <c r="F36" i="9"/>
  <c r="G36" i="9"/>
  <c r="J36" i="9" s="1"/>
  <c r="K22" i="9" s="1"/>
  <c r="L22" i="9" s="1"/>
  <c r="Q34" i="9"/>
  <c r="A34" i="9"/>
  <c r="M35" i="9"/>
  <c r="H35" i="9"/>
  <c r="D35" i="9"/>
  <c r="I21" i="9"/>
  <c r="L39" i="1"/>
  <c r="D2" i="7"/>
  <c r="S35" i="9" l="1"/>
  <c r="N35" i="9"/>
  <c r="M36" i="9"/>
  <c r="H36" i="9"/>
  <c r="D36" i="9"/>
  <c r="I22" i="9"/>
  <c r="Q35" i="9"/>
  <c r="A35" i="9"/>
  <c r="E38" i="9"/>
  <c r="G11" i="9" s="1"/>
  <c r="G37" i="9"/>
  <c r="J37" i="9" s="1"/>
  <c r="K23" i="9" s="1"/>
  <c r="L23" i="9" s="1"/>
  <c r="L40" i="1"/>
  <c r="C33" i="1"/>
  <c r="F2" i="4"/>
  <c r="N36" i="9" l="1"/>
  <c r="S36" i="9"/>
  <c r="Q36" i="9"/>
  <c r="A36" i="9"/>
  <c r="M37" i="9"/>
  <c r="H37" i="9"/>
  <c r="D37" i="9"/>
  <c r="I23" i="9"/>
  <c r="G38" i="9"/>
  <c r="J38" i="9" s="1"/>
  <c r="K24" i="9" s="1"/>
  <c r="L41" i="1"/>
  <c r="M38" i="9" l="1"/>
  <c r="H38" i="9"/>
  <c r="D38" i="9"/>
  <c r="I24" i="9"/>
  <c r="Q37" i="9"/>
  <c r="A37" i="9"/>
  <c r="L24" i="9"/>
  <c r="N37" i="9"/>
  <c r="S37" i="9"/>
  <c r="L42" i="1"/>
  <c r="E32" i="1"/>
  <c r="E33" i="1" s="1"/>
  <c r="L31" i="1"/>
  <c r="J17" i="1"/>
  <c r="K44" i="1"/>
  <c r="Q38" i="9" l="1"/>
  <c r="A38" i="9"/>
  <c r="S38" i="9"/>
  <c r="N38" i="9"/>
  <c r="F33" i="1"/>
  <c r="H33" i="1" s="1"/>
  <c r="A33" i="1" s="1"/>
  <c r="G33" i="1"/>
  <c r="J33" i="1" s="1"/>
  <c r="E34" i="1"/>
  <c r="J27" i="1"/>
  <c r="F32" i="1"/>
  <c r="I31" i="1"/>
  <c r="K25" i="9" l="1"/>
  <c r="L25" i="9" s="1"/>
  <c r="G13" i="9"/>
  <c r="M33" i="1"/>
  <c r="N33" i="1" s="1"/>
  <c r="E35" i="1"/>
  <c r="G34" i="1"/>
  <c r="J34" i="1" s="1"/>
  <c r="F34" i="1"/>
  <c r="K17" i="1"/>
  <c r="H34" i="1" l="1"/>
  <c r="I18" i="1"/>
  <c r="D34" i="1"/>
  <c r="M34" i="1"/>
  <c r="K18" i="1"/>
  <c r="L18" i="1" s="1"/>
  <c r="E36" i="1"/>
  <c r="F35" i="1"/>
  <c r="G35" i="1"/>
  <c r="J35" i="1" s="1"/>
  <c r="K19" i="1" s="1"/>
  <c r="L19" i="1" s="1"/>
  <c r="D33" i="1"/>
  <c r="Q33" i="1"/>
  <c r="I17" i="1"/>
  <c r="K10" i="9" l="1"/>
  <c r="N40" i="9"/>
  <c r="Q34" i="1"/>
  <c r="A34" i="1"/>
  <c r="D35" i="1"/>
  <c r="H35" i="1"/>
  <c r="I19" i="1"/>
  <c r="M35" i="1"/>
  <c r="E37" i="1"/>
  <c r="G36" i="1"/>
  <c r="J36" i="1" s="1"/>
  <c r="K20" i="1" s="1"/>
  <c r="L20" i="1" s="1"/>
  <c r="F36" i="1"/>
  <c r="N34" i="1"/>
  <c r="S34" i="1"/>
  <c r="S33" i="1"/>
  <c r="L17" i="1"/>
  <c r="R35" i="9" l="1"/>
  <c r="T35" i="9" s="1"/>
  <c r="U35" i="9" s="1"/>
  <c r="R31" i="9"/>
  <c r="T31" i="9" s="1"/>
  <c r="R38" i="9"/>
  <c r="T38" i="9" s="1"/>
  <c r="U38" i="9" s="1"/>
  <c r="R34" i="9"/>
  <c r="T34" i="9" s="1"/>
  <c r="U34" i="9" s="1"/>
  <c r="R36" i="9"/>
  <c r="T36" i="9" s="1"/>
  <c r="U36" i="9" s="1"/>
  <c r="R37" i="9"/>
  <c r="T37" i="9" s="1"/>
  <c r="U37" i="9" s="1"/>
  <c r="R33" i="9"/>
  <c r="T33" i="9" s="1"/>
  <c r="U33" i="9" s="1"/>
  <c r="K11" i="9"/>
  <c r="R32" i="9"/>
  <c r="T32" i="9" s="1"/>
  <c r="U32" i="9" s="1"/>
  <c r="R28" i="9"/>
  <c r="Q35" i="1"/>
  <c r="A35" i="1"/>
  <c r="N35" i="1"/>
  <c r="S35" i="1"/>
  <c r="I20" i="1"/>
  <c r="H36" i="1"/>
  <c r="D36" i="1"/>
  <c r="M36" i="1"/>
  <c r="E38" i="1"/>
  <c r="F37" i="1"/>
  <c r="G37" i="1"/>
  <c r="J37" i="1" s="1"/>
  <c r="K21" i="1" s="1"/>
  <c r="L21" i="1" s="1"/>
  <c r="T40" i="9" l="1"/>
  <c r="U31" i="9"/>
  <c r="U40" i="9" s="1"/>
  <c r="Q36" i="1"/>
  <c r="A36" i="1"/>
  <c r="H37" i="1"/>
  <c r="D37" i="1"/>
  <c r="I21" i="1"/>
  <c r="M37" i="1"/>
  <c r="E39" i="1"/>
  <c r="G38" i="1"/>
  <c r="J38" i="1" s="1"/>
  <c r="K22" i="1" s="1"/>
  <c r="L22" i="1" s="1"/>
  <c r="F38" i="1"/>
  <c r="N36" i="1"/>
  <c r="S36" i="1"/>
  <c r="K12" i="9" l="1"/>
  <c r="Q37" i="1"/>
  <c r="A37" i="1"/>
  <c r="N37" i="1"/>
  <c r="S37" i="1"/>
  <c r="I22" i="1"/>
  <c r="D38" i="1"/>
  <c r="H38" i="1"/>
  <c r="M38" i="1"/>
  <c r="E40" i="1"/>
  <c r="G39" i="1"/>
  <c r="J39" i="1" s="1"/>
  <c r="K23" i="1" s="1"/>
  <c r="L23" i="1" s="1"/>
  <c r="Q38" i="1" l="1"/>
  <c r="A38" i="1"/>
  <c r="H39" i="1"/>
  <c r="D39" i="1"/>
  <c r="I23" i="1"/>
  <c r="M39" i="1"/>
  <c r="E41" i="1"/>
  <c r="G40" i="1"/>
  <c r="J40" i="1" s="1"/>
  <c r="K24" i="1" s="1"/>
  <c r="L24" i="1" s="1"/>
  <c r="N38" i="1"/>
  <c r="S38" i="1"/>
  <c r="Q39" i="1" l="1"/>
  <c r="A39" i="1"/>
  <c r="N39" i="1"/>
  <c r="S39" i="1"/>
  <c r="I24" i="1"/>
  <c r="D40" i="1"/>
  <c r="H40" i="1"/>
  <c r="M40" i="1"/>
  <c r="E42" i="1"/>
  <c r="G41" i="1"/>
  <c r="J41" i="1" s="1"/>
  <c r="K25" i="1" s="1"/>
  <c r="L25" i="1" s="1"/>
  <c r="Q40" i="1" l="1"/>
  <c r="A40" i="1"/>
  <c r="D41" i="1"/>
  <c r="H41" i="1"/>
  <c r="I25" i="1"/>
  <c r="M41" i="1"/>
  <c r="G11" i="1"/>
  <c r="G13" i="1" s="1"/>
  <c r="G42" i="1"/>
  <c r="J42" i="1" s="1"/>
  <c r="K26" i="1" s="1"/>
  <c r="L26" i="1" s="1"/>
  <c r="N40" i="1"/>
  <c r="S40" i="1"/>
  <c r="Q41" i="1" l="1"/>
  <c r="A41" i="1"/>
  <c r="S41" i="1"/>
  <c r="N41" i="1"/>
  <c r="H42" i="1"/>
  <c r="I26" i="1"/>
  <c r="D42" i="1"/>
  <c r="M42" i="1"/>
  <c r="Q42" i="1" l="1"/>
  <c r="A42" i="1"/>
  <c r="S42" i="1"/>
  <c r="N42" i="1"/>
  <c r="K27" i="1" l="1"/>
  <c r="L27" i="1" s="1"/>
  <c r="N44" i="1" l="1"/>
  <c r="K10" i="1"/>
  <c r="R42" i="1" l="1"/>
  <c r="T42" i="1" s="1"/>
  <c r="U42" i="1" s="1"/>
  <c r="R37" i="1"/>
  <c r="T37" i="1" s="1"/>
  <c r="U37" i="1" s="1"/>
  <c r="R38" i="1"/>
  <c r="T38" i="1" s="1"/>
  <c r="U38" i="1" s="1"/>
  <c r="R41" i="1"/>
  <c r="T41" i="1" s="1"/>
  <c r="U41" i="1" s="1"/>
  <c r="R36" i="1"/>
  <c r="T36" i="1" s="1"/>
  <c r="U36" i="1" s="1"/>
  <c r="K11" i="1"/>
  <c r="R35" i="1"/>
  <c r="T35" i="1" s="1"/>
  <c r="U35" i="1" s="1"/>
  <c r="R40" i="1"/>
  <c r="T40" i="1" s="1"/>
  <c r="U40" i="1" s="1"/>
  <c r="R33" i="1"/>
  <c r="T33" i="1" s="1"/>
  <c r="R34" i="1"/>
  <c r="T34" i="1" s="1"/>
  <c r="U34" i="1" s="1"/>
  <c r="R39" i="1"/>
  <c r="T39" i="1" s="1"/>
  <c r="U39" i="1" s="1"/>
  <c r="R30" i="1"/>
  <c r="T44" i="1" l="1"/>
  <c r="U33" i="1"/>
  <c r="U44" i="1" s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<sst xmlns="http://schemas.openxmlformats.org/spreadsheetml/2006/main" count="85" uniqueCount="42">
  <si>
    <t>Fecha de Emisión:</t>
  </si>
  <si>
    <t>TIR:</t>
  </si>
  <si>
    <t>Precio clean:</t>
  </si>
  <si>
    <t>Fecha de Vto:</t>
  </si>
  <si>
    <t>Cupon:</t>
  </si>
  <si>
    <t>Ultimo Pago de Cupón: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</si>
  <si>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</si>
  <si>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</si>
  <si>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</si>
  <si>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</si>
  <si>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</si>
  <si>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</si>
  <si>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</si>
  <si>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</si>
  <si>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</si>
  <si>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</si>
  <si>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</si>
  <si>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</si>
  <si>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</si>
  <si>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</si>
  <si>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</si>
  <si>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</si>
  <si>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</si>
  <si>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</si>
  <si>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</si>
  <si>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</si>
  <si>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</si>
  <si>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</si>
  <si>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</si>
  <si>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</si>
  <si>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</si>
  <si>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</si>
  <si>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</si>
  <si>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Duration (años):</t>
  </si>
  <si>
    <t>Calificación (Fix):</t>
  </si>
  <si>
    <t>Plazo (meses):</t>
  </si>
  <si>
    <t>Intereses:</t>
  </si>
  <si>
    <t>Trimestral vencido</t>
  </si>
  <si>
    <t>Cupón a licitar:</t>
  </si>
  <si>
    <t>TC Inicial:</t>
  </si>
  <si>
    <t>ON CGC - Clase 24 (Dólar Linked)</t>
  </si>
  <si>
    <t>AA-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</si>
</sst>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2" applyNumberFormat="1" applyFont="1" applyFill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3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2" xfId="0" applyNumberFormat="1" applyFont="1" applyFill="1" applyBorder="1" applyAlignment="1" applyProtection="1">
      <alignment horizontal="center" vertical="center"/>
    </xf>
    <xf numFmtId="10" fontId="7" fillId="5" borderId="2" xfId="3" applyNumberFormat="1" applyFont="1" applyFill="1" applyBorder="1" applyAlignment="1" applyProtection="1">
      <alignment horizontal="center"/>
    </xf>
    <xf numFmtId="40" fontId="2" fillId="5" borderId="2" xfId="0" applyNumberFormat="1" applyFont="1" applyFill="1" applyBorder="1" applyAlignment="1" applyProtection="1">
      <alignment horizontal="center" vertical="center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0" fontId="13" fillId="6" borderId="10" xfId="0" applyFont="1" applyFill="1" applyBorder="1" applyAlignment="1" applyProtection="1">
      <alignment horizontal="center"/>
    </xf>
    <xf numFmtId="165" fontId="13" fillId="6" borderId="11" xfId="2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5" fontId="14" fillId="6" borderId="4" xfId="0" applyNumberFormat="1" applyFont="1" applyFill="1" applyBorder="1" applyAlignment="1" applyProtection="1">
      <alignment horizontal="center"/>
    </xf>
    <xf numFmtId="15" fontId="13" fillId="6" borderId="10" xfId="0" applyNumberFormat="1" applyFont="1" applyFill="1" applyBorder="1" applyAlignment="1" applyProtection="1">
      <alignment horizontal="center"/>
    </xf>
    <xf numFmtId="4" fontId="13" fillId="6" borderId="11" xfId="2" applyNumberFormat="1" applyFont="1" applyFill="1" applyBorder="1" applyAlignment="1" applyProtection="1">
      <alignment horizontal="center"/>
    </xf>
    <xf numFmtId="4" fontId="13" fillId="6" borderId="11" xfId="0" applyNumberFormat="1" applyFont="1" applyFill="1" applyBorder="1" applyAlignment="1" applyProtection="1">
      <alignment horizontal="center"/>
    </xf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15" fillId="8" borderId="10" xfId="0" applyNumberFormat="1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right" vertical="center" wrapText="1"/>
    </xf>
    <xf numFmtId="14" fontId="15" fillId="7" borderId="10" xfId="0" applyNumberFormat="1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64" fontId="2" fillId="0" borderId="0" xfId="1" applyFont="1" applyProtection="1"/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38" fontId="2" fillId="5" borderId="14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65" fontId="3" fillId="2" borderId="5" xfId="2" applyNumberFormat="1" applyFont="1" applyFill="1" applyBorder="1" applyAlignment="1" applyProtection="1">
      <alignment horizontal="center" vertic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/>
    </xf>
    <xf numFmtId="1" fontId="14" fillId="0" borderId="0" xfId="0" applyNumberFormat="1" applyFont="1" applyAlignment="1" applyProtection="1">
      <alignment horizontal="center" vertical="center"/>
    </xf>
    <xf numFmtId="10" fontId="3" fillId="5" borderId="2" xfId="0" applyNumberFormat="1" applyFont="1" applyFill="1" applyBorder="1" applyAlignment="1" applyProtection="1">
      <alignment horizontal="center"/>
    </xf>
    <xf numFmtId="10" fontId="3" fillId="5" borderId="14" xfId="0" applyNumberFormat="1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right"/>
    </xf>
    <xf numFmtId="0" fontId="3" fillId="5" borderId="2" xfId="0" applyFont="1" applyFill="1" applyBorder="1" applyAlignment="1" applyProtection="1">
      <alignment horizontal="right"/>
    </xf>
    <xf numFmtId="0" fontId="3" fillId="5" borderId="5" xfId="0" applyFont="1" applyFill="1" applyBorder="1" applyAlignment="1" applyProtection="1">
      <alignment horizontal="right"/>
    </xf>
    <xf numFmtId="0" fontId="3" fillId="5" borderId="8" xfId="0" applyFont="1" applyFill="1" applyBorder="1" applyAlignment="1" applyProtection="1">
      <alignment horizontal="right"/>
    </xf>
    <xf numFmtId="171" fontId="3" fillId="0" borderId="0" xfId="0" applyNumberFormat="1" applyFont="1" applyBorder="1" applyAlignment="1" applyProtection="1">
      <alignment horizontal="center"/>
    </xf>
    <xf numFmtId="171" fontId="3" fillId="0" borderId="12" xfId="0" applyNumberFormat="1" applyFont="1" applyBorder="1" applyAlignment="1" applyProtection="1">
      <alignment horizontal="center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2" xfId="0" applyNumberFormat="1" applyFont="1" applyFill="1" applyBorder="1" applyAlignment="1" applyProtection="1">
      <alignment horizontal="center"/>
    </xf>
    <xf numFmtId="0" fontId="3" fillId="5" borderId="8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2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2" xfId="0" applyNumberFormat="1" applyFont="1" applyBorder="1" applyAlignment="1" applyProtection="1">
      <alignment horizontal="center"/>
    </xf>
    <xf numFmtId="165" fontId="13" fillId="6" borderId="1" xfId="2" applyNumberFormat="1" applyFont="1" applyFill="1" applyBorder="1" applyAlignment="1" applyProtection="1">
      <alignment horizontal="center" vertical="center" wrapText="1"/>
    </xf>
    <xf numFmtId="165" fontId="13" fillId="6" borderId="5" xfId="2" applyNumberFormat="1" applyFont="1" applyFill="1" applyBorder="1" applyAlignment="1" applyProtection="1">
      <alignment horizontal="center" vertical="center" wrapText="1"/>
    </xf>
    <xf numFmtId="165" fontId="13" fillId="6" borderId="2" xfId="2" applyNumberFormat="1" applyFont="1" applyFill="1" applyBorder="1" applyAlignment="1" applyProtection="1">
      <alignment horizontal="center" vertical="center" wrapText="1"/>
    </xf>
    <xf numFmtId="165" fontId="13" fillId="6" borderId="8" xfId="2" applyNumberFormat="1" applyFont="1" applyFill="1" applyBorder="1" applyAlignment="1" applyProtection="1">
      <alignment horizontal="center" vertical="center" wrapText="1"/>
    </xf>
    <xf numFmtId="0" fontId="13" fillId="6" borderId="14" xfId="0" applyFont="1" applyFill="1" applyBorder="1" applyAlignment="1" applyProtection="1">
      <alignment horizontal="center" vertical="center" wrapText="1"/>
    </xf>
    <xf numFmtId="0" fontId="13" fillId="6" borderId="6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center" vertical="center" wrapText="1"/>
    </xf>
    <xf numFmtId="0" fontId="13" fillId="6" borderId="2" xfId="0" applyFont="1" applyFill="1" applyBorder="1" applyAlignment="1" applyProtection="1">
      <alignment horizontal="center" vertical="center"/>
    </xf>
    <xf numFmtId="0" fontId="13" fillId="6" borderId="8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5" borderId="8" xfId="2" applyNumberFormat="1" applyFont="1" applyFill="1" applyBorder="1" applyAlignment="1" applyProtection="1">
      <alignment horizontal="center"/>
      <protection locked="0"/>
    </xf>
    <xf numFmtId="165" fontId="3" fillId="5" borderId="6" xfId="2" applyNumberFormat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</xf>
    <xf numFmtId="0" fontId="11" fillId="6" borderId="9" xfId="0" applyFont="1" applyFill="1" applyBorder="1" applyAlignment="1" applyProtection="1">
      <alignment horizontal="center"/>
    </xf>
    <xf numFmtId="0" fontId="12" fillId="6" borderId="9" xfId="0" applyFont="1" applyFill="1" applyBorder="1" applyAlignment="1" applyProtection="1"/>
    <xf numFmtId="0" fontId="12" fillId="6" borderId="11" xfId="0" applyFont="1" applyFill="1" applyBorder="1" applyAlignment="1" applyProtection="1"/>
    <xf numFmtId="0" fontId="3" fillId="5" borderId="3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12" xfId="2" applyNumberFormat="1" applyFont="1" applyFill="1" applyBorder="1" applyAlignment="1" applyProtection="1">
      <alignment horizontal="center"/>
    </xf>
    <xf numFmtId="165" fontId="3" fillId="5" borderId="2" xfId="2" applyNumberFormat="1" applyFont="1" applyFill="1" applyBorder="1" applyAlignment="1" applyProtection="1">
      <alignment horizontal="center"/>
      <protection locked="0"/>
    </xf>
    <xf numFmtId="165" fontId="3" fillId="5" borderId="14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45</xdr:row>
      <xdr:rowOff>38100</xdr:rowOff>
    </xdr:from>
    <xdr:to>
      <xdr:col>14</xdr:col>
      <xdr:colOff>19050</xdr:colOff>
      <xdr:row>50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5581651" y="16811625"/>
          <a:ext cx="77914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1722224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1274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361951</xdr:colOff>
      <xdr:row>1</xdr:row>
      <xdr:rowOff>57150</xdr:rowOff>
    </xdr:from>
    <xdr:to>
      <xdr:col>15</xdr:col>
      <xdr:colOff>304801</xdr:colOff>
      <xdr:row>6</xdr:row>
      <xdr:rowOff>45509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27" t="6999" r="43175" b="10012"/>
        <a:stretch/>
      </xdr:blipFill>
      <xdr:spPr>
        <a:xfrm>
          <a:off x="13716001" y="200025"/>
          <a:ext cx="685800" cy="702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41</xdr:row>
      <xdr:rowOff>38100</xdr:rowOff>
    </xdr:from>
    <xdr:to>
      <xdr:col>14</xdr:col>
      <xdr:colOff>19050</xdr:colOff>
      <xdr:row>46</xdr:row>
      <xdr:rowOff>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6" y="7096125"/>
          <a:ext cx="77914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1722224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361951</xdr:colOff>
      <xdr:row>1</xdr:row>
      <xdr:rowOff>57150</xdr:rowOff>
    </xdr:from>
    <xdr:to>
      <xdr:col>15</xdr:col>
      <xdr:colOff>304801</xdr:colOff>
      <xdr:row>6</xdr:row>
      <xdr:rowOff>45509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27" t="6999" r="43175" b="10012"/>
        <a:stretch/>
      </xdr:blipFill>
      <xdr:spPr>
        <a:xfrm>
          <a:off x="8905876" y="200025"/>
          <a:ext cx="685800" cy="702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81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92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6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6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6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6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6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6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6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6:142" ht="15.75" x14ac:dyDescent="0.25">
      <c r="F8" s="129" t="s">
        <v>40</v>
      </c>
      <c r="G8" s="130"/>
      <c r="H8" s="130"/>
      <c r="I8" s="130"/>
      <c r="J8" s="130"/>
      <c r="K8" s="130"/>
      <c r="L8" s="130"/>
      <c r="M8" s="130"/>
      <c r="N8" s="130"/>
      <c r="O8" s="131"/>
      <c r="P8" s="132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6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6:142" ht="12.75" customHeight="1" x14ac:dyDescent="0.2">
      <c r="F10" s="33" t="s">
        <v>0</v>
      </c>
      <c r="G10" s="139">
        <v>44617</v>
      </c>
      <c r="H10" s="140"/>
      <c r="I10" s="97" t="s">
        <v>1</v>
      </c>
      <c r="J10" s="98"/>
      <c r="K10" s="95">
        <f>XIRR(N32:N42,D32:D42)</f>
        <v>1.5067920088768005E-2</v>
      </c>
      <c r="L10" s="96"/>
      <c r="M10" s="97" t="s">
        <v>36</v>
      </c>
      <c r="N10" s="98"/>
      <c r="O10" s="95" t="s">
        <v>37</v>
      </c>
      <c r="P10" s="96"/>
      <c r="Q10" s="6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6:142" ht="12.75" customHeight="1" x14ac:dyDescent="0.2">
      <c r="F11" s="32" t="s">
        <v>3</v>
      </c>
      <c r="G11" s="137">
        <f>+F42</f>
        <v>45530</v>
      </c>
      <c r="H11" s="138"/>
      <c r="I11" s="123" t="s">
        <v>23</v>
      </c>
      <c r="J11" s="124"/>
      <c r="K11" s="111">
        <f>+NOMINAL(K10,4)</f>
        <v>1.4983519947612933E-2</v>
      </c>
      <c r="L11" s="112"/>
      <c r="M11" s="123" t="s">
        <v>39</v>
      </c>
      <c r="N11" s="124"/>
      <c r="O11" s="101">
        <v>107.1567</v>
      </c>
      <c r="P11" s="102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6:142" ht="12.75" customHeight="1" x14ac:dyDescent="0.2">
      <c r="F12" s="34" t="s">
        <v>4</v>
      </c>
      <c r="G12" s="103" t="s">
        <v>30</v>
      </c>
      <c r="H12" s="104"/>
      <c r="I12" s="133" t="s">
        <v>33</v>
      </c>
      <c r="J12" s="134"/>
      <c r="K12" s="109">
        <f>+(U44/T44)</f>
        <v>2.459760798232169</v>
      </c>
      <c r="L12" s="110"/>
      <c r="M12" s="133" t="s">
        <v>2</v>
      </c>
      <c r="N12" s="134"/>
      <c r="O12" s="103">
        <v>1</v>
      </c>
      <c r="P12" s="104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6:142" ht="12.75" customHeight="1" x14ac:dyDescent="0.2">
      <c r="F13" s="32" t="s">
        <v>5</v>
      </c>
      <c r="G13" s="135">
        <f>G11</f>
        <v>45530</v>
      </c>
      <c r="H13" s="136"/>
      <c r="I13" s="123" t="s">
        <v>34</v>
      </c>
      <c r="J13" s="124"/>
      <c r="K13" s="107" t="s">
        <v>41</v>
      </c>
      <c r="L13" s="108"/>
      <c r="M13" s="123" t="s">
        <v>7</v>
      </c>
      <c r="N13" s="124"/>
      <c r="O13" s="141">
        <v>20000000</v>
      </c>
      <c r="P13" s="142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6:142" ht="12.75" customHeight="1" x14ac:dyDescent="0.2">
      <c r="F14" s="35" t="s">
        <v>6</v>
      </c>
      <c r="G14" s="127">
        <f>+G10</f>
        <v>44617</v>
      </c>
      <c r="H14" s="128"/>
      <c r="I14" s="99" t="s">
        <v>35</v>
      </c>
      <c r="J14" s="100"/>
      <c r="K14" s="105">
        <v>30</v>
      </c>
      <c r="L14" s="106"/>
      <c r="M14" s="99" t="s">
        <v>38</v>
      </c>
      <c r="N14" s="100"/>
      <c r="O14" s="125">
        <v>1.4999999999999999E-2</v>
      </c>
      <c r="P14" s="126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6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6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1:142" ht="12.75" customHeight="1" x14ac:dyDescent="0.2">
      <c r="I17" s="45">
        <f>+F33</f>
        <v>44706</v>
      </c>
      <c r="J17" s="24">
        <f t="shared" ref="J17:J26" si="0">+$O$13*K33/100</f>
        <v>0</v>
      </c>
      <c r="K17" s="24">
        <f t="shared" ref="K17:K26" si="1">+$O$13*J33/100</f>
        <v>73150.684931506854</v>
      </c>
      <c r="L17" s="25">
        <f>SUM(J17:K17)</f>
        <v>73150.684931506854</v>
      </c>
      <c r="M17" s="9"/>
      <c r="N17" s="64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1:142" ht="12.75" customHeight="1" x14ac:dyDescent="0.2">
      <c r="I18" s="45">
        <f t="shared" ref="I18:I26" si="2">+F34</f>
        <v>44798</v>
      </c>
      <c r="J18" s="24">
        <f t="shared" si="0"/>
        <v>0</v>
      </c>
      <c r="K18" s="24">
        <f t="shared" si="1"/>
        <v>75616.438356164392</v>
      </c>
      <c r="L18" s="25">
        <f t="shared" ref="L18:L26" si="3">SUM(J18:K18)</f>
        <v>75616.438356164392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1:142" ht="12.75" customHeight="1" x14ac:dyDescent="0.2">
      <c r="I19" s="45">
        <f t="shared" si="2"/>
        <v>44890</v>
      </c>
      <c r="J19" s="24">
        <f t="shared" si="0"/>
        <v>0</v>
      </c>
      <c r="K19" s="24">
        <f t="shared" si="1"/>
        <v>75616.438356164392</v>
      </c>
      <c r="L19" s="25">
        <f t="shared" si="3"/>
        <v>75616.438356164392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1:142" ht="12.75" customHeight="1" x14ac:dyDescent="0.2">
      <c r="I20" s="45">
        <f t="shared" si="2"/>
        <v>44982</v>
      </c>
      <c r="J20" s="24">
        <f t="shared" si="0"/>
        <v>0</v>
      </c>
      <c r="K20" s="24">
        <f t="shared" si="1"/>
        <v>75616.438356164392</v>
      </c>
      <c r="L20" s="25">
        <f t="shared" si="3"/>
        <v>75616.438356164392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1:142" ht="12.75" customHeight="1" x14ac:dyDescent="0.2">
      <c r="I21" s="45">
        <f t="shared" si="2"/>
        <v>45071</v>
      </c>
      <c r="J21" s="24">
        <f t="shared" si="0"/>
        <v>0</v>
      </c>
      <c r="K21" s="24">
        <f t="shared" si="1"/>
        <v>73150.684931506854</v>
      </c>
      <c r="L21" s="25">
        <f t="shared" si="3"/>
        <v>73150.684931506854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1:142" ht="12.75" customHeight="1" x14ac:dyDescent="0.2">
      <c r="I22" s="45">
        <f t="shared" si="2"/>
        <v>45163</v>
      </c>
      <c r="J22" s="24">
        <f t="shared" si="0"/>
        <v>0</v>
      </c>
      <c r="K22" s="24">
        <f t="shared" si="1"/>
        <v>75616.438356164392</v>
      </c>
      <c r="L22" s="25">
        <f t="shared" si="3"/>
        <v>75616.438356164392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1:142" ht="12.75" customHeight="1" x14ac:dyDescent="0.2">
      <c r="I23" s="45">
        <f t="shared" si="2"/>
        <v>45257</v>
      </c>
      <c r="J23" s="24">
        <f t="shared" si="0"/>
        <v>0</v>
      </c>
      <c r="K23" s="24">
        <f t="shared" si="1"/>
        <v>75616.438356164392</v>
      </c>
      <c r="L23" s="25">
        <f t="shared" si="3"/>
        <v>75616.438356164392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1:142" ht="12.75" customHeight="1" x14ac:dyDescent="0.2">
      <c r="I24" s="45">
        <f t="shared" si="2"/>
        <v>45348</v>
      </c>
      <c r="J24" s="24">
        <f t="shared" si="0"/>
        <v>0</v>
      </c>
      <c r="K24" s="24">
        <f t="shared" si="1"/>
        <v>75616.438356164392</v>
      </c>
      <c r="L24" s="25">
        <f t="shared" si="3"/>
        <v>75616.438356164392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1:142" ht="12.75" customHeight="1" x14ac:dyDescent="0.2">
      <c r="I25" s="45">
        <f t="shared" si="2"/>
        <v>45439</v>
      </c>
      <c r="J25" s="24">
        <f t="shared" si="0"/>
        <v>0</v>
      </c>
      <c r="K25" s="24">
        <f t="shared" si="1"/>
        <v>73972.602739726019</v>
      </c>
      <c r="L25" s="25">
        <f t="shared" si="3"/>
        <v>73972.602739726019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1:142" ht="12.75" customHeight="1" x14ac:dyDescent="0.2">
      <c r="I26" s="45">
        <f t="shared" si="2"/>
        <v>45530</v>
      </c>
      <c r="J26" s="24">
        <f t="shared" si="0"/>
        <v>20000000</v>
      </c>
      <c r="K26" s="24">
        <f t="shared" si="1"/>
        <v>75616.438356164392</v>
      </c>
      <c r="L26" s="25">
        <f t="shared" si="3"/>
        <v>20075616.438356165</v>
      </c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1:142" ht="12.75" customHeight="1" x14ac:dyDescent="0.2">
      <c r="I27" s="46" t="s">
        <v>16</v>
      </c>
      <c r="J27" s="47">
        <f>SUM(J17:J26)</f>
        <v>20000000</v>
      </c>
      <c r="K27" s="47">
        <f>SUM(K17:K26)</f>
        <v>749589.04109589034</v>
      </c>
      <c r="L27" s="48">
        <f>SUM(J27:K27)</f>
        <v>20749589.04109589</v>
      </c>
      <c r="M27" s="9"/>
      <c r="O27" s="5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1:142" x14ac:dyDescent="0.2">
      <c r="G28" s="6"/>
      <c r="H28" s="7"/>
      <c r="I28" s="7"/>
      <c r="L28" s="8"/>
      <c r="M28" s="9"/>
      <c r="O28" s="50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1:142" ht="14.25" customHeight="1" x14ac:dyDescent="0.2">
      <c r="F29" s="113" t="s">
        <v>22</v>
      </c>
      <c r="G29" s="115" t="s">
        <v>17</v>
      </c>
      <c r="H29" s="115" t="s">
        <v>18</v>
      </c>
      <c r="I29" s="115" t="s">
        <v>26</v>
      </c>
      <c r="J29" s="119" t="s">
        <v>25</v>
      </c>
      <c r="K29" s="119" t="s">
        <v>8</v>
      </c>
      <c r="L29" s="119" t="s">
        <v>19</v>
      </c>
      <c r="M29" s="121" t="s">
        <v>9</v>
      </c>
      <c r="N29" s="117" t="s">
        <v>20</v>
      </c>
      <c r="O29" s="50"/>
      <c r="Q29" s="10" t="s">
        <v>24</v>
      </c>
      <c r="R29" s="10" t="s">
        <v>10</v>
      </c>
      <c r="S29" s="10" t="s">
        <v>11</v>
      </c>
      <c r="T29" s="10" t="s">
        <v>12</v>
      </c>
      <c r="U29" s="10" t="s">
        <v>13</v>
      </c>
      <c r="V29" s="10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1:142" x14ac:dyDescent="0.2">
      <c r="F30" s="114"/>
      <c r="G30" s="116"/>
      <c r="H30" s="116"/>
      <c r="I30" s="116"/>
      <c r="J30" s="120"/>
      <c r="K30" s="120"/>
      <c r="L30" s="120"/>
      <c r="M30" s="122"/>
      <c r="N30" s="118"/>
      <c r="Q30" s="11"/>
      <c r="R30" s="12">
        <f>+K10</f>
        <v>1.5067920088768005E-2</v>
      </c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</row>
    <row r="31" spans="1:142" x14ac:dyDescent="0.2">
      <c r="B31" s="1" t="s">
        <v>28</v>
      </c>
      <c r="F31" s="76"/>
      <c r="G31" s="77"/>
      <c r="H31" s="77"/>
      <c r="I31" s="23">
        <f>+I32</f>
        <v>1.4999999999999999E-2</v>
      </c>
      <c r="J31" s="78"/>
      <c r="K31" s="78"/>
      <c r="L31" s="79">
        <f>+L32</f>
        <v>100</v>
      </c>
      <c r="M31" s="80"/>
      <c r="N31" s="81"/>
      <c r="Q31" s="11"/>
      <c r="R31" s="12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</row>
    <row r="32" spans="1:142" s="15" customFormat="1" ht="12.75" customHeight="1" x14ac:dyDescent="0.2">
      <c r="A32" s="93"/>
      <c r="B32" s="49">
        <f>+G10</f>
        <v>44617</v>
      </c>
      <c r="D32" s="49">
        <f>+G14</f>
        <v>44617</v>
      </c>
      <c r="E32" s="65">
        <f>+G10</f>
        <v>44617</v>
      </c>
      <c r="F32" s="36">
        <f>+E32</f>
        <v>44617</v>
      </c>
      <c r="G32" s="37"/>
      <c r="H32" s="37"/>
      <c r="I32" s="38">
        <f t="shared" ref="I32:I42" si="4">+$O$14</f>
        <v>1.4999999999999999E-2</v>
      </c>
      <c r="J32" s="37"/>
      <c r="K32" s="37"/>
      <c r="L32" s="39">
        <v>100</v>
      </c>
      <c r="M32" s="39">
        <f>-O12*100</f>
        <v>-100</v>
      </c>
      <c r="N32" s="72">
        <f>+O13*-1</f>
        <v>-20000000</v>
      </c>
      <c r="O32" s="1"/>
      <c r="P32" s="1"/>
      <c r="Q32" s="13"/>
      <c r="R32" s="13"/>
      <c r="S32" s="14"/>
      <c r="T32" s="14"/>
      <c r="U32" s="14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</row>
    <row r="33" spans="1:142" s="15" customFormat="1" ht="12.75" customHeight="1" x14ac:dyDescent="0.2">
      <c r="A33" s="94">
        <f>+ROUND(H33/30.5,0)</f>
        <v>3</v>
      </c>
      <c r="B33" s="49">
        <v>44706</v>
      </c>
      <c r="C33" s="58">
        <f>+B33-B32</f>
        <v>89</v>
      </c>
      <c r="D33" s="49">
        <f>+F33</f>
        <v>44706</v>
      </c>
      <c r="E33" s="65">
        <f>+E32+C33</f>
        <v>44706</v>
      </c>
      <c r="F33" s="68">
        <f t="shared" ref="F33" si="5">+E33</f>
        <v>44706</v>
      </c>
      <c r="G33" s="69">
        <f t="shared" ref="G33" si="6">+E33-E32</f>
        <v>89</v>
      </c>
      <c r="H33" s="69">
        <f t="shared" ref="H33" si="7">+IF(F33-$G$14&lt;0,0,F33-$G$14)</f>
        <v>89</v>
      </c>
      <c r="I33" s="67">
        <f t="shared" si="4"/>
        <v>1.4999999999999999E-2</v>
      </c>
      <c r="J33" s="70">
        <f t="shared" ref="J33" si="8">+I33/365*G33*L32</f>
        <v>0.36575342465753424</v>
      </c>
      <c r="K33" s="71">
        <v>0</v>
      </c>
      <c r="L33" s="71">
        <f t="shared" ref="L33" si="9">+L32-K33</f>
        <v>100</v>
      </c>
      <c r="M33" s="71">
        <f t="shared" ref="M33" si="10">+IF(F33&gt;$G$14,J33+K33,0)</f>
        <v>0.36575342465753424</v>
      </c>
      <c r="N33" s="73">
        <f t="shared" ref="N33:N42" si="11">+M33*$O$13/100</f>
        <v>73150.684931506854</v>
      </c>
      <c r="O33" s="1"/>
      <c r="P33" s="1"/>
      <c r="Q33" s="19">
        <f>H33/365</f>
        <v>0.24383561643835616</v>
      </c>
      <c r="R33" s="19">
        <f>1/(1+$K$10)^(H33/365)</f>
        <v>0.99635995105169994</v>
      </c>
      <c r="S33" s="20">
        <f>+M33</f>
        <v>0.36575342465753424</v>
      </c>
      <c r="T33" s="20">
        <f>+S33*R33</f>
        <v>0.36442206428877244</v>
      </c>
      <c r="U33" s="20">
        <f>+T33*Q33</f>
        <v>8.8859078689591087E-2</v>
      </c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</row>
    <row r="34" spans="1:142" s="15" customFormat="1" ht="12.75" customHeight="1" x14ac:dyDescent="0.2">
      <c r="A34" s="94">
        <f t="shared" ref="A34:A42" si="12">+ROUND(H34/30.5,0)</f>
        <v>6</v>
      </c>
      <c r="B34" s="49">
        <v>44798</v>
      </c>
      <c r="C34" s="58">
        <f t="shared" ref="C34:C42" si="13">+B34-B33</f>
        <v>92</v>
      </c>
      <c r="D34" s="49">
        <f t="shared" ref="D34:D42" si="14">+F34</f>
        <v>44798</v>
      </c>
      <c r="E34" s="65">
        <f t="shared" ref="E34:E42" si="15">+E33+C34</f>
        <v>44798</v>
      </c>
      <c r="F34" s="68">
        <f t="shared" ref="F34:F42" si="16">+E34</f>
        <v>44798</v>
      </c>
      <c r="G34" s="69">
        <f t="shared" ref="G34:G42" si="17">+E34-E33</f>
        <v>92</v>
      </c>
      <c r="H34" s="69">
        <f t="shared" ref="H34:H42" si="18">+IF(F34-$G$14&lt;0,0,F34-$G$14)</f>
        <v>181</v>
      </c>
      <c r="I34" s="67">
        <f t="shared" si="4"/>
        <v>1.4999999999999999E-2</v>
      </c>
      <c r="J34" s="70">
        <f t="shared" ref="J34:J42" si="19">+I34/365*G34*L33</f>
        <v>0.37808219178082192</v>
      </c>
      <c r="K34" s="71">
        <v>0</v>
      </c>
      <c r="L34" s="71">
        <f t="shared" ref="L34:L42" si="20">+L33-K34</f>
        <v>100</v>
      </c>
      <c r="M34" s="71">
        <f t="shared" ref="M34:M42" si="21">+IF(F34&gt;$G$14,J34+K34,0)</f>
        <v>0.37808219178082192</v>
      </c>
      <c r="N34" s="73">
        <f t="shared" si="11"/>
        <v>75616.438356164392</v>
      </c>
      <c r="O34" s="1"/>
      <c r="P34" s="1"/>
      <c r="Q34" s="19">
        <f t="shared" ref="Q34:Q42" si="22">H34/365</f>
        <v>0.49589041095890413</v>
      </c>
      <c r="R34" s="19">
        <f t="shared" ref="R34:R42" si="23">1/(1+$K$10)^(H34/365)</f>
        <v>0.99261113067951112</v>
      </c>
      <c r="S34" s="20">
        <f t="shared" ref="S34:S42" si="24">+M34</f>
        <v>0.37808219178082192</v>
      </c>
      <c r="T34" s="20">
        <f t="shared" ref="T34:T42" si="25">+S34*R34</f>
        <v>0.3752885918733494</v>
      </c>
      <c r="U34" s="20">
        <f t="shared" ref="U34:U42" si="26">+T34*Q34</f>
        <v>0.18610201405226368</v>
      </c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</row>
    <row r="35" spans="1:142" s="15" customFormat="1" ht="12.75" customHeight="1" x14ac:dyDescent="0.2">
      <c r="A35" s="94">
        <f t="shared" si="12"/>
        <v>9</v>
      </c>
      <c r="B35" s="49">
        <v>44890</v>
      </c>
      <c r="C35" s="58">
        <f t="shared" si="13"/>
        <v>92</v>
      </c>
      <c r="D35" s="49">
        <f t="shared" si="14"/>
        <v>44890</v>
      </c>
      <c r="E35" s="65">
        <f t="shared" si="15"/>
        <v>44890</v>
      </c>
      <c r="F35" s="68">
        <f t="shared" si="16"/>
        <v>44890</v>
      </c>
      <c r="G35" s="69">
        <f t="shared" si="17"/>
        <v>92</v>
      </c>
      <c r="H35" s="69">
        <f t="shared" si="18"/>
        <v>273</v>
      </c>
      <c r="I35" s="67">
        <f t="shared" si="4"/>
        <v>1.4999999999999999E-2</v>
      </c>
      <c r="J35" s="70">
        <f t="shared" si="19"/>
        <v>0.37808219178082192</v>
      </c>
      <c r="K35" s="71">
        <v>0</v>
      </c>
      <c r="L35" s="71">
        <f t="shared" si="20"/>
        <v>100</v>
      </c>
      <c r="M35" s="71">
        <f t="shared" si="21"/>
        <v>0.37808219178082192</v>
      </c>
      <c r="N35" s="73">
        <f t="shared" si="11"/>
        <v>75616.438356164392</v>
      </c>
      <c r="O35" s="1"/>
      <c r="P35" s="1"/>
      <c r="Q35" s="19">
        <f t="shared" si="22"/>
        <v>0.74794520547945209</v>
      </c>
      <c r="R35" s="19">
        <f t="shared" si="23"/>
        <v>0.98887641530438508</v>
      </c>
      <c r="S35" s="20">
        <f t="shared" si="24"/>
        <v>0.37808219178082192</v>
      </c>
      <c r="T35" s="20">
        <f t="shared" si="25"/>
        <v>0.3738765624986442</v>
      </c>
      <c r="U35" s="20">
        <f t="shared" si="26"/>
        <v>0.27963918236199964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</row>
    <row r="36" spans="1:142" s="15" customFormat="1" ht="12.75" customHeight="1" x14ac:dyDescent="0.2">
      <c r="A36" s="94">
        <f t="shared" si="12"/>
        <v>12</v>
      </c>
      <c r="B36" s="49">
        <v>44982</v>
      </c>
      <c r="C36" s="58">
        <f t="shared" si="13"/>
        <v>92</v>
      </c>
      <c r="D36" s="49">
        <f t="shared" si="14"/>
        <v>44982</v>
      </c>
      <c r="E36" s="65">
        <f t="shared" si="15"/>
        <v>44982</v>
      </c>
      <c r="F36" s="68">
        <f t="shared" si="16"/>
        <v>44982</v>
      </c>
      <c r="G36" s="69">
        <f t="shared" si="17"/>
        <v>92</v>
      </c>
      <c r="H36" s="69">
        <f t="shared" si="18"/>
        <v>365</v>
      </c>
      <c r="I36" s="67">
        <f t="shared" si="4"/>
        <v>1.4999999999999999E-2</v>
      </c>
      <c r="J36" s="70">
        <f t="shared" si="19"/>
        <v>0.37808219178082192</v>
      </c>
      <c r="K36" s="71">
        <v>0</v>
      </c>
      <c r="L36" s="71">
        <f t="shared" si="20"/>
        <v>100</v>
      </c>
      <c r="M36" s="71">
        <f t="shared" si="21"/>
        <v>0.37808219178082192</v>
      </c>
      <c r="N36" s="73">
        <f t="shared" si="11"/>
        <v>75616.438356164392</v>
      </c>
      <c r="O36" s="1"/>
      <c r="P36" s="1"/>
      <c r="Q36" s="19">
        <f t="shared" si="22"/>
        <v>1</v>
      </c>
      <c r="R36" s="19">
        <f t="shared" si="23"/>
        <v>0.98515575185604298</v>
      </c>
      <c r="S36" s="20">
        <f t="shared" si="24"/>
        <v>0.37808219178082192</v>
      </c>
      <c r="T36" s="20">
        <f t="shared" si="25"/>
        <v>0.37246984590721627</v>
      </c>
      <c r="U36" s="20">
        <f t="shared" si="26"/>
        <v>0.37246984590721627</v>
      </c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</row>
    <row r="37" spans="1:142" s="15" customFormat="1" ht="12.75" customHeight="1" x14ac:dyDescent="0.2">
      <c r="A37" s="94">
        <f t="shared" si="12"/>
        <v>15</v>
      </c>
      <c r="B37" s="49">
        <v>45071</v>
      </c>
      <c r="C37" s="58">
        <f t="shared" si="13"/>
        <v>89</v>
      </c>
      <c r="D37" s="49">
        <f t="shared" si="14"/>
        <v>45071</v>
      </c>
      <c r="E37" s="65">
        <f t="shared" si="15"/>
        <v>45071</v>
      </c>
      <c r="F37" s="68">
        <f t="shared" si="16"/>
        <v>45071</v>
      </c>
      <c r="G37" s="69">
        <f t="shared" si="17"/>
        <v>89</v>
      </c>
      <c r="H37" s="69">
        <f t="shared" si="18"/>
        <v>454</v>
      </c>
      <c r="I37" s="67">
        <f t="shared" si="4"/>
        <v>1.4999999999999999E-2</v>
      </c>
      <c r="J37" s="70">
        <f t="shared" si="19"/>
        <v>0.36575342465753424</v>
      </c>
      <c r="K37" s="71">
        <v>0</v>
      </c>
      <c r="L37" s="71">
        <f t="shared" si="20"/>
        <v>100</v>
      </c>
      <c r="M37" s="71">
        <f t="shared" si="21"/>
        <v>0.36575342465753424</v>
      </c>
      <c r="N37" s="73">
        <f t="shared" si="11"/>
        <v>73150.684931506854</v>
      </c>
      <c r="O37" s="1"/>
      <c r="P37" s="1"/>
      <c r="Q37" s="19">
        <f t="shared" si="22"/>
        <v>1.2438356164383562</v>
      </c>
      <c r="R37" s="19">
        <f t="shared" si="23"/>
        <v>0.98156973669758751</v>
      </c>
      <c r="S37" s="20">
        <f t="shared" si="24"/>
        <v>0.36575342465753424</v>
      </c>
      <c r="T37" s="20">
        <f t="shared" si="25"/>
        <v>0.35901249273733682</v>
      </c>
      <c r="U37" s="20">
        <f t="shared" si="26"/>
        <v>0.44655252521301619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</row>
    <row r="38" spans="1:142" s="15" customFormat="1" ht="12.75" customHeight="1" x14ac:dyDescent="0.2">
      <c r="A38" s="94">
        <f t="shared" si="12"/>
        <v>18</v>
      </c>
      <c r="B38" s="49">
        <v>45163</v>
      </c>
      <c r="C38" s="58">
        <f t="shared" si="13"/>
        <v>92</v>
      </c>
      <c r="D38" s="49">
        <f t="shared" si="14"/>
        <v>45163</v>
      </c>
      <c r="E38" s="65">
        <f t="shared" si="15"/>
        <v>45163</v>
      </c>
      <c r="F38" s="68">
        <f t="shared" si="16"/>
        <v>45163</v>
      </c>
      <c r="G38" s="69">
        <f t="shared" si="17"/>
        <v>92</v>
      </c>
      <c r="H38" s="69">
        <f t="shared" si="18"/>
        <v>546</v>
      </c>
      <c r="I38" s="67">
        <f t="shared" si="4"/>
        <v>1.4999999999999999E-2</v>
      </c>
      <c r="J38" s="70">
        <f t="shared" si="19"/>
        <v>0.37808219178082192</v>
      </c>
      <c r="K38" s="71">
        <v>0</v>
      </c>
      <c r="L38" s="71">
        <f t="shared" si="20"/>
        <v>100</v>
      </c>
      <c r="M38" s="71">
        <f t="shared" si="21"/>
        <v>0.37808219178082192</v>
      </c>
      <c r="N38" s="73">
        <f t="shared" si="11"/>
        <v>75616.438356164392</v>
      </c>
      <c r="O38" s="1"/>
      <c r="P38" s="1"/>
      <c r="Q38" s="19">
        <f t="shared" si="22"/>
        <v>1.4958904109589042</v>
      </c>
      <c r="R38" s="19">
        <f t="shared" si="23"/>
        <v>0.97787656474525075</v>
      </c>
      <c r="S38" s="20">
        <f t="shared" si="24"/>
        <v>0.37808219178082192</v>
      </c>
      <c r="T38" s="20">
        <f t="shared" si="25"/>
        <v>0.36971771488998523</v>
      </c>
      <c r="U38" s="20">
        <f t="shared" si="26"/>
        <v>0.55305718446556695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</row>
    <row r="39" spans="1:142" s="15" customFormat="1" ht="12.75" customHeight="1" x14ac:dyDescent="0.2">
      <c r="A39" s="94">
        <f t="shared" si="12"/>
        <v>21</v>
      </c>
      <c r="B39" s="49">
        <v>45255</v>
      </c>
      <c r="C39" s="58">
        <f t="shared" si="13"/>
        <v>92</v>
      </c>
      <c r="D39" s="49">
        <f t="shared" si="14"/>
        <v>45257</v>
      </c>
      <c r="E39" s="65">
        <f t="shared" si="15"/>
        <v>45255</v>
      </c>
      <c r="F39" s="68">
        <v>45257</v>
      </c>
      <c r="G39" s="69">
        <f t="shared" si="17"/>
        <v>92</v>
      </c>
      <c r="H39" s="69">
        <f t="shared" si="18"/>
        <v>640</v>
      </c>
      <c r="I39" s="67">
        <f t="shared" si="4"/>
        <v>1.4999999999999999E-2</v>
      </c>
      <c r="J39" s="70">
        <f t="shared" si="19"/>
        <v>0.37808219178082192</v>
      </c>
      <c r="K39" s="71">
        <v>0</v>
      </c>
      <c r="L39" s="71">
        <f t="shared" si="20"/>
        <v>100</v>
      </c>
      <c r="M39" s="71">
        <f t="shared" si="21"/>
        <v>0.37808219178082192</v>
      </c>
      <c r="N39" s="73">
        <f t="shared" si="11"/>
        <v>75616.438356164392</v>
      </c>
      <c r="O39" s="1"/>
      <c r="P39" s="1"/>
      <c r="Q39" s="19">
        <f t="shared" si="22"/>
        <v>1.7534246575342465</v>
      </c>
      <c r="R39" s="19">
        <f t="shared" si="23"/>
        <v>0.97411745807492167</v>
      </c>
      <c r="S39" s="20">
        <f t="shared" si="24"/>
        <v>0.37808219178082192</v>
      </c>
      <c r="T39" s="20">
        <f t="shared" si="25"/>
        <v>0.36829646360092927</v>
      </c>
      <c r="U39" s="20">
        <f t="shared" si="26"/>
        <v>0.64578010056053348</v>
      </c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</row>
    <row r="40" spans="1:142" s="15" customFormat="1" ht="12.75" customHeight="1" x14ac:dyDescent="0.2">
      <c r="A40" s="94">
        <f t="shared" si="12"/>
        <v>24</v>
      </c>
      <c r="B40" s="49">
        <v>45347</v>
      </c>
      <c r="C40" s="58">
        <f t="shared" si="13"/>
        <v>92</v>
      </c>
      <c r="D40" s="49">
        <f t="shared" si="14"/>
        <v>45348</v>
      </c>
      <c r="E40" s="65">
        <f t="shared" si="15"/>
        <v>45347</v>
      </c>
      <c r="F40" s="68">
        <v>45348</v>
      </c>
      <c r="G40" s="69">
        <f t="shared" si="17"/>
        <v>92</v>
      </c>
      <c r="H40" s="69">
        <f t="shared" si="18"/>
        <v>731</v>
      </c>
      <c r="I40" s="67">
        <f t="shared" si="4"/>
        <v>1.4999999999999999E-2</v>
      </c>
      <c r="J40" s="70">
        <f t="shared" si="19"/>
        <v>0.37808219178082192</v>
      </c>
      <c r="K40" s="71">
        <v>0</v>
      </c>
      <c r="L40" s="71">
        <f t="shared" si="20"/>
        <v>100</v>
      </c>
      <c r="M40" s="71">
        <f t="shared" si="21"/>
        <v>0.37808219178082192</v>
      </c>
      <c r="N40" s="73">
        <f t="shared" si="11"/>
        <v>75616.438356164392</v>
      </c>
      <c r="O40" s="1"/>
      <c r="P40" s="1"/>
      <c r="Q40" s="19">
        <f t="shared" si="22"/>
        <v>2.0027397260273974</v>
      </c>
      <c r="R40" s="19">
        <f t="shared" si="23"/>
        <v>0.97049208961335465</v>
      </c>
      <c r="S40" s="20">
        <f t="shared" si="24"/>
        <v>0.37808219178082192</v>
      </c>
      <c r="T40" s="20">
        <f t="shared" si="25"/>
        <v>0.36692577634696694</v>
      </c>
      <c r="U40" s="20">
        <f t="shared" si="26"/>
        <v>0.73485682879351466</v>
      </c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</row>
    <row r="41" spans="1:142" s="15" customFormat="1" ht="12.75" customHeight="1" x14ac:dyDescent="0.2">
      <c r="A41" s="94">
        <f t="shared" si="12"/>
        <v>27</v>
      </c>
      <c r="B41" s="49">
        <v>45437</v>
      </c>
      <c r="C41" s="58">
        <f t="shared" si="13"/>
        <v>90</v>
      </c>
      <c r="D41" s="49">
        <f t="shared" si="14"/>
        <v>45439</v>
      </c>
      <c r="E41" s="65">
        <f t="shared" si="15"/>
        <v>45437</v>
      </c>
      <c r="F41" s="68">
        <v>45439</v>
      </c>
      <c r="G41" s="69">
        <f t="shared" si="17"/>
        <v>90</v>
      </c>
      <c r="H41" s="69">
        <f t="shared" si="18"/>
        <v>822</v>
      </c>
      <c r="I41" s="67">
        <f t="shared" si="4"/>
        <v>1.4999999999999999E-2</v>
      </c>
      <c r="J41" s="70">
        <f t="shared" si="19"/>
        <v>0.36986301369863012</v>
      </c>
      <c r="K41" s="71">
        <v>0</v>
      </c>
      <c r="L41" s="71">
        <f t="shared" si="20"/>
        <v>100</v>
      </c>
      <c r="M41" s="71">
        <f t="shared" si="21"/>
        <v>0.36986301369863012</v>
      </c>
      <c r="N41" s="73">
        <f t="shared" si="11"/>
        <v>73972.602739726019</v>
      </c>
      <c r="O41" s="1"/>
      <c r="P41" s="1"/>
      <c r="Q41" s="19">
        <f t="shared" si="22"/>
        <v>2.2520547945205478</v>
      </c>
      <c r="R41" s="19">
        <f t="shared" si="23"/>
        <v>0.96688021366890964</v>
      </c>
      <c r="S41" s="20">
        <f t="shared" si="24"/>
        <v>0.36986301369863012</v>
      </c>
      <c r="T41" s="20">
        <f t="shared" si="25"/>
        <v>0.35761322971315834</v>
      </c>
      <c r="U41" s="20">
        <f t="shared" si="26"/>
        <v>0.80536458855949622</v>
      </c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</row>
    <row r="42" spans="1:142" s="15" customFormat="1" ht="12.75" customHeight="1" x14ac:dyDescent="0.2">
      <c r="A42" s="94">
        <f t="shared" si="12"/>
        <v>30</v>
      </c>
      <c r="B42" s="49">
        <v>45529</v>
      </c>
      <c r="C42" s="58">
        <f t="shared" si="13"/>
        <v>92</v>
      </c>
      <c r="D42" s="49">
        <f t="shared" si="14"/>
        <v>45530</v>
      </c>
      <c r="E42" s="65">
        <f t="shared" si="15"/>
        <v>45529</v>
      </c>
      <c r="F42" s="82">
        <v>45530</v>
      </c>
      <c r="G42" s="74">
        <f t="shared" si="17"/>
        <v>92</v>
      </c>
      <c r="H42" s="74">
        <f t="shared" si="18"/>
        <v>913</v>
      </c>
      <c r="I42" s="75">
        <f t="shared" si="4"/>
        <v>1.4999999999999999E-2</v>
      </c>
      <c r="J42" s="83">
        <f t="shared" si="19"/>
        <v>0.37808219178082192</v>
      </c>
      <c r="K42" s="84">
        <v>100</v>
      </c>
      <c r="L42" s="84">
        <f t="shared" si="20"/>
        <v>0</v>
      </c>
      <c r="M42" s="84">
        <f t="shared" si="21"/>
        <v>100.37808219178082</v>
      </c>
      <c r="N42" s="85">
        <f t="shared" si="11"/>
        <v>20075616.438356165</v>
      </c>
      <c r="O42" s="1"/>
      <c r="P42" s="1"/>
      <c r="Q42" s="19">
        <f t="shared" si="22"/>
        <v>2.5013698630136987</v>
      </c>
      <c r="R42" s="19">
        <f t="shared" si="23"/>
        <v>0.96328178002654818</v>
      </c>
      <c r="S42" s="20">
        <f t="shared" si="24"/>
        <v>100.37808219178082</v>
      </c>
      <c r="T42" s="20">
        <f t="shared" si="25"/>
        <v>96.692377689349783</v>
      </c>
      <c r="U42" s="20">
        <f t="shared" si="26"/>
        <v>241.86339953527769</v>
      </c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</row>
    <row r="43" spans="1:142" ht="12.75" customHeight="1" x14ac:dyDescent="0.2">
      <c r="F43" s="66"/>
      <c r="G43" s="16"/>
      <c r="H43" s="16"/>
      <c r="I43" s="67"/>
      <c r="J43" s="17"/>
      <c r="K43" s="63"/>
      <c r="L43" s="18"/>
      <c r="M43" s="18"/>
      <c r="N43" s="62"/>
      <c r="Q43" s="1"/>
      <c r="R43" s="1"/>
      <c r="S43" s="1"/>
      <c r="T43" s="1"/>
      <c r="U43" s="1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1:142" x14ac:dyDescent="0.2">
      <c r="F44" s="21"/>
      <c r="G44" s="16"/>
      <c r="H44" s="16"/>
      <c r="I44" s="16"/>
      <c r="J44" s="16"/>
      <c r="K44" s="26">
        <f>SUM(K33:K42)</f>
        <v>100</v>
      </c>
      <c r="L44" s="18"/>
      <c r="M44" s="18"/>
      <c r="N44" s="27">
        <f>SUM(N32:N42)</f>
        <v>749589.0410958901</v>
      </c>
      <c r="Q44" s="22"/>
      <c r="R44" s="22"/>
      <c r="S44" s="20"/>
      <c r="T44" s="20">
        <f>SUM(T33:T42)</f>
        <v>100.00000043120615</v>
      </c>
      <c r="U44" s="20">
        <f>SUM(U33:U42)</f>
        <v>245.97608088388088</v>
      </c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1:142" x14ac:dyDescent="0.2"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1:142" x14ac:dyDescent="0.2">
      <c r="Q46" s="1"/>
      <c r="R46" s="1"/>
      <c r="S46" s="1"/>
      <c r="T46" s="1"/>
      <c r="U46" s="1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1:142" x14ac:dyDescent="0.2">
      <c r="Q47" s="1"/>
      <c r="R47" s="1"/>
      <c r="S47" s="1"/>
      <c r="T47" s="1"/>
      <c r="U47" s="1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1:142" x14ac:dyDescent="0.2">
      <c r="Q48" s="1"/>
      <c r="R48" s="1"/>
      <c r="S48" s="1"/>
      <c r="T48" s="1"/>
      <c r="U48" s="1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7:142" x14ac:dyDescent="0.2">
      <c r="Q49" s="1"/>
      <c r="R49" s="1"/>
      <c r="S49" s="1"/>
      <c r="T49" s="1"/>
      <c r="U49" s="1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7:142" ht="9.75" customHeight="1" x14ac:dyDescent="0.2">
      <c r="Q50" s="1"/>
      <c r="R50" s="1"/>
      <c r="S50" s="1"/>
      <c r="T50" s="1"/>
      <c r="U50" s="1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7:142" x14ac:dyDescent="0.2">
      <c r="Q51" s="1"/>
      <c r="R51" s="1"/>
      <c r="S51" s="1"/>
      <c r="T51" s="1"/>
      <c r="U51" s="1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7:142" x14ac:dyDescent="0.2">
      <c r="Q52" s="1"/>
      <c r="R52" s="1"/>
      <c r="S52" s="1"/>
      <c r="T52" s="1"/>
      <c r="U52" s="1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7:142" x14ac:dyDescent="0.2">
      <c r="Q53" s="1"/>
      <c r="R53" s="1"/>
      <c r="S53" s="1"/>
      <c r="T53" s="1"/>
      <c r="U53" s="1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7:142" x14ac:dyDescent="0.2">
      <c r="Q54" s="1"/>
      <c r="R54" s="1"/>
      <c r="S54" s="1"/>
      <c r="T54" s="1"/>
      <c r="U54" s="1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7:142" x14ac:dyDescent="0.2">
      <c r="Q55" s="1"/>
      <c r="R55" s="1"/>
      <c r="S55" s="1"/>
      <c r="T55" s="1"/>
      <c r="U55" s="1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7:142" x14ac:dyDescent="0.2">
      <c r="Q56" s="1"/>
      <c r="R56" s="1"/>
      <c r="S56" s="1"/>
      <c r="T56" s="1"/>
      <c r="U56" s="1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7:142" hidden="1" x14ac:dyDescent="0.2">
      <c r="G57" s="86"/>
      <c r="H57" s="86" t="s">
        <v>31</v>
      </c>
      <c r="I57" s="86"/>
      <c r="J57" s="86" t="s">
        <v>32</v>
      </c>
      <c r="Q57" s="1"/>
      <c r="R57" s="1"/>
      <c r="S57" s="1"/>
      <c r="T57" s="1"/>
      <c r="U57" s="1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7:142" hidden="1" x14ac:dyDescent="0.2">
      <c r="G58" s="86">
        <v>1</v>
      </c>
      <c r="H58" s="86"/>
      <c r="I58" s="86"/>
      <c r="J58" s="86"/>
      <c r="Q58" s="1"/>
      <c r="R58" s="1"/>
      <c r="S58" s="1"/>
      <c r="T58" s="1"/>
      <c r="U58" s="1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7:142" hidden="1" x14ac:dyDescent="0.2">
      <c r="G59" s="86">
        <v>2</v>
      </c>
      <c r="H59" s="86"/>
      <c r="I59" s="86"/>
      <c r="J59" s="86"/>
      <c r="Q59" s="1"/>
      <c r="R59" s="1"/>
      <c r="S59" s="1"/>
      <c r="T59" s="1"/>
      <c r="U59" s="1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7:142" hidden="1" x14ac:dyDescent="0.2">
      <c r="G60" s="86">
        <v>3</v>
      </c>
      <c r="H60" s="86">
        <v>1</v>
      </c>
      <c r="I60" s="86"/>
      <c r="J60" s="86"/>
      <c r="Q60" s="1"/>
      <c r="R60" s="1"/>
      <c r="S60" s="1"/>
      <c r="T60" s="1"/>
      <c r="U60" s="1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7:142" hidden="1" x14ac:dyDescent="0.2">
      <c r="G61" s="86">
        <v>4</v>
      </c>
      <c r="H61" s="86"/>
      <c r="I61" s="86"/>
      <c r="J61" s="86"/>
      <c r="Q61" s="1"/>
      <c r="R61" s="1"/>
      <c r="S61" s="1"/>
      <c r="T61" s="1"/>
      <c r="U61" s="1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7:142" hidden="1" x14ac:dyDescent="0.2">
      <c r="G62" s="86">
        <v>5</v>
      </c>
      <c r="H62" s="86"/>
      <c r="I62" s="86"/>
      <c r="J62" s="86"/>
      <c r="Q62" s="1"/>
      <c r="R62" s="1"/>
      <c r="S62" s="1"/>
      <c r="T62" s="1"/>
      <c r="U62" s="1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7:142" hidden="1" x14ac:dyDescent="0.2">
      <c r="G63" s="86">
        <v>6</v>
      </c>
      <c r="H63" s="86">
        <v>2</v>
      </c>
      <c r="I63" s="86">
        <v>1</v>
      </c>
      <c r="J63" s="86"/>
      <c r="Q63" s="1"/>
      <c r="R63" s="1"/>
      <c r="S63" s="1"/>
      <c r="T63" s="1"/>
      <c r="U63" s="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7:142" hidden="1" x14ac:dyDescent="0.2">
      <c r="G64" s="86">
        <v>7</v>
      </c>
      <c r="H64" s="86"/>
      <c r="I64" s="86"/>
      <c r="J64" s="86"/>
      <c r="Q64" s="1"/>
      <c r="R64" s="1"/>
      <c r="S64" s="1"/>
      <c r="T64" s="1"/>
      <c r="U64" s="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7:142" hidden="1" x14ac:dyDescent="0.2">
      <c r="G65" s="86">
        <v>8</v>
      </c>
      <c r="H65" s="86"/>
      <c r="I65" s="86"/>
      <c r="J65" s="86"/>
      <c r="Q65" s="1"/>
      <c r="R65" s="1"/>
      <c r="S65" s="1"/>
      <c r="T65" s="1"/>
      <c r="U65" s="1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7:142" hidden="1" x14ac:dyDescent="0.2">
      <c r="G66" s="86">
        <v>9</v>
      </c>
      <c r="H66" s="86">
        <v>3</v>
      </c>
      <c r="I66" s="86"/>
      <c r="J66" s="86"/>
      <c r="Q66" s="1"/>
      <c r="R66" s="1"/>
      <c r="S66" s="1"/>
      <c r="T66" s="1"/>
      <c r="U66" s="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7:142" hidden="1" x14ac:dyDescent="0.2">
      <c r="G67" s="86">
        <v>10</v>
      </c>
      <c r="H67" s="86"/>
      <c r="I67" s="86"/>
      <c r="J67" s="86"/>
      <c r="Q67" s="1"/>
      <c r="R67" s="1"/>
      <c r="S67" s="1"/>
      <c r="T67" s="1"/>
      <c r="U67" s="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7:142" hidden="1" x14ac:dyDescent="0.2">
      <c r="G68" s="86">
        <v>11</v>
      </c>
      <c r="H68" s="86"/>
      <c r="I68" s="86"/>
      <c r="J68" s="86"/>
      <c r="Q68" s="1"/>
      <c r="R68" s="1"/>
      <c r="S68" s="1"/>
      <c r="T68" s="1"/>
      <c r="U68" s="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7:142" hidden="1" x14ac:dyDescent="0.2">
      <c r="G69" s="86">
        <v>12</v>
      </c>
      <c r="H69" s="86">
        <v>4</v>
      </c>
      <c r="I69" s="86">
        <v>2</v>
      </c>
      <c r="J69" s="86"/>
      <c r="Q69" s="1"/>
      <c r="R69" s="1"/>
      <c r="S69" s="1"/>
      <c r="T69" s="1"/>
      <c r="U69" s="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7:142" hidden="1" x14ac:dyDescent="0.2">
      <c r="G70" s="86">
        <v>13</v>
      </c>
      <c r="H70" s="86"/>
      <c r="I70" s="86"/>
      <c r="J70" s="86"/>
      <c r="Q70" s="1"/>
      <c r="R70" s="1"/>
      <c r="S70" s="1"/>
      <c r="T70" s="1"/>
      <c r="U70" s="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7:142" hidden="1" x14ac:dyDescent="0.2">
      <c r="G71" s="86">
        <v>14</v>
      </c>
      <c r="H71" s="86"/>
      <c r="I71" s="86"/>
      <c r="J71" s="86"/>
      <c r="Q71" s="1"/>
      <c r="R71" s="1"/>
      <c r="S71" s="1"/>
      <c r="T71" s="1"/>
      <c r="U71" s="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7:142" hidden="1" x14ac:dyDescent="0.2">
      <c r="G72" s="86">
        <v>15</v>
      </c>
      <c r="H72" s="86">
        <v>5</v>
      </c>
      <c r="I72" s="86"/>
      <c r="J72" s="86"/>
      <c r="Q72" s="1"/>
      <c r="R72" s="1"/>
      <c r="S72" s="1"/>
      <c r="T72" s="1"/>
      <c r="U72" s="1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7:142" hidden="1" x14ac:dyDescent="0.2">
      <c r="G73" s="86">
        <v>16</v>
      </c>
      <c r="H73" s="86"/>
      <c r="I73" s="86"/>
      <c r="J73" s="86"/>
      <c r="Q73" s="1"/>
      <c r="R73" s="1"/>
      <c r="S73" s="1"/>
      <c r="T73" s="1"/>
      <c r="U73" s="1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7:142" hidden="1" x14ac:dyDescent="0.2">
      <c r="G74" s="86">
        <v>17</v>
      </c>
      <c r="H74" s="86"/>
      <c r="I74" s="86"/>
      <c r="J74" s="86"/>
      <c r="Q74" s="1"/>
      <c r="R74" s="1"/>
      <c r="S74" s="1"/>
      <c r="T74" s="1"/>
      <c r="U74" s="1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7:142" hidden="1" x14ac:dyDescent="0.2">
      <c r="G75" s="86">
        <v>18</v>
      </c>
      <c r="H75" s="86">
        <v>6</v>
      </c>
      <c r="I75" s="86">
        <v>3</v>
      </c>
      <c r="J75" s="86"/>
      <c r="Q75" s="1"/>
      <c r="R75" s="1"/>
      <c r="S75" s="1"/>
      <c r="T75" s="1"/>
      <c r="U75" s="1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7:142" hidden="1" x14ac:dyDescent="0.2">
      <c r="G76" s="86">
        <v>19</v>
      </c>
      <c r="H76" s="86"/>
      <c r="I76" s="86"/>
      <c r="J76" s="86"/>
      <c r="Q76" s="1"/>
      <c r="R76" s="1"/>
      <c r="S76" s="1"/>
      <c r="T76" s="1"/>
      <c r="U76" s="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7:142" hidden="1" x14ac:dyDescent="0.2">
      <c r="G77" s="86">
        <v>20</v>
      </c>
      <c r="H77" s="86"/>
      <c r="I77" s="86"/>
      <c r="J77" s="86"/>
      <c r="Q77" s="1"/>
      <c r="R77" s="1"/>
      <c r="S77" s="1"/>
      <c r="T77" s="1"/>
      <c r="U77" s="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7:142" hidden="1" x14ac:dyDescent="0.2">
      <c r="G78" s="86">
        <v>21</v>
      </c>
      <c r="H78" s="86">
        <v>7</v>
      </c>
      <c r="I78" s="86"/>
      <c r="J78" s="86"/>
      <c r="Q78" s="1"/>
      <c r="R78" s="1"/>
      <c r="S78" s="1"/>
      <c r="T78" s="1"/>
      <c r="U78" s="1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</row>
    <row r="79" spans="7:142" hidden="1" x14ac:dyDescent="0.2">
      <c r="G79" s="86">
        <v>22</v>
      </c>
      <c r="H79" s="86"/>
      <c r="I79" s="86"/>
      <c r="J79" s="86"/>
      <c r="Q79" s="1"/>
      <c r="R79" s="1"/>
      <c r="S79" s="1"/>
      <c r="T79" s="1"/>
      <c r="U79" s="1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7:142" hidden="1" x14ac:dyDescent="0.2">
      <c r="G80" s="86">
        <v>23</v>
      </c>
      <c r="H80" s="86"/>
      <c r="I80" s="86"/>
      <c r="J80" s="86"/>
      <c r="Q80" s="1"/>
      <c r="R80" s="1"/>
      <c r="S80" s="1"/>
      <c r="T80" s="1"/>
      <c r="U80" s="1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7:142" hidden="1" x14ac:dyDescent="0.2">
      <c r="G81" s="86">
        <v>24</v>
      </c>
      <c r="H81" s="86">
        <v>8</v>
      </c>
      <c r="I81" s="86">
        <v>4</v>
      </c>
      <c r="J81" s="86"/>
      <c r="Q81" s="1"/>
      <c r="R81" s="1"/>
      <c r="S81" s="1"/>
      <c r="T81" s="1"/>
      <c r="U81" s="1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7:142" hidden="1" x14ac:dyDescent="0.2">
      <c r="G82" s="86">
        <v>25</v>
      </c>
      <c r="H82" s="86"/>
      <c r="I82" s="86"/>
      <c r="J82" s="86"/>
      <c r="Q82" s="1"/>
      <c r="R82" s="1"/>
      <c r="S82" s="1"/>
      <c r="T82" s="1"/>
      <c r="U82" s="1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7:142" hidden="1" x14ac:dyDescent="0.2">
      <c r="G83" s="86">
        <v>26</v>
      </c>
      <c r="H83" s="86"/>
      <c r="I83" s="86"/>
      <c r="J83" s="86"/>
      <c r="Q83" s="1"/>
      <c r="R83" s="1"/>
      <c r="S83" s="1"/>
      <c r="T83" s="1"/>
      <c r="U83" s="1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7:142" hidden="1" x14ac:dyDescent="0.2">
      <c r="G84" s="86">
        <v>27</v>
      </c>
      <c r="H84" s="86">
        <v>9</v>
      </c>
      <c r="I84" s="86"/>
      <c r="J84" s="86"/>
      <c r="Q84" s="1"/>
      <c r="R84" s="1"/>
      <c r="S84" s="1"/>
      <c r="T84" s="1"/>
      <c r="U84" s="1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7:142" hidden="1" x14ac:dyDescent="0.2">
      <c r="G85" s="86">
        <v>28</v>
      </c>
      <c r="H85" s="86"/>
      <c r="I85" s="86"/>
      <c r="J85" s="86"/>
      <c r="Q85" s="1"/>
      <c r="R85" s="1"/>
      <c r="S85" s="1"/>
      <c r="T85" s="1"/>
      <c r="U85" s="1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7:142" hidden="1" x14ac:dyDescent="0.2">
      <c r="G86" s="86">
        <v>29</v>
      </c>
      <c r="H86" s="86"/>
      <c r="I86" s="86"/>
      <c r="J86" s="86"/>
      <c r="Q86" s="1"/>
      <c r="R86" s="1"/>
      <c r="S86" s="1"/>
      <c r="T86" s="1"/>
      <c r="U86" s="1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7:142" hidden="1" x14ac:dyDescent="0.2">
      <c r="G87" s="86">
        <v>30</v>
      </c>
      <c r="H87" s="86">
        <v>10</v>
      </c>
      <c r="I87" s="86">
        <v>5</v>
      </c>
      <c r="J87" s="86"/>
      <c r="Q87" s="1"/>
      <c r="R87" s="1"/>
      <c r="S87" s="1"/>
      <c r="T87" s="1"/>
      <c r="U87" s="1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7:142" hidden="1" x14ac:dyDescent="0.2">
      <c r="G88" s="86">
        <v>31</v>
      </c>
      <c r="H88" s="86"/>
      <c r="I88" s="86"/>
      <c r="J88" s="86"/>
      <c r="Q88" s="1"/>
      <c r="R88" s="1"/>
      <c r="S88" s="1"/>
      <c r="T88" s="1"/>
      <c r="U88" s="1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7:142" hidden="1" x14ac:dyDescent="0.2">
      <c r="G89" s="86">
        <v>32</v>
      </c>
      <c r="H89" s="86"/>
      <c r="I89" s="86"/>
      <c r="J89" s="86"/>
      <c r="Q89" s="1"/>
      <c r="R89" s="1"/>
      <c r="S89" s="1"/>
      <c r="T89" s="1"/>
      <c r="U89" s="1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7:142" hidden="1" x14ac:dyDescent="0.2">
      <c r="G90" s="86">
        <v>33</v>
      </c>
      <c r="H90" s="86">
        <v>11</v>
      </c>
      <c r="I90" s="86"/>
      <c r="J90" s="86"/>
      <c r="Q90" s="1"/>
      <c r="R90" s="1"/>
      <c r="S90" s="1"/>
      <c r="T90" s="1"/>
      <c r="U90" s="1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7:142" hidden="1" x14ac:dyDescent="0.2">
      <c r="G91" s="86">
        <v>34</v>
      </c>
      <c r="H91" s="86"/>
      <c r="I91" s="86"/>
      <c r="J91" s="86"/>
      <c r="Q91" s="1"/>
      <c r="R91" s="1"/>
      <c r="S91" s="1"/>
      <c r="T91" s="1"/>
      <c r="U91" s="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</row>
    <row r="92" spans="7:142" hidden="1" x14ac:dyDescent="0.2">
      <c r="G92" s="86">
        <v>35</v>
      </c>
      <c r="H92" s="86"/>
      <c r="I92" s="86"/>
      <c r="J92" s="86"/>
      <c r="Q92" s="1"/>
      <c r="R92" s="1"/>
      <c r="S92" s="1"/>
      <c r="T92" s="1"/>
      <c r="U92" s="1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7:142" hidden="1" x14ac:dyDescent="0.2">
      <c r="G93" s="86">
        <v>36</v>
      </c>
      <c r="H93" s="86">
        <v>12</v>
      </c>
      <c r="I93" s="86">
        <v>6</v>
      </c>
      <c r="J93" s="86"/>
      <c r="Q93" s="1"/>
      <c r="R93" s="1"/>
      <c r="S93" s="1"/>
      <c r="T93" s="1"/>
      <c r="U93" s="1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7:142" hidden="1" x14ac:dyDescent="0.2">
      <c r="G94" s="86">
        <v>37</v>
      </c>
      <c r="H94" s="86"/>
      <c r="I94" s="86"/>
      <c r="J94" s="86"/>
      <c r="Q94" s="1"/>
      <c r="R94" s="1"/>
      <c r="S94" s="1"/>
      <c r="T94" s="1"/>
      <c r="U94" s="1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7:142" hidden="1" x14ac:dyDescent="0.2">
      <c r="G95" s="86">
        <v>38</v>
      </c>
      <c r="H95" s="86"/>
      <c r="I95" s="86"/>
      <c r="J95" s="86"/>
      <c r="Q95" s="1"/>
      <c r="R95" s="1"/>
      <c r="S95" s="1"/>
      <c r="T95" s="1"/>
      <c r="U95" s="1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7:142" hidden="1" x14ac:dyDescent="0.2">
      <c r="G96" s="86">
        <v>39</v>
      </c>
      <c r="H96" s="86">
        <v>13</v>
      </c>
      <c r="I96" s="86"/>
      <c r="J96" s="86"/>
      <c r="Q96" s="1"/>
      <c r="R96" s="1"/>
      <c r="S96" s="1"/>
      <c r="T96" s="1"/>
      <c r="U96" s="1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7:142" hidden="1" x14ac:dyDescent="0.2">
      <c r="G97" s="86">
        <v>40</v>
      </c>
      <c r="H97" s="86"/>
      <c r="I97" s="86"/>
      <c r="J97" s="86"/>
      <c r="Q97" s="1"/>
      <c r="R97" s="1"/>
      <c r="S97" s="1"/>
      <c r="T97" s="1"/>
      <c r="U97" s="1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7:142" hidden="1" x14ac:dyDescent="0.2">
      <c r="G98" s="86">
        <v>41</v>
      </c>
      <c r="H98" s="86"/>
      <c r="I98" s="86"/>
      <c r="J98" s="86"/>
      <c r="Q98" s="1"/>
      <c r="R98" s="1"/>
      <c r="S98" s="1"/>
      <c r="T98" s="1"/>
      <c r="U98" s="1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7:142" hidden="1" x14ac:dyDescent="0.2">
      <c r="G99" s="86">
        <v>42</v>
      </c>
      <c r="H99" s="86">
        <v>14</v>
      </c>
      <c r="I99" s="86">
        <v>7</v>
      </c>
      <c r="J99" s="86">
        <v>1</v>
      </c>
      <c r="Q99" s="1"/>
      <c r="R99" s="1"/>
      <c r="S99" s="1"/>
      <c r="T99" s="1"/>
      <c r="U99" s="1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7:142" hidden="1" x14ac:dyDescent="0.2">
      <c r="G100" s="86">
        <v>43</v>
      </c>
      <c r="H100" s="86"/>
      <c r="I100" s="86"/>
      <c r="J100" s="86"/>
      <c r="Q100" s="1"/>
      <c r="R100" s="1"/>
      <c r="S100" s="1"/>
      <c r="T100" s="1"/>
      <c r="U100" s="1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7:142" hidden="1" x14ac:dyDescent="0.2">
      <c r="G101" s="86">
        <v>44</v>
      </c>
      <c r="H101" s="86"/>
      <c r="I101" s="86"/>
      <c r="J101" s="86"/>
      <c r="Q101" s="1"/>
      <c r="R101" s="1"/>
      <c r="S101" s="1"/>
      <c r="T101" s="1"/>
      <c r="U101" s="1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7:142" hidden="1" x14ac:dyDescent="0.2">
      <c r="G102" s="86">
        <v>45</v>
      </c>
      <c r="H102" s="86">
        <v>15</v>
      </c>
      <c r="I102" s="86"/>
      <c r="J102" s="86"/>
      <c r="Q102" s="1"/>
      <c r="R102" s="1"/>
      <c r="S102" s="1"/>
      <c r="T102" s="1"/>
      <c r="U102" s="1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7:142" hidden="1" x14ac:dyDescent="0.2">
      <c r="G103" s="86">
        <v>46</v>
      </c>
      <c r="H103" s="86"/>
      <c r="I103" s="86"/>
      <c r="J103" s="86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7:142" hidden="1" x14ac:dyDescent="0.2">
      <c r="G104" s="86">
        <v>47</v>
      </c>
      <c r="H104" s="86"/>
      <c r="I104" s="86"/>
      <c r="J104" s="86"/>
      <c r="Q104" s="1"/>
      <c r="R104" s="1"/>
      <c r="S104" s="1"/>
      <c r="T104" s="1"/>
      <c r="U104" s="1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7:142" hidden="1" x14ac:dyDescent="0.2">
      <c r="G105" s="86">
        <v>48</v>
      </c>
      <c r="H105" s="86">
        <v>16</v>
      </c>
      <c r="I105" s="86">
        <v>8</v>
      </c>
      <c r="J105" s="86">
        <v>2</v>
      </c>
      <c r="Q105" s="1"/>
      <c r="R105" s="1"/>
      <c r="S105" s="1"/>
      <c r="T105" s="1"/>
      <c r="U105" s="1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7:142" hidden="1" x14ac:dyDescent="0.2">
      <c r="G106" s="86">
        <v>49</v>
      </c>
      <c r="H106" s="86"/>
      <c r="I106" s="86"/>
      <c r="J106" s="86"/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7:142" hidden="1" x14ac:dyDescent="0.2">
      <c r="G107" s="86">
        <v>50</v>
      </c>
      <c r="H107" s="86"/>
      <c r="I107" s="86"/>
      <c r="J107" s="86"/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7:142" hidden="1" x14ac:dyDescent="0.2">
      <c r="G108" s="86">
        <v>51</v>
      </c>
      <c r="H108" s="86">
        <v>17</v>
      </c>
      <c r="I108" s="86"/>
      <c r="J108" s="86"/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7:142" hidden="1" x14ac:dyDescent="0.2">
      <c r="G109" s="86">
        <v>52</v>
      </c>
      <c r="H109" s="86"/>
      <c r="I109" s="86"/>
      <c r="J109" s="86"/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7:142" hidden="1" x14ac:dyDescent="0.2">
      <c r="G110" s="86">
        <v>53</v>
      </c>
      <c r="H110" s="86"/>
      <c r="I110" s="86"/>
      <c r="J110" s="86"/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7:142" hidden="1" x14ac:dyDescent="0.2">
      <c r="G111" s="86">
        <v>54</v>
      </c>
      <c r="H111" s="86">
        <v>18</v>
      </c>
      <c r="I111" s="86">
        <v>9</v>
      </c>
      <c r="J111" s="86">
        <v>3</v>
      </c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7:142" hidden="1" x14ac:dyDescent="0.2">
      <c r="G112" s="86">
        <v>55</v>
      </c>
      <c r="H112" s="86"/>
      <c r="I112" s="86"/>
      <c r="J112" s="86"/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hidden="1" x14ac:dyDescent="0.2">
      <c r="G113" s="86">
        <v>56</v>
      </c>
      <c r="H113" s="86"/>
      <c r="I113" s="86"/>
      <c r="J113" s="86"/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hidden="1" x14ac:dyDescent="0.2">
      <c r="G114" s="86">
        <v>57</v>
      </c>
      <c r="H114" s="86">
        <v>19</v>
      </c>
      <c r="I114" s="86"/>
      <c r="J114" s="86"/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hidden="1" x14ac:dyDescent="0.2">
      <c r="G115" s="86">
        <v>58</v>
      </c>
      <c r="H115" s="86"/>
      <c r="I115" s="86"/>
      <c r="J115" s="86"/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hidden="1" x14ac:dyDescent="0.2">
      <c r="G116" s="86">
        <v>59</v>
      </c>
      <c r="H116" s="86"/>
      <c r="I116" s="86"/>
      <c r="J116" s="86"/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86">
        <v>60</v>
      </c>
      <c r="H117" s="86">
        <v>20</v>
      </c>
      <c r="I117" s="86">
        <v>10</v>
      </c>
      <c r="J117" s="86">
        <v>4</v>
      </c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86">
        <v>61</v>
      </c>
      <c r="H118" s="86"/>
      <c r="I118" s="86"/>
      <c r="J118" s="86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86">
        <v>62</v>
      </c>
      <c r="H119" s="86"/>
      <c r="I119" s="86"/>
      <c r="J119" s="86"/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86">
        <v>63</v>
      </c>
      <c r="H120" s="86">
        <v>21</v>
      </c>
      <c r="I120" s="86"/>
      <c r="J120" s="86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86">
        <v>64</v>
      </c>
      <c r="H121" s="86"/>
      <c r="I121" s="86"/>
      <c r="J121" s="86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86">
        <v>65</v>
      </c>
      <c r="H122" s="86"/>
      <c r="I122" s="86"/>
      <c r="J122" s="86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86">
        <v>66</v>
      </c>
      <c r="H123" s="86">
        <v>22</v>
      </c>
      <c r="I123" s="86">
        <v>11</v>
      </c>
      <c r="J123" s="86">
        <v>5</v>
      </c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86">
        <v>67</v>
      </c>
      <c r="H124" s="86"/>
      <c r="I124" s="86"/>
      <c r="J124" s="86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86">
        <v>68</v>
      </c>
      <c r="H125" s="86"/>
      <c r="I125" s="86"/>
      <c r="J125" s="86"/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86">
        <v>69</v>
      </c>
      <c r="H126" s="86">
        <v>23</v>
      </c>
      <c r="I126" s="86"/>
      <c r="J126" s="86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86">
        <v>70</v>
      </c>
      <c r="H127" s="86"/>
      <c r="I127" s="86"/>
      <c r="J127" s="86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86">
        <v>71</v>
      </c>
      <c r="H128" s="86"/>
      <c r="I128" s="86"/>
      <c r="J128" s="86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86">
        <v>72</v>
      </c>
      <c r="H129" s="86">
        <v>24</v>
      </c>
      <c r="I129" s="86">
        <v>12</v>
      </c>
      <c r="J129" s="86">
        <v>6</v>
      </c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86">
        <v>73</v>
      </c>
      <c r="H130" s="86"/>
      <c r="I130" s="86"/>
      <c r="J130" s="86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86">
        <v>74</v>
      </c>
      <c r="H131" s="86"/>
      <c r="I131" s="86"/>
      <c r="J131" s="86"/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86">
        <v>75</v>
      </c>
      <c r="H132" s="86">
        <v>25</v>
      </c>
      <c r="I132" s="86"/>
      <c r="J132" s="86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86">
        <v>76</v>
      </c>
      <c r="H133" s="86"/>
      <c r="I133" s="86"/>
      <c r="J133" s="86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86">
        <v>77</v>
      </c>
      <c r="H134" s="86"/>
      <c r="I134" s="86"/>
      <c r="J134" s="86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86">
        <v>78</v>
      </c>
      <c r="H135" s="86">
        <v>26</v>
      </c>
      <c r="I135" s="86">
        <v>13</v>
      </c>
      <c r="J135" s="86">
        <v>7</v>
      </c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G136" s="86">
        <v>79</v>
      </c>
      <c r="H136" s="86"/>
      <c r="I136" s="86"/>
      <c r="J136" s="86"/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hidden="1" x14ac:dyDescent="0.2">
      <c r="G137" s="86">
        <v>80</v>
      </c>
      <c r="H137" s="86"/>
      <c r="I137" s="86"/>
      <c r="J137" s="86"/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hidden="1" x14ac:dyDescent="0.2">
      <c r="G138" s="86">
        <v>81</v>
      </c>
      <c r="H138" s="86">
        <v>27</v>
      </c>
      <c r="I138" s="86"/>
      <c r="J138" s="86"/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hidden="1" x14ac:dyDescent="0.2">
      <c r="G139" s="86">
        <v>82</v>
      </c>
      <c r="H139" s="86"/>
      <c r="I139" s="86"/>
      <c r="J139" s="86"/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hidden="1" x14ac:dyDescent="0.2">
      <c r="G140" s="86">
        <v>83</v>
      </c>
      <c r="H140" s="86"/>
      <c r="I140" s="86"/>
      <c r="J140" s="86"/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hidden="1" x14ac:dyDescent="0.2">
      <c r="G141" s="86">
        <v>84</v>
      </c>
      <c r="H141" s="86">
        <v>28</v>
      </c>
      <c r="I141" s="86">
        <v>14</v>
      </c>
      <c r="J141" s="86">
        <v>8</v>
      </c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hidden="1" x14ac:dyDescent="0.2">
      <c r="G142" s="86">
        <v>85</v>
      </c>
      <c r="H142" s="86"/>
      <c r="I142" s="86"/>
      <c r="J142" s="86"/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hidden="1" x14ac:dyDescent="0.2">
      <c r="G143" s="86">
        <v>86</v>
      </c>
      <c r="H143" s="86"/>
      <c r="I143" s="86"/>
      <c r="J143" s="86"/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hidden="1" x14ac:dyDescent="0.2">
      <c r="G144" s="86">
        <v>87</v>
      </c>
      <c r="H144" s="86">
        <v>29</v>
      </c>
      <c r="I144" s="86"/>
      <c r="J144" s="86"/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7:142" hidden="1" x14ac:dyDescent="0.2">
      <c r="G145" s="86">
        <v>88</v>
      </c>
      <c r="H145" s="86"/>
      <c r="I145" s="86"/>
      <c r="J145" s="86"/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7:142" hidden="1" x14ac:dyDescent="0.2">
      <c r="G146" s="86">
        <v>89</v>
      </c>
      <c r="H146" s="86"/>
      <c r="I146" s="86"/>
      <c r="J146" s="86"/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7:142" hidden="1" x14ac:dyDescent="0.2">
      <c r="G147" s="86">
        <v>90</v>
      </c>
      <c r="H147" s="86">
        <v>30</v>
      </c>
      <c r="I147" s="86">
        <v>15</v>
      </c>
      <c r="J147" s="86">
        <v>9</v>
      </c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7:142" hidden="1" x14ac:dyDescent="0.2">
      <c r="G148" s="86">
        <v>91</v>
      </c>
      <c r="H148" s="86"/>
      <c r="I148" s="86"/>
      <c r="J148" s="86"/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7:142" hidden="1" x14ac:dyDescent="0.2">
      <c r="G149" s="86">
        <v>92</v>
      </c>
      <c r="H149" s="86"/>
      <c r="I149" s="86"/>
      <c r="J149" s="86"/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7:142" hidden="1" x14ac:dyDescent="0.2">
      <c r="G150" s="86">
        <v>93</v>
      </c>
      <c r="H150" s="86">
        <v>31</v>
      </c>
      <c r="I150" s="86"/>
      <c r="J150" s="86"/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7:142" hidden="1" x14ac:dyDescent="0.2">
      <c r="G151" s="86">
        <v>94</v>
      </c>
      <c r="H151" s="86"/>
      <c r="I151" s="86"/>
      <c r="J151" s="86"/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7:142" hidden="1" x14ac:dyDescent="0.2">
      <c r="G152" s="86">
        <v>95</v>
      </c>
      <c r="H152" s="86"/>
      <c r="I152" s="86"/>
      <c r="J152" s="86"/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7:142" hidden="1" x14ac:dyDescent="0.2">
      <c r="G153" s="86">
        <v>96</v>
      </c>
      <c r="H153" s="86">
        <v>32</v>
      </c>
      <c r="I153" s="86">
        <v>16</v>
      </c>
      <c r="J153" s="86">
        <v>10</v>
      </c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7:142" hidden="1" x14ac:dyDescent="0.2">
      <c r="G154" s="86">
        <v>97</v>
      </c>
      <c r="H154" s="86"/>
      <c r="I154" s="86"/>
      <c r="J154" s="86"/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7:142" hidden="1" x14ac:dyDescent="0.2">
      <c r="G155" s="86">
        <v>98</v>
      </c>
      <c r="H155" s="86"/>
      <c r="I155" s="86"/>
      <c r="J155" s="86"/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7:142" hidden="1" x14ac:dyDescent="0.2">
      <c r="G156" s="86">
        <v>99</v>
      </c>
      <c r="H156" s="86">
        <v>33</v>
      </c>
      <c r="I156" s="86"/>
      <c r="J156" s="86"/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7:142" hidden="1" x14ac:dyDescent="0.2">
      <c r="G157" s="86">
        <v>100</v>
      </c>
      <c r="H157" s="86"/>
      <c r="I157" s="86"/>
      <c r="J157" s="86"/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7:142" hidden="1" x14ac:dyDescent="0.2">
      <c r="G158" s="86">
        <v>101</v>
      </c>
      <c r="H158" s="86"/>
      <c r="I158" s="86"/>
      <c r="J158" s="86"/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7:142" hidden="1" x14ac:dyDescent="0.2">
      <c r="G159" s="86">
        <v>102</v>
      </c>
      <c r="H159" s="86">
        <v>34</v>
      </c>
      <c r="I159" s="86">
        <v>17</v>
      </c>
      <c r="J159" s="86">
        <v>11</v>
      </c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7:142" hidden="1" x14ac:dyDescent="0.2">
      <c r="G160" s="86">
        <v>103</v>
      </c>
      <c r="H160" s="86"/>
      <c r="I160" s="86"/>
      <c r="J160" s="86"/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7:142" hidden="1" x14ac:dyDescent="0.2">
      <c r="G161" s="86">
        <v>104</v>
      </c>
      <c r="H161" s="86"/>
      <c r="I161" s="86"/>
      <c r="J161" s="86"/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7:142" hidden="1" x14ac:dyDescent="0.2">
      <c r="G162" s="86">
        <v>105</v>
      </c>
      <c r="H162" s="86">
        <v>35</v>
      </c>
      <c r="I162" s="86"/>
      <c r="J162" s="86"/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7:142" hidden="1" x14ac:dyDescent="0.2">
      <c r="G163" s="86">
        <v>106</v>
      </c>
      <c r="H163" s="86"/>
      <c r="I163" s="86"/>
      <c r="J163" s="86"/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7:142" hidden="1" x14ac:dyDescent="0.2">
      <c r="G164" s="86">
        <v>107</v>
      </c>
      <c r="H164" s="86"/>
      <c r="I164" s="86"/>
      <c r="J164" s="86"/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7:142" hidden="1" x14ac:dyDescent="0.2">
      <c r="G165" s="86">
        <v>108</v>
      </c>
      <c r="H165" s="86">
        <v>36</v>
      </c>
      <c r="I165" s="86">
        <v>18</v>
      </c>
      <c r="J165" s="86">
        <v>12</v>
      </c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7:142" hidden="1" x14ac:dyDescent="0.2">
      <c r="G166" s="86">
        <v>109</v>
      </c>
      <c r="H166" s="86"/>
      <c r="I166" s="86"/>
      <c r="J166" s="86"/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7:142" hidden="1" x14ac:dyDescent="0.2">
      <c r="G167" s="86">
        <v>110</v>
      </c>
      <c r="H167" s="86"/>
      <c r="I167" s="86"/>
      <c r="J167" s="86"/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7:142" hidden="1" x14ac:dyDescent="0.2">
      <c r="G168" s="86">
        <v>111</v>
      </c>
      <c r="H168" s="86">
        <v>37</v>
      </c>
      <c r="I168" s="86"/>
      <c r="J168" s="86"/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7:142" hidden="1" x14ac:dyDescent="0.2">
      <c r="G169" s="86">
        <v>112</v>
      </c>
      <c r="H169" s="86"/>
      <c r="I169" s="86"/>
      <c r="J169" s="86"/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7:142" hidden="1" x14ac:dyDescent="0.2">
      <c r="G170" s="86">
        <v>113</v>
      </c>
      <c r="H170" s="86"/>
      <c r="I170" s="86"/>
      <c r="J170" s="86"/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7:142" hidden="1" x14ac:dyDescent="0.2">
      <c r="G171" s="86">
        <v>114</v>
      </c>
      <c r="H171" s="86">
        <v>38</v>
      </c>
      <c r="I171" s="86">
        <v>19</v>
      </c>
      <c r="J171" s="86">
        <v>13</v>
      </c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7:142" hidden="1" x14ac:dyDescent="0.2">
      <c r="G172" s="86">
        <v>115</v>
      </c>
      <c r="H172" s="86"/>
      <c r="I172" s="86"/>
      <c r="J172" s="86"/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7:142" hidden="1" x14ac:dyDescent="0.2">
      <c r="G173" s="86">
        <v>116</v>
      </c>
      <c r="H173" s="86"/>
      <c r="I173" s="86"/>
      <c r="J173" s="86"/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7:142" hidden="1" x14ac:dyDescent="0.2">
      <c r="G174" s="86">
        <v>117</v>
      </c>
      <c r="H174" s="86">
        <v>39</v>
      </c>
      <c r="I174" s="86"/>
      <c r="J174" s="86"/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7:142" hidden="1" x14ac:dyDescent="0.2">
      <c r="G175" s="86">
        <v>118</v>
      </c>
      <c r="H175" s="86"/>
      <c r="I175" s="86"/>
      <c r="J175" s="86"/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7:142" hidden="1" x14ac:dyDescent="0.2">
      <c r="G176" s="86">
        <v>119</v>
      </c>
      <c r="H176" s="86"/>
      <c r="I176" s="86"/>
      <c r="J176" s="86"/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7:142" hidden="1" x14ac:dyDescent="0.2">
      <c r="G177" s="86">
        <v>120</v>
      </c>
      <c r="H177" s="86">
        <v>40</v>
      </c>
      <c r="I177" s="86">
        <v>20</v>
      </c>
      <c r="J177" s="86">
        <v>14</v>
      </c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7:142" x14ac:dyDescent="0.2"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7:142" x14ac:dyDescent="0.2"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7:142" x14ac:dyDescent="0.2"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7:142" x14ac:dyDescent="0.2"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7:142" x14ac:dyDescent="0.2"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7:142" x14ac:dyDescent="0.2"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7:142" x14ac:dyDescent="0.2"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7:142" x14ac:dyDescent="0.2"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7:142" x14ac:dyDescent="0.2"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7:142" x14ac:dyDescent="0.2"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7:142" x14ac:dyDescent="0.2"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7:142" x14ac:dyDescent="0.2"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7:142" x14ac:dyDescent="0.2"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7:142" x14ac:dyDescent="0.2"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7:142" x14ac:dyDescent="0.2"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17:142" x14ac:dyDescent="0.2"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17:142" x14ac:dyDescent="0.2"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17:142" x14ac:dyDescent="0.2"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17:142" x14ac:dyDescent="0.2"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17:142" x14ac:dyDescent="0.2"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17:142" x14ac:dyDescent="0.2"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17:142" x14ac:dyDescent="0.2"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17:142" x14ac:dyDescent="0.2"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17:142" x14ac:dyDescent="0.2"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17:142" x14ac:dyDescent="0.2"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17:142" x14ac:dyDescent="0.2"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17:142" x14ac:dyDescent="0.2"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17:142" x14ac:dyDescent="0.2"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17:142" x14ac:dyDescent="0.2"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17:142" x14ac:dyDescent="0.2"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17:142" x14ac:dyDescent="0.2"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17:142" x14ac:dyDescent="0.2"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17:142" x14ac:dyDescent="0.2"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17:142" x14ac:dyDescent="0.2"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17:142" x14ac:dyDescent="0.2"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17:142" x14ac:dyDescent="0.2"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17:142" x14ac:dyDescent="0.2"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17:142" x14ac:dyDescent="0.2"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17:142" x14ac:dyDescent="0.2"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17:142" x14ac:dyDescent="0.2"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17:142" x14ac:dyDescent="0.2"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17:142" x14ac:dyDescent="0.2"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17:142" x14ac:dyDescent="0.2"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17:142" x14ac:dyDescent="0.2"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17:142" x14ac:dyDescent="0.2"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17:142" x14ac:dyDescent="0.2"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17:142" x14ac:dyDescent="0.2"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17:142" x14ac:dyDescent="0.2"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17:142" x14ac:dyDescent="0.2"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17:142" x14ac:dyDescent="0.2"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17:142" x14ac:dyDescent="0.2"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17:142" x14ac:dyDescent="0.2"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17:142" x14ac:dyDescent="0.2"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17:142" x14ac:dyDescent="0.2"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17:142" x14ac:dyDescent="0.2"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17:142" x14ac:dyDescent="0.2"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17:142" x14ac:dyDescent="0.2"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17:142" x14ac:dyDescent="0.2"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17:142" x14ac:dyDescent="0.2"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17:142" x14ac:dyDescent="0.2"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1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1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1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Q275" s="1"/>
      <c r="R275" s="1"/>
      <c r="S275" s="1"/>
      <c r="T275" s="1"/>
      <c r="U275" s="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Q276" s="1"/>
      <c r="R276" s="1"/>
      <c r="S276" s="1"/>
      <c r="T276" s="1"/>
      <c r="U276" s="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Q277" s="1"/>
      <c r="R277" s="1"/>
      <c r="S277" s="1"/>
      <c r="T277" s="1"/>
      <c r="U277" s="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  <row r="278" spans="17:142" x14ac:dyDescent="0.2">
      <c r="Q278" s="1"/>
      <c r="R278" s="1"/>
      <c r="S278" s="1"/>
      <c r="T278" s="1"/>
      <c r="U278" s="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</row>
    <row r="279" spans="17:142" x14ac:dyDescent="0.2"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</row>
    <row r="280" spans="17:142" x14ac:dyDescent="0.2"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</row>
    <row r="281" spans="17:142" x14ac:dyDescent="0.2"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</row>
  </sheetData>
  <sheetProtection selectLockedCells="1"/>
  <mergeCells count="35">
    <mergeCell ref="I14:J14"/>
    <mergeCell ref="M13:N13"/>
    <mergeCell ref="O14:P14"/>
    <mergeCell ref="G14:H14"/>
    <mergeCell ref="F8:P8"/>
    <mergeCell ref="I13:J13"/>
    <mergeCell ref="I10:J10"/>
    <mergeCell ref="I12:J12"/>
    <mergeCell ref="M12:N12"/>
    <mergeCell ref="M11:N11"/>
    <mergeCell ref="I11:J11"/>
    <mergeCell ref="G13:H13"/>
    <mergeCell ref="G12:H12"/>
    <mergeCell ref="G11:H11"/>
    <mergeCell ref="G10:H10"/>
    <mergeCell ref="O13:P13"/>
    <mergeCell ref="F29:F30"/>
    <mergeCell ref="G29:G30"/>
    <mergeCell ref="H29:H30"/>
    <mergeCell ref="I29:I30"/>
    <mergeCell ref="N29:N30"/>
    <mergeCell ref="J29:J30"/>
    <mergeCell ref="K29:K30"/>
    <mergeCell ref="L29:L30"/>
    <mergeCell ref="M29:M30"/>
    <mergeCell ref="K10:L10"/>
    <mergeCell ref="M10:N10"/>
    <mergeCell ref="O10:P10"/>
    <mergeCell ref="M14:N14"/>
    <mergeCell ref="O11:P11"/>
    <mergeCell ref="O12:P12"/>
    <mergeCell ref="K14:L14"/>
    <mergeCell ref="K13:L13"/>
    <mergeCell ref="K12:L12"/>
    <mergeCell ref="K11:L11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4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77"/>
  <sheetViews>
    <sheetView showGridLines="0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92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6:142" x14ac:dyDescent="0.2">
      <c r="P1" s="31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</row>
    <row r="2" spans="6:142" x14ac:dyDescent="0.2"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</row>
    <row r="3" spans="6:142" x14ac:dyDescent="0.2"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</row>
    <row r="4" spans="6:142" x14ac:dyDescent="0.2"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</row>
    <row r="5" spans="6:142" x14ac:dyDescent="0.2">
      <c r="I5" s="2"/>
      <c r="J5" s="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</row>
    <row r="6" spans="6:142" x14ac:dyDescent="0.2"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</row>
    <row r="7" spans="6:142" x14ac:dyDescent="0.2"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</row>
    <row r="8" spans="6:142" ht="15.75" x14ac:dyDescent="0.25">
      <c r="F8" s="129" t="s">
        <v>40</v>
      </c>
      <c r="G8" s="130"/>
      <c r="H8" s="130"/>
      <c r="I8" s="130"/>
      <c r="J8" s="130"/>
      <c r="K8" s="130"/>
      <c r="L8" s="130"/>
      <c r="M8" s="130"/>
      <c r="N8" s="130"/>
      <c r="O8" s="131"/>
      <c r="P8" s="132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</row>
    <row r="9" spans="6:142" x14ac:dyDescent="0.2">
      <c r="L9" s="5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</row>
    <row r="10" spans="6:142" ht="12.75" customHeight="1" x14ac:dyDescent="0.2">
      <c r="F10" s="90" t="s">
        <v>0</v>
      </c>
      <c r="G10" s="139">
        <v>44617</v>
      </c>
      <c r="H10" s="140"/>
      <c r="I10" s="97" t="s">
        <v>1</v>
      </c>
      <c r="J10" s="98"/>
      <c r="K10" s="95">
        <f>XIRR(N30:N38,D30:D38)</f>
        <v>6.127642691135407E-2</v>
      </c>
      <c r="L10" s="96"/>
      <c r="M10" s="97" t="s">
        <v>36</v>
      </c>
      <c r="N10" s="98"/>
      <c r="O10" s="95" t="s">
        <v>37</v>
      </c>
      <c r="P10" s="96"/>
      <c r="Q10" s="60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</row>
    <row r="11" spans="6:142" ht="12.75" customHeight="1" x14ac:dyDescent="0.2">
      <c r="F11" s="88" t="s">
        <v>3</v>
      </c>
      <c r="G11" s="137">
        <f>+F38</f>
        <v>45348</v>
      </c>
      <c r="H11" s="138"/>
      <c r="I11" s="123" t="s">
        <v>23</v>
      </c>
      <c r="J11" s="124"/>
      <c r="K11" s="111">
        <f>+NOMINAL(K10,4)</f>
        <v>5.9916679547229457E-2</v>
      </c>
      <c r="L11" s="112"/>
      <c r="M11" s="123" t="s">
        <v>39</v>
      </c>
      <c r="N11" s="124"/>
      <c r="O11" s="101">
        <v>107.1567</v>
      </c>
      <c r="P11" s="102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</row>
    <row r="12" spans="6:142" ht="12.75" customHeight="1" x14ac:dyDescent="0.2">
      <c r="F12" s="91" t="s">
        <v>4</v>
      </c>
      <c r="G12" s="103" t="s">
        <v>30</v>
      </c>
      <c r="H12" s="104"/>
      <c r="I12" s="133" t="s">
        <v>33</v>
      </c>
      <c r="J12" s="134"/>
      <c r="K12" s="109">
        <f>+(U40/T40)</f>
        <v>1.902172489431845</v>
      </c>
      <c r="L12" s="110"/>
      <c r="M12" s="133" t="s">
        <v>2</v>
      </c>
      <c r="N12" s="134"/>
      <c r="O12" s="103">
        <v>1</v>
      </c>
      <c r="P12" s="104"/>
      <c r="R12" s="41"/>
      <c r="T12" s="40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</row>
    <row r="13" spans="6:142" ht="12.75" customHeight="1" x14ac:dyDescent="0.2">
      <c r="F13" s="88" t="s">
        <v>5</v>
      </c>
      <c r="G13" s="135">
        <f>G11</f>
        <v>45348</v>
      </c>
      <c r="H13" s="136"/>
      <c r="I13" s="123" t="s">
        <v>34</v>
      </c>
      <c r="J13" s="124"/>
      <c r="K13" s="107" t="s">
        <v>41</v>
      </c>
      <c r="L13" s="108"/>
      <c r="M13" s="123" t="s">
        <v>7</v>
      </c>
      <c r="N13" s="124"/>
      <c r="O13" s="141">
        <v>15000000</v>
      </c>
      <c r="P13" s="142"/>
      <c r="R13" s="41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</row>
    <row r="14" spans="6:142" ht="12.75" customHeight="1" x14ac:dyDescent="0.2">
      <c r="F14" s="87" t="s">
        <v>6</v>
      </c>
      <c r="G14" s="127">
        <f>+G10</f>
        <v>44617</v>
      </c>
      <c r="H14" s="128"/>
      <c r="I14" s="99" t="s">
        <v>35</v>
      </c>
      <c r="J14" s="100"/>
      <c r="K14" s="105">
        <v>24</v>
      </c>
      <c r="L14" s="106"/>
      <c r="M14" s="99" t="s">
        <v>38</v>
      </c>
      <c r="N14" s="100"/>
      <c r="O14" s="125">
        <v>0.06</v>
      </c>
      <c r="P14" s="126"/>
      <c r="R14" s="41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</row>
    <row r="15" spans="6:142" x14ac:dyDescent="0.2">
      <c r="G15" s="28"/>
      <c r="H15" s="7"/>
      <c r="I15" s="7"/>
      <c r="L15" s="8"/>
      <c r="M15" s="9"/>
      <c r="R15" s="41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</row>
    <row r="16" spans="6:142" x14ac:dyDescent="0.2">
      <c r="I16" s="42" t="s">
        <v>14</v>
      </c>
      <c r="J16" s="43" t="s">
        <v>21</v>
      </c>
      <c r="K16" s="43" t="s">
        <v>15</v>
      </c>
      <c r="L16" s="44" t="s">
        <v>16</v>
      </c>
      <c r="M16" s="9"/>
      <c r="R16" s="41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</row>
    <row r="17" spans="1:142" ht="12.75" customHeight="1" x14ac:dyDescent="0.2">
      <c r="I17" s="45">
        <f>+F31</f>
        <v>44706</v>
      </c>
      <c r="J17" s="24">
        <f t="shared" ref="J17:J24" si="0">+$O$13*K31/100</f>
        <v>0</v>
      </c>
      <c r="K17" s="24">
        <f t="shared" ref="K17:K24" si="1">+$O$13*J31/100</f>
        <v>219452.05479452055</v>
      </c>
      <c r="L17" s="25">
        <f>SUM(J17:K17)</f>
        <v>219452.05479452055</v>
      </c>
      <c r="M17" s="9"/>
      <c r="N17" s="64"/>
      <c r="O17" s="50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</row>
    <row r="18" spans="1:142" ht="12.75" customHeight="1" x14ac:dyDescent="0.2">
      <c r="I18" s="45">
        <f t="shared" ref="I18:I24" si="2">+F32</f>
        <v>44798</v>
      </c>
      <c r="J18" s="24">
        <f t="shared" si="0"/>
        <v>0</v>
      </c>
      <c r="K18" s="24">
        <f t="shared" si="1"/>
        <v>226849.31506849316</v>
      </c>
      <c r="L18" s="25">
        <f t="shared" ref="L18:L24" si="3">SUM(J18:K18)</f>
        <v>226849.31506849316</v>
      </c>
      <c r="M18" s="9"/>
      <c r="O18" s="50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</row>
    <row r="19" spans="1:142" ht="12.75" customHeight="1" x14ac:dyDescent="0.2">
      <c r="I19" s="45">
        <f t="shared" si="2"/>
        <v>44890</v>
      </c>
      <c r="J19" s="24">
        <f t="shared" si="0"/>
        <v>0</v>
      </c>
      <c r="K19" s="24">
        <f t="shared" si="1"/>
        <v>226849.31506849316</v>
      </c>
      <c r="L19" s="25">
        <f t="shared" si="3"/>
        <v>226849.31506849316</v>
      </c>
      <c r="M19" s="9"/>
      <c r="O19" s="50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</row>
    <row r="20" spans="1:142" ht="12.75" customHeight="1" x14ac:dyDescent="0.2">
      <c r="I20" s="45">
        <f t="shared" si="2"/>
        <v>44984</v>
      </c>
      <c r="J20" s="24">
        <f t="shared" si="0"/>
        <v>0</v>
      </c>
      <c r="K20" s="24">
        <f t="shared" si="1"/>
        <v>226849.31506849316</v>
      </c>
      <c r="L20" s="25">
        <f t="shared" si="3"/>
        <v>226849.31506849316</v>
      </c>
      <c r="M20" s="9"/>
      <c r="O20" s="50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</row>
    <row r="21" spans="1:142" ht="12.75" customHeight="1" x14ac:dyDescent="0.2">
      <c r="I21" s="45">
        <f t="shared" si="2"/>
        <v>45071</v>
      </c>
      <c r="J21" s="24">
        <f t="shared" si="0"/>
        <v>0</v>
      </c>
      <c r="K21" s="24">
        <f t="shared" si="1"/>
        <v>219452.05479452055</v>
      </c>
      <c r="L21" s="25">
        <f t="shared" si="3"/>
        <v>219452.05479452055</v>
      </c>
      <c r="M21" s="9"/>
      <c r="O21" s="50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</row>
    <row r="22" spans="1:142" ht="12.75" customHeight="1" x14ac:dyDescent="0.2">
      <c r="I22" s="45">
        <f t="shared" si="2"/>
        <v>45163</v>
      </c>
      <c r="J22" s="24">
        <f t="shared" si="0"/>
        <v>0</v>
      </c>
      <c r="K22" s="24">
        <f t="shared" si="1"/>
        <v>226849.31506849316</v>
      </c>
      <c r="L22" s="25">
        <f t="shared" si="3"/>
        <v>226849.31506849316</v>
      </c>
      <c r="M22" s="9"/>
      <c r="O22" s="50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</row>
    <row r="23" spans="1:142" ht="12.75" customHeight="1" x14ac:dyDescent="0.2">
      <c r="I23" s="45">
        <f t="shared" si="2"/>
        <v>45257</v>
      </c>
      <c r="J23" s="24">
        <f t="shared" si="0"/>
        <v>0</v>
      </c>
      <c r="K23" s="24">
        <f t="shared" si="1"/>
        <v>226849.31506849316</v>
      </c>
      <c r="L23" s="25">
        <f t="shared" si="3"/>
        <v>226849.31506849316</v>
      </c>
      <c r="M23" s="9"/>
      <c r="O23" s="50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</row>
    <row r="24" spans="1:142" ht="12.75" customHeight="1" x14ac:dyDescent="0.2">
      <c r="I24" s="45">
        <f t="shared" si="2"/>
        <v>45348</v>
      </c>
      <c r="J24" s="24">
        <f t="shared" si="0"/>
        <v>15000000</v>
      </c>
      <c r="K24" s="24">
        <f t="shared" si="1"/>
        <v>226849.31506849316</v>
      </c>
      <c r="L24" s="25">
        <f t="shared" si="3"/>
        <v>15226849.315068493</v>
      </c>
      <c r="M24" s="9"/>
      <c r="O24" s="50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</row>
    <row r="25" spans="1:142" ht="12.75" customHeight="1" x14ac:dyDescent="0.2">
      <c r="I25" s="46" t="s">
        <v>16</v>
      </c>
      <c r="J25" s="47">
        <f>SUM(J17:J24)</f>
        <v>15000000</v>
      </c>
      <c r="K25" s="47">
        <f>SUM(K17:K24)</f>
        <v>1800000</v>
      </c>
      <c r="L25" s="48">
        <f>SUM(J25:K25)</f>
        <v>16800000</v>
      </c>
      <c r="M25" s="9"/>
      <c r="O25" s="50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</row>
    <row r="26" spans="1:142" x14ac:dyDescent="0.2">
      <c r="G26" s="89"/>
      <c r="H26" s="7"/>
      <c r="I26" s="7"/>
      <c r="L26" s="8"/>
      <c r="M26" s="9"/>
      <c r="O26" s="50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</row>
    <row r="27" spans="1:142" ht="14.25" customHeight="1" x14ac:dyDescent="0.2">
      <c r="F27" s="113" t="s">
        <v>22</v>
      </c>
      <c r="G27" s="115" t="s">
        <v>17</v>
      </c>
      <c r="H27" s="115" t="s">
        <v>18</v>
      </c>
      <c r="I27" s="115" t="s">
        <v>26</v>
      </c>
      <c r="J27" s="119" t="s">
        <v>25</v>
      </c>
      <c r="K27" s="119" t="s">
        <v>8</v>
      </c>
      <c r="L27" s="119" t="s">
        <v>19</v>
      </c>
      <c r="M27" s="121" t="s">
        <v>9</v>
      </c>
      <c r="N27" s="117" t="s">
        <v>20</v>
      </c>
      <c r="O27" s="50"/>
      <c r="Q27" s="10" t="s">
        <v>24</v>
      </c>
      <c r="R27" s="10" t="s">
        <v>10</v>
      </c>
      <c r="S27" s="10" t="s">
        <v>11</v>
      </c>
      <c r="T27" s="10" t="s">
        <v>12</v>
      </c>
      <c r="U27" s="10" t="s">
        <v>13</v>
      </c>
      <c r="V27" s="10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</row>
    <row r="28" spans="1:142" x14ac:dyDescent="0.2">
      <c r="F28" s="114"/>
      <c r="G28" s="116"/>
      <c r="H28" s="116"/>
      <c r="I28" s="116"/>
      <c r="J28" s="120"/>
      <c r="K28" s="120"/>
      <c r="L28" s="120"/>
      <c r="M28" s="122"/>
      <c r="N28" s="118"/>
      <c r="Q28" s="11"/>
      <c r="R28" s="12">
        <f>+K10</f>
        <v>6.127642691135407E-2</v>
      </c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</row>
    <row r="29" spans="1:142" x14ac:dyDescent="0.2">
      <c r="B29" s="1" t="s">
        <v>28</v>
      </c>
      <c r="F29" s="76"/>
      <c r="G29" s="77"/>
      <c r="H29" s="77"/>
      <c r="I29" s="23">
        <f>+I30</f>
        <v>0.06</v>
      </c>
      <c r="J29" s="78"/>
      <c r="K29" s="78"/>
      <c r="L29" s="79">
        <f>+L30</f>
        <v>100</v>
      </c>
      <c r="M29" s="80"/>
      <c r="N29" s="81"/>
      <c r="Q29" s="11"/>
      <c r="R29" s="12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</row>
    <row r="30" spans="1:142" s="15" customFormat="1" ht="12.75" customHeight="1" x14ac:dyDescent="0.2">
      <c r="A30" s="93"/>
      <c r="B30" s="49">
        <f>+G10</f>
        <v>44617</v>
      </c>
      <c r="D30" s="49">
        <f>+G14</f>
        <v>44617</v>
      </c>
      <c r="E30" s="65">
        <f>+G10</f>
        <v>44617</v>
      </c>
      <c r="F30" s="36">
        <f>+E30</f>
        <v>44617</v>
      </c>
      <c r="G30" s="37"/>
      <c r="H30" s="37"/>
      <c r="I30" s="38">
        <f t="shared" ref="I30:I38" si="4">+$O$14</f>
        <v>0.06</v>
      </c>
      <c r="J30" s="37"/>
      <c r="K30" s="37"/>
      <c r="L30" s="39">
        <v>100</v>
      </c>
      <c r="M30" s="39">
        <f>-O12*100</f>
        <v>-100</v>
      </c>
      <c r="N30" s="72">
        <f>+O13*-1</f>
        <v>-15000000</v>
      </c>
      <c r="O30" s="1"/>
      <c r="P30" s="1"/>
      <c r="Q30" s="13"/>
      <c r="R30" s="13"/>
      <c r="S30" s="14"/>
      <c r="T30" s="14"/>
      <c r="U30" s="14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</row>
    <row r="31" spans="1:142" s="15" customFormat="1" ht="12.75" customHeight="1" x14ac:dyDescent="0.2">
      <c r="A31" s="94">
        <f>+ROUND(H31/30.5,0)</f>
        <v>3</v>
      </c>
      <c r="B31" s="49">
        <v>44706</v>
      </c>
      <c r="C31" s="58">
        <f>+B31-B30</f>
        <v>89</v>
      </c>
      <c r="D31" s="49">
        <f>+F31</f>
        <v>44706</v>
      </c>
      <c r="E31" s="65">
        <f>+E30+C31</f>
        <v>44706</v>
      </c>
      <c r="F31" s="68">
        <f t="shared" ref="F31:F38" si="5">+E31</f>
        <v>44706</v>
      </c>
      <c r="G31" s="69">
        <f t="shared" ref="G31:G38" si="6">+E31-E30</f>
        <v>89</v>
      </c>
      <c r="H31" s="69">
        <f t="shared" ref="H31:H38" si="7">+IF(F31-$G$14&lt;0,0,F31-$G$14)</f>
        <v>89</v>
      </c>
      <c r="I31" s="67">
        <f t="shared" si="4"/>
        <v>0.06</v>
      </c>
      <c r="J31" s="70">
        <f t="shared" ref="J31:J38" si="8">+I31/365*G31*L30</f>
        <v>1.463013698630137</v>
      </c>
      <c r="K31" s="71">
        <v>0</v>
      </c>
      <c r="L31" s="71">
        <f t="shared" ref="L31:L38" si="9">+L30-K31</f>
        <v>100</v>
      </c>
      <c r="M31" s="71">
        <f t="shared" ref="M31:M38" si="10">+IF(F31&gt;$G$14,J31+K31,0)</f>
        <v>1.463013698630137</v>
      </c>
      <c r="N31" s="73">
        <f t="shared" ref="N31:N38" si="11">+M31*$O$13/100</f>
        <v>219452.05479452055</v>
      </c>
      <c r="O31" s="1"/>
      <c r="P31" s="1"/>
      <c r="Q31" s="19">
        <f>H31/365</f>
        <v>0.24383561643835616</v>
      </c>
      <c r="R31" s="19">
        <f>1/(1+$K$10)^(H31/365)</f>
        <v>0.98560316046667407</v>
      </c>
      <c r="S31" s="20">
        <f>+M31</f>
        <v>1.463013698630137</v>
      </c>
      <c r="T31" s="20">
        <f>+S31*R31</f>
        <v>1.4419509251759013</v>
      </c>
      <c r="U31" s="20">
        <f>+T31*Q31</f>
        <v>0.35159899271412387</v>
      </c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</row>
    <row r="32" spans="1:142" s="15" customFormat="1" ht="12.75" customHeight="1" x14ac:dyDescent="0.2">
      <c r="A32" s="94">
        <f t="shared" ref="A32:A38" si="12">+ROUND(H32/30.5,0)</f>
        <v>6</v>
      </c>
      <c r="B32" s="49">
        <v>44798</v>
      </c>
      <c r="C32" s="58">
        <f t="shared" ref="C32:C38" si="13">+B32-B31</f>
        <v>92</v>
      </c>
      <c r="D32" s="49">
        <f t="shared" ref="D32:D38" si="14">+F32</f>
        <v>44798</v>
      </c>
      <c r="E32" s="65">
        <f t="shared" ref="E32:E38" si="15">+E31+C32</f>
        <v>44798</v>
      </c>
      <c r="F32" s="68">
        <f t="shared" si="5"/>
        <v>44798</v>
      </c>
      <c r="G32" s="69">
        <f t="shared" si="6"/>
        <v>92</v>
      </c>
      <c r="H32" s="69">
        <f t="shared" si="7"/>
        <v>181</v>
      </c>
      <c r="I32" s="67">
        <f t="shared" si="4"/>
        <v>0.06</v>
      </c>
      <c r="J32" s="70">
        <f t="shared" si="8"/>
        <v>1.5123287671232877</v>
      </c>
      <c r="K32" s="71">
        <v>0</v>
      </c>
      <c r="L32" s="71">
        <f t="shared" si="9"/>
        <v>100</v>
      </c>
      <c r="M32" s="71">
        <f t="shared" si="10"/>
        <v>1.5123287671232877</v>
      </c>
      <c r="N32" s="73">
        <f t="shared" si="11"/>
        <v>226849.31506849316</v>
      </c>
      <c r="O32" s="1"/>
      <c r="P32" s="1"/>
      <c r="Q32" s="19">
        <f t="shared" ref="Q32:Q38" si="16">H32/365</f>
        <v>0.49589041095890413</v>
      </c>
      <c r="R32" s="19">
        <f t="shared" ref="R32:R38" si="17">1/(1+$K$10)^(H32/365)</f>
        <v>0.97093886547447272</v>
      </c>
      <c r="S32" s="20">
        <f t="shared" ref="S32:S38" si="18">+M32</f>
        <v>1.5123287671232877</v>
      </c>
      <c r="T32" s="20">
        <f t="shared" ref="T32:T38" si="19">+S32*R32</f>
        <v>1.4683787773750929</v>
      </c>
      <c r="U32" s="20">
        <f t="shared" ref="U32:U38" si="20">+T32*Q32</f>
        <v>0.72815495535586805</v>
      </c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</row>
    <row r="33" spans="1:142" s="15" customFormat="1" ht="12.75" customHeight="1" x14ac:dyDescent="0.2">
      <c r="A33" s="94">
        <f t="shared" si="12"/>
        <v>9</v>
      </c>
      <c r="B33" s="49">
        <v>44890</v>
      </c>
      <c r="C33" s="58">
        <f t="shared" si="13"/>
        <v>92</v>
      </c>
      <c r="D33" s="49">
        <f t="shared" si="14"/>
        <v>44890</v>
      </c>
      <c r="E33" s="65">
        <f t="shared" si="15"/>
        <v>44890</v>
      </c>
      <c r="F33" s="68">
        <f t="shared" si="5"/>
        <v>44890</v>
      </c>
      <c r="G33" s="69">
        <f t="shared" si="6"/>
        <v>92</v>
      </c>
      <c r="H33" s="69">
        <f t="shared" si="7"/>
        <v>273</v>
      </c>
      <c r="I33" s="67">
        <f t="shared" si="4"/>
        <v>0.06</v>
      </c>
      <c r="J33" s="70">
        <f t="shared" si="8"/>
        <v>1.5123287671232877</v>
      </c>
      <c r="K33" s="71">
        <v>0</v>
      </c>
      <c r="L33" s="71">
        <f t="shared" si="9"/>
        <v>100</v>
      </c>
      <c r="M33" s="71">
        <f t="shared" si="10"/>
        <v>1.5123287671232877</v>
      </c>
      <c r="N33" s="73">
        <f t="shared" si="11"/>
        <v>226849.31506849316</v>
      </c>
      <c r="O33" s="1"/>
      <c r="P33" s="1"/>
      <c r="Q33" s="19">
        <f t="shared" si="16"/>
        <v>0.74794520547945209</v>
      </c>
      <c r="R33" s="19">
        <f t="shared" si="17"/>
        <v>0.95649275317104898</v>
      </c>
      <c r="S33" s="20">
        <f t="shared" si="18"/>
        <v>1.5123287671232877</v>
      </c>
      <c r="T33" s="20">
        <f t="shared" si="19"/>
        <v>1.4465315061655317</v>
      </c>
      <c r="U33" s="20">
        <f t="shared" si="20"/>
        <v>1.08192630461148</v>
      </c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</row>
    <row r="34" spans="1:142" s="15" customFormat="1" ht="12.75" customHeight="1" x14ac:dyDescent="0.2">
      <c r="A34" s="94">
        <f t="shared" si="12"/>
        <v>12</v>
      </c>
      <c r="B34" s="49">
        <v>44982</v>
      </c>
      <c r="C34" s="58">
        <f t="shared" si="13"/>
        <v>92</v>
      </c>
      <c r="D34" s="49">
        <f t="shared" si="14"/>
        <v>44984</v>
      </c>
      <c r="E34" s="65">
        <f t="shared" si="15"/>
        <v>44982</v>
      </c>
      <c r="F34" s="68">
        <v>44984</v>
      </c>
      <c r="G34" s="69">
        <f t="shared" si="6"/>
        <v>92</v>
      </c>
      <c r="H34" s="69">
        <f t="shared" si="7"/>
        <v>367</v>
      </c>
      <c r="I34" s="67">
        <f t="shared" si="4"/>
        <v>0.06</v>
      </c>
      <c r="J34" s="70">
        <f t="shared" si="8"/>
        <v>1.5123287671232877</v>
      </c>
      <c r="K34" s="71">
        <v>0</v>
      </c>
      <c r="L34" s="71">
        <f t="shared" si="9"/>
        <v>100</v>
      </c>
      <c r="M34" s="71">
        <f t="shared" si="10"/>
        <v>1.5123287671232877</v>
      </c>
      <c r="N34" s="73">
        <f t="shared" si="11"/>
        <v>226849.31506849316</v>
      </c>
      <c r="O34" s="1"/>
      <c r="P34" s="1"/>
      <c r="Q34" s="19">
        <f t="shared" si="16"/>
        <v>1.0054794520547945</v>
      </c>
      <c r="R34" s="19">
        <f t="shared" si="17"/>
        <v>0.94195456696976299</v>
      </c>
      <c r="S34" s="20">
        <f t="shared" si="18"/>
        <v>1.5123287671232877</v>
      </c>
      <c r="T34" s="20">
        <f t="shared" si="19"/>
        <v>1.424544988951532</v>
      </c>
      <c r="U34" s="20">
        <f t="shared" si="20"/>
        <v>1.4323507149183896</v>
      </c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</row>
    <row r="35" spans="1:142" s="15" customFormat="1" ht="12.75" customHeight="1" x14ac:dyDescent="0.2">
      <c r="A35" s="94">
        <f t="shared" si="12"/>
        <v>15</v>
      </c>
      <c r="B35" s="49">
        <v>45071</v>
      </c>
      <c r="C35" s="58">
        <f t="shared" si="13"/>
        <v>89</v>
      </c>
      <c r="D35" s="49">
        <f t="shared" si="14"/>
        <v>45071</v>
      </c>
      <c r="E35" s="65">
        <f t="shared" si="15"/>
        <v>45071</v>
      </c>
      <c r="F35" s="68">
        <f t="shared" si="5"/>
        <v>45071</v>
      </c>
      <c r="G35" s="69">
        <f t="shared" si="6"/>
        <v>89</v>
      </c>
      <c r="H35" s="69">
        <f t="shared" si="7"/>
        <v>454</v>
      </c>
      <c r="I35" s="67">
        <f t="shared" si="4"/>
        <v>0.06</v>
      </c>
      <c r="J35" s="70">
        <f t="shared" si="8"/>
        <v>1.463013698630137</v>
      </c>
      <c r="K35" s="71">
        <v>0</v>
      </c>
      <c r="L35" s="71">
        <f t="shared" si="9"/>
        <v>100</v>
      </c>
      <c r="M35" s="71">
        <f t="shared" si="10"/>
        <v>1.463013698630137</v>
      </c>
      <c r="N35" s="73">
        <f t="shared" si="11"/>
        <v>219452.05479452055</v>
      </c>
      <c r="O35" s="1"/>
      <c r="P35" s="1"/>
      <c r="Q35" s="19">
        <f t="shared" si="16"/>
        <v>1.2438356164383562</v>
      </c>
      <c r="R35" s="19">
        <f t="shared" si="17"/>
        <v>0.92869598859845304</v>
      </c>
      <c r="S35" s="20">
        <f t="shared" si="18"/>
        <v>1.463013698630137</v>
      </c>
      <c r="T35" s="20">
        <f t="shared" si="19"/>
        <v>1.3586949531823942</v>
      </c>
      <c r="U35" s="20">
        <f t="shared" si="20"/>
        <v>1.6899931746433068</v>
      </c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</row>
    <row r="36" spans="1:142" s="15" customFormat="1" ht="12.75" customHeight="1" x14ac:dyDescent="0.2">
      <c r="A36" s="94">
        <f t="shared" si="12"/>
        <v>18</v>
      </c>
      <c r="B36" s="49">
        <v>45163</v>
      </c>
      <c r="C36" s="58">
        <f t="shared" si="13"/>
        <v>92</v>
      </c>
      <c r="D36" s="49">
        <f t="shared" si="14"/>
        <v>45163</v>
      </c>
      <c r="E36" s="65">
        <f t="shared" si="15"/>
        <v>45163</v>
      </c>
      <c r="F36" s="68">
        <f t="shared" si="5"/>
        <v>45163</v>
      </c>
      <c r="G36" s="69">
        <f t="shared" si="6"/>
        <v>92</v>
      </c>
      <c r="H36" s="69">
        <f t="shared" si="7"/>
        <v>546</v>
      </c>
      <c r="I36" s="67">
        <f t="shared" si="4"/>
        <v>0.06</v>
      </c>
      <c r="J36" s="70">
        <f t="shared" si="8"/>
        <v>1.5123287671232877</v>
      </c>
      <c r="K36" s="71">
        <v>0</v>
      </c>
      <c r="L36" s="71">
        <f t="shared" si="9"/>
        <v>100</v>
      </c>
      <c r="M36" s="71">
        <f t="shared" si="10"/>
        <v>1.5123287671232877</v>
      </c>
      <c r="N36" s="73">
        <f t="shared" si="11"/>
        <v>226849.31506849316</v>
      </c>
      <c r="O36" s="1"/>
      <c r="P36" s="1"/>
      <c r="Q36" s="19">
        <f t="shared" si="16"/>
        <v>1.4958904109589042</v>
      </c>
      <c r="R36" s="19">
        <f t="shared" si="17"/>
        <v>0.91487838686873324</v>
      </c>
      <c r="S36" s="20">
        <f t="shared" si="18"/>
        <v>1.5123287671232877</v>
      </c>
      <c r="T36" s="20">
        <f t="shared" si="19"/>
        <v>1.3835969028809336</v>
      </c>
      <c r="U36" s="20">
        <f t="shared" si="20"/>
        <v>2.069709339652027</v>
      </c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</row>
    <row r="37" spans="1:142" s="15" customFormat="1" ht="12.75" customHeight="1" x14ac:dyDescent="0.2">
      <c r="A37" s="94">
        <f t="shared" si="12"/>
        <v>21</v>
      </c>
      <c r="B37" s="49">
        <v>45255</v>
      </c>
      <c r="C37" s="58">
        <f t="shared" si="13"/>
        <v>92</v>
      </c>
      <c r="D37" s="49">
        <f t="shared" si="14"/>
        <v>45257</v>
      </c>
      <c r="E37" s="65">
        <f t="shared" si="15"/>
        <v>45255</v>
      </c>
      <c r="F37" s="68">
        <v>45257</v>
      </c>
      <c r="G37" s="69">
        <f t="shared" si="6"/>
        <v>92</v>
      </c>
      <c r="H37" s="69">
        <f t="shared" si="7"/>
        <v>640</v>
      </c>
      <c r="I37" s="67">
        <f t="shared" si="4"/>
        <v>0.06</v>
      </c>
      <c r="J37" s="70">
        <f t="shared" si="8"/>
        <v>1.5123287671232877</v>
      </c>
      <c r="K37" s="71">
        <v>0</v>
      </c>
      <c r="L37" s="71">
        <f t="shared" si="9"/>
        <v>100</v>
      </c>
      <c r="M37" s="71">
        <f t="shared" si="10"/>
        <v>1.5123287671232877</v>
      </c>
      <c r="N37" s="73">
        <f t="shared" si="11"/>
        <v>226849.31506849316</v>
      </c>
      <c r="O37" s="1"/>
      <c r="P37" s="1"/>
      <c r="Q37" s="19">
        <f t="shared" si="16"/>
        <v>1.7534246575342465</v>
      </c>
      <c r="R37" s="19">
        <f t="shared" si="17"/>
        <v>0.90097271712295179</v>
      </c>
      <c r="S37" s="20">
        <f t="shared" si="18"/>
        <v>1.5123287671232877</v>
      </c>
      <c r="T37" s="20">
        <f t="shared" si="19"/>
        <v>1.3625669584982723</v>
      </c>
      <c r="U37" s="20">
        <f t="shared" si="20"/>
        <v>2.3891585025723128</v>
      </c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</row>
    <row r="38" spans="1:142" s="15" customFormat="1" ht="12.75" customHeight="1" x14ac:dyDescent="0.2">
      <c r="A38" s="94">
        <f t="shared" si="12"/>
        <v>24</v>
      </c>
      <c r="B38" s="49">
        <v>45347</v>
      </c>
      <c r="C38" s="58">
        <f t="shared" si="13"/>
        <v>92</v>
      </c>
      <c r="D38" s="49">
        <f t="shared" si="14"/>
        <v>45348</v>
      </c>
      <c r="E38" s="65">
        <f t="shared" si="15"/>
        <v>45347</v>
      </c>
      <c r="F38" s="82">
        <v>45348</v>
      </c>
      <c r="G38" s="74">
        <f t="shared" si="6"/>
        <v>92</v>
      </c>
      <c r="H38" s="74">
        <f t="shared" si="7"/>
        <v>731</v>
      </c>
      <c r="I38" s="75">
        <f t="shared" si="4"/>
        <v>0.06</v>
      </c>
      <c r="J38" s="83">
        <f t="shared" si="8"/>
        <v>1.5123287671232877</v>
      </c>
      <c r="K38" s="84">
        <v>100</v>
      </c>
      <c r="L38" s="84">
        <f t="shared" si="9"/>
        <v>0</v>
      </c>
      <c r="M38" s="84">
        <f t="shared" si="10"/>
        <v>101.51232876712329</v>
      </c>
      <c r="N38" s="85">
        <f t="shared" si="11"/>
        <v>15226849.315068493</v>
      </c>
      <c r="O38" s="1"/>
      <c r="P38" s="1"/>
      <c r="Q38" s="19">
        <f t="shared" si="16"/>
        <v>2.0027397260273974</v>
      </c>
      <c r="R38" s="19">
        <f t="shared" si="17"/>
        <v>0.88771222628925561</v>
      </c>
      <c r="S38" s="20">
        <f t="shared" si="18"/>
        <v>101.51232876712329</v>
      </c>
      <c r="T38" s="20">
        <f t="shared" si="19"/>
        <v>90.113735365669868</v>
      </c>
      <c r="U38" s="20">
        <f t="shared" si="20"/>
        <v>180.47435767754706</v>
      </c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</row>
    <row r="39" spans="1:142" ht="12.75" customHeight="1" x14ac:dyDescent="0.2">
      <c r="F39" s="66"/>
      <c r="G39" s="16"/>
      <c r="H39" s="16"/>
      <c r="I39" s="67"/>
      <c r="J39" s="17"/>
      <c r="K39" s="63"/>
      <c r="L39" s="18"/>
      <c r="M39" s="18"/>
      <c r="N39" s="62"/>
      <c r="Q39" s="1"/>
      <c r="R39" s="1"/>
      <c r="S39" s="1"/>
      <c r="T39" s="1"/>
      <c r="U39" s="1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</row>
    <row r="40" spans="1:142" x14ac:dyDescent="0.2">
      <c r="F40" s="21"/>
      <c r="G40" s="16"/>
      <c r="H40" s="16"/>
      <c r="I40" s="16"/>
      <c r="J40" s="16"/>
      <c r="K40" s="26">
        <f>SUM(K31:K38)</f>
        <v>100</v>
      </c>
      <c r="L40" s="18"/>
      <c r="M40" s="18"/>
      <c r="N40" s="27">
        <f>SUM(N30:N38)</f>
        <v>1799999.9999999963</v>
      </c>
      <c r="Q40" s="22"/>
      <c r="R40" s="22"/>
      <c r="S40" s="20"/>
      <c r="T40" s="20">
        <f>SUM(T31:T38)</f>
        <v>100.00000037789953</v>
      </c>
      <c r="U40" s="20">
        <f>SUM(U31:U38)</f>
        <v>190.21724966201458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</row>
    <row r="41" spans="1:142" x14ac:dyDescent="0.2"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</row>
    <row r="42" spans="1:142" x14ac:dyDescent="0.2">
      <c r="Q42" s="1"/>
      <c r="R42" s="1"/>
      <c r="S42" s="1"/>
      <c r="T42" s="1"/>
      <c r="U42" s="1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</row>
    <row r="43" spans="1:142" x14ac:dyDescent="0.2">
      <c r="Q43" s="1"/>
      <c r="R43" s="1"/>
      <c r="S43" s="1"/>
      <c r="T43" s="1"/>
      <c r="U43" s="1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</row>
    <row r="44" spans="1:142" x14ac:dyDescent="0.2">
      <c r="Q44" s="1"/>
      <c r="R44" s="1"/>
      <c r="S44" s="1"/>
      <c r="T44" s="1"/>
      <c r="U44" s="1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</row>
    <row r="45" spans="1:142" x14ac:dyDescent="0.2">
      <c r="Q45" s="1"/>
      <c r="R45" s="1"/>
      <c r="S45" s="1"/>
      <c r="T45" s="1"/>
      <c r="U45" s="1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</row>
    <row r="46" spans="1:142" ht="9.75" customHeight="1" x14ac:dyDescent="0.2">
      <c r="Q46" s="1"/>
      <c r="R46" s="1"/>
      <c r="S46" s="1"/>
      <c r="T46" s="1"/>
      <c r="U46" s="1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</row>
    <row r="47" spans="1:142" x14ac:dyDescent="0.2">
      <c r="Q47" s="1"/>
      <c r="R47" s="1"/>
      <c r="S47" s="1"/>
      <c r="T47" s="1"/>
      <c r="U47" s="1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</row>
    <row r="48" spans="1:142" x14ac:dyDescent="0.2">
      <c r="Q48" s="1"/>
      <c r="R48" s="1"/>
      <c r="S48" s="1"/>
      <c r="T48" s="1"/>
      <c r="U48" s="1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</row>
    <row r="49" spans="7:142" x14ac:dyDescent="0.2">
      <c r="Q49" s="1"/>
      <c r="R49" s="1"/>
      <c r="S49" s="1"/>
      <c r="T49" s="1"/>
      <c r="U49" s="1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</row>
    <row r="50" spans="7:142" x14ac:dyDescent="0.2">
      <c r="Q50" s="1"/>
      <c r="R50" s="1"/>
      <c r="S50" s="1"/>
      <c r="T50" s="1"/>
      <c r="U50" s="1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</row>
    <row r="51" spans="7:142" x14ac:dyDescent="0.2">
      <c r="Q51" s="1"/>
      <c r="R51" s="1"/>
      <c r="S51" s="1"/>
      <c r="T51" s="1"/>
      <c r="U51" s="1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</row>
    <row r="52" spans="7:142" x14ac:dyDescent="0.2">
      <c r="Q52" s="1"/>
      <c r="R52" s="1"/>
      <c r="S52" s="1"/>
      <c r="T52" s="1"/>
      <c r="U52" s="1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</row>
    <row r="53" spans="7:142" hidden="1" x14ac:dyDescent="0.2">
      <c r="G53" s="86"/>
      <c r="H53" s="86" t="s">
        <v>31</v>
      </c>
      <c r="I53" s="86"/>
      <c r="J53" s="86" t="s">
        <v>32</v>
      </c>
      <c r="Q53" s="1"/>
      <c r="R53" s="1"/>
      <c r="S53" s="1"/>
      <c r="T53" s="1"/>
      <c r="U53" s="1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</row>
    <row r="54" spans="7:142" hidden="1" x14ac:dyDescent="0.2">
      <c r="G54" s="86">
        <v>1</v>
      </c>
      <c r="H54" s="86"/>
      <c r="I54" s="86"/>
      <c r="J54" s="86"/>
      <c r="Q54" s="1"/>
      <c r="R54" s="1"/>
      <c r="S54" s="1"/>
      <c r="T54" s="1"/>
      <c r="U54" s="1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</row>
    <row r="55" spans="7:142" hidden="1" x14ac:dyDescent="0.2">
      <c r="G55" s="86">
        <v>2</v>
      </c>
      <c r="H55" s="86"/>
      <c r="I55" s="86"/>
      <c r="J55" s="86"/>
      <c r="Q55" s="1"/>
      <c r="R55" s="1"/>
      <c r="S55" s="1"/>
      <c r="T55" s="1"/>
      <c r="U55" s="1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</row>
    <row r="56" spans="7:142" hidden="1" x14ac:dyDescent="0.2">
      <c r="G56" s="86">
        <v>3</v>
      </c>
      <c r="H56" s="86">
        <v>1</v>
      </c>
      <c r="I56" s="86"/>
      <c r="J56" s="86"/>
      <c r="Q56" s="1"/>
      <c r="R56" s="1"/>
      <c r="S56" s="1"/>
      <c r="T56" s="1"/>
      <c r="U56" s="1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</row>
    <row r="57" spans="7:142" hidden="1" x14ac:dyDescent="0.2">
      <c r="G57" s="86">
        <v>4</v>
      </c>
      <c r="H57" s="86"/>
      <c r="I57" s="86"/>
      <c r="J57" s="86"/>
      <c r="Q57" s="1"/>
      <c r="R57" s="1"/>
      <c r="S57" s="1"/>
      <c r="T57" s="1"/>
      <c r="U57" s="1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</row>
    <row r="58" spans="7:142" hidden="1" x14ac:dyDescent="0.2">
      <c r="G58" s="86">
        <v>5</v>
      </c>
      <c r="H58" s="86"/>
      <c r="I58" s="86"/>
      <c r="J58" s="86"/>
      <c r="Q58" s="1"/>
      <c r="R58" s="1"/>
      <c r="S58" s="1"/>
      <c r="T58" s="1"/>
      <c r="U58" s="1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</row>
    <row r="59" spans="7:142" hidden="1" x14ac:dyDescent="0.2">
      <c r="G59" s="86">
        <v>6</v>
      </c>
      <c r="H59" s="86">
        <v>2</v>
      </c>
      <c r="I59" s="86">
        <v>1</v>
      </c>
      <c r="J59" s="86"/>
      <c r="Q59" s="1"/>
      <c r="R59" s="1"/>
      <c r="S59" s="1"/>
      <c r="T59" s="1"/>
      <c r="U59" s="1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</row>
    <row r="60" spans="7:142" hidden="1" x14ac:dyDescent="0.2">
      <c r="G60" s="86">
        <v>7</v>
      </c>
      <c r="H60" s="86"/>
      <c r="I60" s="86"/>
      <c r="J60" s="86"/>
      <c r="Q60" s="1"/>
      <c r="R60" s="1"/>
      <c r="S60" s="1"/>
      <c r="T60" s="1"/>
      <c r="U60" s="1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</row>
    <row r="61" spans="7:142" hidden="1" x14ac:dyDescent="0.2">
      <c r="G61" s="86">
        <v>8</v>
      </c>
      <c r="H61" s="86"/>
      <c r="I61" s="86"/>
      <c r="J61" s="86"/>
      <c r="Q61" s="1"/>
      <c r="R61" s="1"/>
      <c r="S61" s="1"/>
      <c r="T61" s="1"/>
      <c r="U61" s="1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</row>
    <row r="62" spans="7:142" hidden="1" x14ac:dyDescent="0.2">
      <c r="G62" s="86">
        <v>9</v>
      </c>
      <c r="H62" s="86">
        <v>3</v>
      </c>
      <c r="I62" s="86"/>
      <c r="J62" s="86"/>
      <c r="Q62" s="1"/>
      <c r="R62" s="1"/>
      <c r="S62" s="1"/>
      <c r="T62" s="1"/>
      <c r="U62" s="1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</row>
    <row r="63" spans="7:142" hidden="1" x14ac:dyDescent="0.2">
      <c r="G63" s="86">
        <v>10</v>
      </c>
      <c r="H63" s="86"/>
      <c r="I63" s="86"/>
      <c r="J63" s="86"/>
      <c r="Q63" s="1"/>
      <c r="R63" s="1"/>
      <c r="S63" s="1"/>
      <c r="T63" s="1"/>
      <c r="U63" s="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</row>
    <row r="64" spans="7:142" hidden="1" x14ac:dyDescent="0.2">
      <c r="G64" s="86">
        <v>11</v>
      </c>
      <c r="H64" s="86"/>
      <c r="I64" s="86"/>
      <c r="J64" s="86"/>
      <c r="Q64" s="1"/>
      <c r="R64" s="1"/>
      <c r="S64" s="1"/>
      <c r="T64" s="1"/>
      <c r="U64" s="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</row>
    <row r="65" spans="7:142" hidden="1" x14ac:dyDescent="0.2">
      <c r="G65" s="86">
        <v>12</v>
      </c>
      <c r="H65" s="86">
        <v>4</v>
      </c>
      <c r="I65" s="86">
        <v>2</v>
      </c>
      <c r="J65" s="86"/>
      <c r="Q65" s="1"/>
      <c r="R65" s="1"/>
      <c r="S65" s="1"/>
      <c r="T65" s="1"/>
      <c r="U65" s="1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</row>
    <row r="66" spans="7:142" hidden="1" x14ac:dyDescent="0.2">
      <c r="G66" s="86">
        <v>13</v>
      </c>
      <c r="H66" s="86"/>
      <c r="I66" s="86"/>
      <c r="J66" s="86"/>
      <c r="Q66" s="1"/>
      <c r="R66" s="1"/>
      <c r="S66" s="1"/>
      <c r="T66" s="1"/>
      <c r="U66" s="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</row>
    <row r="67" spans="7:142" hidden="1" x14ac:dyDescent="0.2">
      <c r="G67" s="86">
        <v>14</v>
      </c>
      <c r="H67" s="86"/>
      <c r="I67" s="86"/>
      <c r="J67" s="86"/>
      <c r="Q67" s="1"/>
      <c r="R67" s="1"/>
      <c r="S67" s="1"/>
      <c r="T67" s="1"/>
      <c r="U67" s="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</row>
    <row r="68" spans="7:142" hidden="1" x14ac:dyDescent="0.2">
      <c r="G68" s="86">
        <v>15</v>
      </c>
      <c r="H68" s="86">
        <v>5</v>
      </c>
      <c r="I68" s="86"/>
      <c r="J68" s="86"/>
      <c r="Q68" s="1"/>
      <c r="R68" s="1"/>
      <c r="S68" s="1"/>
      <c r="T68" s="1"/>
      <c r="U68" s="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</row>
    <row r="69" spans="7:142" hidden="1" x14ac:dyDescent="0.2">
      <c r="G69" s="86">
        <v>16</v>
      </c>
      <c r="H69" s="86"/>
      <c r="I69" s="86"/>
      <c r="J69" s="86"/>
      <c r="Q69" s="1"/>
      <c r="R69" s="1"/>
      <c r="S69" s="1"/>
      <c r="T69" s="1"/>
      <c r="U69" s="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</row>
    <row r="70" spans="7:142" hidden="1" x14ac:dyDescent="0.2">
      <c r="G70" s="86">
        <v>17</v>
      </c>
      <c r="H70" s="86"/>
      <c r="I70" s="86"/>
      <c r="J70" s="86"/>
      <c r="Q70" s="1"/>
      <c r="R70" s="1"/>
      <c r="S70" s="1"/>
      <c r="T70" s="1"/>
      <c r="U70" s="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</row>
    <row r="71" spans="7:142" hidden="1" x14ac:dyDescent="0.2">
      <c r="G71" s="86">
        <v>18</v>
      </c>
      <c r="H71" s="86">
        <v>6</v>
      </c>
      <c r="I71" s="86">
        <v>3</v>
      </c>
      <c r="J71" s="86"/>
      <c r="Q71" s="1"/>
      <c r="R71" s="1"/>
      <c r="S71" s="1"/>
      <c r="T71" s="1"/>
      <c r="U71" s="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</row>
    <row r="72" spans="7:142" hidden="1" x14ac:dyDescent="0.2">
      <c r="G72" s="86">
        <v>19</v>
      </c>
      <c r="H72" s="86"/>
      <c r="I72" s="86"/>
      <c r="J72" s="86"/>
      <c r="Q72" s="1"/>
      <c r="R72" s="1"/>
      <c r="S72" s="1"/>
      <c r="T72" s="1"/>
      <c r="U72" s="1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</row>
    <row r="73" spans="7:142" hidden="1" x14ac:dyDescent="0.2">
      <c r="G73" s="86">
        <v>20</v>
      </c>
      <c r="H73" s="86"/>
      <c r="I73" s="86"/>
      <c r="J73" s="86"/>
      <c r="Q73" s="1"/>
      <c r="R73" s="1"/>
      <c r="S73" s="1"/>
      <c r="T73" s="1"/>
      <c r="U73" s="1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</row>
    <row r="74" spans="7:142" hidden="1" x14ac:dyDescent="0.2">
      <c r="G74" s="86">
        <v>21</v>
      </c>
      <c r="H74" s="86">
        <v>7</v>
      </c>
      <c r="I74" s="86"/>
      <c r="J74" s="86"/>
      <c r="Q74" s="1"/>
      <c r="R74" s="1"/>
      <c r="S74" s="1"/>
      <c r="T74" s="1"/>
      <c r="U74" s="1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</row>
    <row r="75" spans="7:142" hidden="1" x14ac:dyDescent="0.2">
      <c r="G75" s="86">
        <v>22</v>
      </c>
      <c r="H75" s="86"/>
      <c r="I75" s="86"/>
      <c r="J75" s="86"/>
      <c r="Q75" s="1"/>
      <c r="R75" s="1"/>
      <c r="S75" s="1"/>
      <c r="T75" s="1"/>
      <c r="U75" s="1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</row>
    <row r="76" spans="7:142" hidden="1" x14ac:dyDescent="0.2">
      <c r="G76" s="86">
        <v>23</v>
      </c>
      <c r="H76" s="86"/>
      <c r="I76" s="86"/>
      <c r="J76" s="86"/>
      <c r="Q76" s="1"/>
      <c r="R76" s="1"/>
      <c r="S76" s="1"/>
      <c r="T76" s="1"/>
      <c r="U76" s="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</row>
    <row r="77" spans="7:142" hidden="1" x14ac:dyDescent="0.2">
      <c r="G77" s="86">
        <v>24</v>
      </c>
      <c r="H77" s="86">
        <v>8</v>
      </c>
      <c r="I77" s="86">
        <v>4</v>
      </c>
      <c r="J77" s="86"/>
      <c r="Q77" s="1"/>
      <c r="R77" s="1"/>
      <c r="S77" s="1"/>
      <c r="T77" s="1"/>
      <c r="U77" s="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</row>
    <row r="78" spans="7:142" hidden="1" x14ac:dyDescent="0.2">
      <c r="G78" s="86">
        <v>25</v>
      </c>
      <c r="H78" s="86"/>
      <c r="I78" s="86"/>
      <c r="J78" s="86"/>
      <c r="Q78" s="1"/>
      <c r="R78" s="1"/>
      <c r="S78" s="1"/>
      <c r="T78" s="1"/>
      <c r="U78" s="1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</row>
    <row r="79" spans="7:142" hidden="1" x14ac:dyDescent="0.2">
      <c r="G79" s="86">
        <v>26</v>
      </c>
      <c r="H79" s="86"/>
      <c r="I79" s="86"/>
      <c r="J79" s="86"/>
      <c r="Q79" s="1"/>
      <c r="R79" s="1"/>
      <c r="S79" s="1"/>
      <c r="T79" s="1"/>
      <c r="U79" s="1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</row>
    <row r="80" spans="7:142" hidden="1" x14ac:dyDescent="0.2">
      <c r="G80" s="86">
        <v>27</v>
      </c>
      <c r="H80" s="86">
        <v>9</v>
      </c>
      <c r="I80" s="86"/>
      <c r="J80" s="86"/>
      <c r="Q80" s="1"/>
      <c r="R80" s="1"/>
      <c r="S80" s="1"/>
      <c r="T80" s="1"/>
      <c r="U80" s="1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</row>
    <row r="81" spans="7:142" hidden="1" x14ac:dyDescent="0.2">
      <c r="G81" s="86">
        <v>28</v>
      </c>
      <c r="H81" s="86"/>
      <c r="I81" s="86"/>
      <c r="J81" s="86"/>
      <c r="Q81" s="1"/>
      <c r="R81" s="1"/>
      <c r="S81" s="1"/>
      <c r="T81" s="1"/>
      <c r="U81" s="1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</row>
    <row r="82" spans="7:142" hidden="1" x14ac:dyDescent="0.2">
      <c r="G82" s="86">
        <v>29</v>
      </c>
      <c r="H82" s="86"/>
      <c r="I82" s="86"/>
      <c r="J82" s="86"/>
      <c r="Q82" s="1"/>
      <c r="R82" s="1"/>
      <c r="S82" s="1"/>
      <c r="T82" s="1"/>
      <c r="U82" s="1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</row>
    <row r="83" spans="7:142" hidden="1" x14ac:dyDescent="0.2">
      <c r="G83" s="86">
        <v>30</v>
      </c>
      <c r="H83" s="86">
        <v>10</v>
      </c>
      <c r="I83" s="86">
        <v>5</v>
      </c>
      <c r="J83" s="86"/>
      <c r="Q83" s="1"/>
      <c r="R83" s="1"/>
      <c r="S83" s="1"/>
      <c r="T83" s="1"/>
      <c r="U83" s="1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</row>
    <row r="84" spans="7:142" hidden="1" x14ac:dyDescent="0.2">
      <c r="G84" s="86">
        <v>31</v>
      </c>
      <c r="H84" s="86"/>
      <c r="I84" s="86"/>
      <c r="J84" s="86"/>
      <c r="Q84" s="1"/>
      <c r="R84" s="1"/>
      <c r="S84" s="1"/>
      <c r="T84" s="1"/>
      <c r="U84" s="1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</row>
    <row r="85" spans="7:142" hidden="1" x14ac:dyDescent="0.2">
      <c r="G85" s="86">
        <v>32</v>
      </c>
      <c r="H85" s="86"/>
      <c r="I85" s="86"/>
      <c r="J85" s="86"/>
      <c r="Q85" s="1"/>
      <c r="R85" s="1"/>
      <c r="S85" s="1"/>
      <c r="T85" s="1"/>
      <c r="U85" s="1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</row>
    <row r="86" spans="7:142" hidden="1" x14ac:dyDescent="0.2">
      <c r="G86" s="86">
        <v>33</v>
      </c>
      <c r="H86" s="86">
        <v>11</v>
      </c>
      <c r="I86" s="86"/>
      <c r="J86" s="86"/>
      <c r="Q86" s="1"/>
      <c r="R86" s="1"/>
      <c r="S86" s="1"/>
      <c r="T86" s="1"/>
      <c r="U86" s="1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</row>
    <row r="87" spans="7:142" hidden="1" x14ac:dyDescent="0.2">
      <c r="G87" s="86">
        <v>34</v>
      </c>
      <c r="H87" s="86"/>
      <c r="I87" s="86"/>
      <c r="J87" s="86"/>
      <c r="Q87" s="1"/>
      <c r="R87" s="1"/>
      <c r="S87" s="1"/>
      <c r="T87" s="1"/>
      <c r="U87" s="1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</row>
    <row r="88" spans="7:142" hidden="1" x14ac:dyDescent="0.2">
      <c r="G88" s="86">
        <v>35</v>
      </c>
      <c r="H88" s="86"/>
      <c r="I88" s="86"/>
      <c r="J88" s="86"/>
      <c r="Q88" s="1"/>
      <c r="R88" s="1"/>
      <c r="S88" s="1"/>
      <c r="T88" s="1"/>
      <c r="U88" s="1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</row>
    <row r="89" spans="7:142" hidden="1" x14ac:dyDescent="0.2">
      <c r="G89" s="86">
        <v>36</v>
      </c>
      <c r="H89" s="86">
        <v>12</v>
      </c>
      <c r="I89" s="86">
        <v>6</v>
      </c>
      <c r="J89" s="86"/>
      <c r="Q89" s="1"/>
      <c r="R89" s="1"/>
      <c r="S89" s="1"/>
      <c r="T89" s="1"/>
      <c r="U89" s="1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</row>
    <row r="90" spans="7:142" hidden="1" x14ac:dyDescent="0.2">
      <c r="G90" s="86">
        <v>37</v>
      </c>
      <c r="H90" s="86"/>
      <c r="I90" s="86"/>
      <c r="J90" s="86"/>
      <c r="Q90" s="1"/>
      <c r="R90" s="1"/>
      <c r="S90" s="1"/>
      <c r="T90" s="1"/>
      <c r="U90" s="1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</row>
    <row r="91" spans="7:142" hidden="1" x14ac:dyDescent="0.2">
      <c r="G91" s="86">
        <v>38</v>
      </c>
      <c r="H91" s="86"/>
      <c r="I91" s="86"/>
      <c r="J91" s="86"/>
      <c r="Q91" s="1"/>
      <c r="R91" s="1"/>
      <c r="S91" s="1"/>
      <c r="T91" s="1"/>
      <c r="U91" s="1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</row>
    <row r="92" spans="7:142" hidden="1" x14ac:dyDescent="0.2">
      <c r="G92" s="86">
        <v>39</v>
      </c>
      <c r="H92" s="86">
        <v>13</v>
      </c>
      <c r="I92" s="86"/>
      <c r="J92" s="86"/>
      <c r="Q92" s="1"/>
      <c r="R92" s="1"/>
      <c r="S92" s="1"/>
      <c r="T92" s="1"/>
      <c r="U92" s="1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</row>
    <row r="93" spans="7:142" hidden="1" x14ac:dyDescent="0.2">
      <c r="G93" s="86">
        <v>40</v>
      </c>
      <c r="H93" s="86"/>
      <c r="I93" s="86"/>
      <c r="J93" s="86"/>
      <c r="Q93" s="1"/>
      <c r="R93" s="1"/>
      <c r="S93" s="1"/>
      <c r="T93" s="1"/>
      <c r="U93" s="1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</row>
    <row r="94" spans="7:142" hidden="1" x14ac:dyDescent="0.2">
      <c r="G94" s="86">
        <v>41</v>
      </c>
      <c r="H94" s="86"/>
      <c r="I94" s="86"/>
      <c r="J94" s="86"/>
      <c r="Q94" s="1"/>
      <c r="R94" s="1"/>
      <c r="S94" s="1"/>
      <c r="T94" s="1"/>
      <c r="U94" s="1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</row>
    <row r="95" spans="7:142" hidden="1" x14ac:dyDescent="0.2">
      <c r="G95" s="86">
        <v>42</v>
      </c>
      <c r="H95" s="86">
        <v>14</v>
      </c>
      <c r="I95" s="86">
        <v>7</v>
      </c>
      <c r="J95" s="86">
        <v>1</v>
      </c>
      <c r="Q95" s="1"/>
      <c r="R95" s="1"/>
      <c r="S95" s="1"/>
      <c r="T95" s="1"/>
      <c r="U95" s="1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</row>
    <row r="96" spans="7:142" hidden="1" x14ac:dyDescent="0.2">
      <c r="G96" s="86">
        <v>43</v>
      </c>
      <c r="H96" s="86"/>
      <c r="I96" s="86"/>
      <c r="J96" s="86"/>
      <c r="Q96" s="1"/>
      <c r="R96" s="1"/>
      <c r="S96" s="1"/>
      <c r="T96" s="1"/>
      <c r="U96" s="1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</row>
    <row r="97" spans="7:142" hidden="1" x14ac:dyDescent="0.2">
      <c r="G97" s="86">
        <v>44</v>
      </c>
      <c r="H97" s="86"/>
      <c r="I97" s="86"/>
      <c r="J97" s="86"/>
      <c r="Q97" s="1"/>
      <c r="R97" s="1"/>
      <c r="S97" s="1"/>
      <c r="T97" s="1"/>
      <c r="U97" s="1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</row>
    <row r="98" spans="7:142" hidden="1" x14ac:dyDescent="0.2">
      <c r="G98" s="86">
        <v>45</v>
      </c>
      <c r="H98" s="86">
        <v>15</v>
      </c>
      <c r="I98" s="86"/>
      <c r="J98" s="86"/>
      <c r="Q98" s="1"/>
      <c r="R98" s="1"/>
      <c r="S98" s="1"/>
      <c r="T98" s="1"/>
      <c r="U98" s="1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</row>
    <row r="99" spans="7:142" hidden="1" x14ac:dyDescent="0.2">
      <c r="G99" s="86">
        <v>46</v>
      </c>
      <c r="H99" s="86"/>
      <c r="I99" s="86"/>
      <c r="J99" s="86"/>
      <c r="Q99" s="1"/>
      <c r="R99" s="1"/>
      <c r="S99" s="1"/>
      <c r="T99" s="1"/>
      <c r="U99" s="1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</row>
    <row r="100" spans="7:142" hidden="1" x14ac:dyDescent="0.2">
      <c r="G100" s="86">
        <v>47</v>
      </c>
      <c r="H100" s="86"/>
      <c r="I100" s="86"/>
      <c r="J100" s="86"/>
      <c r="Q100" s="1"/>
      <c r="R100" s="1"/>
      <c r="S100" s="1"/>
      <c r="T100" s="1"/>
      <c r="U100" s="1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</row>
    <row r="101" spans="7:142" hidden="1" x14ac:dyDescent="0.2">
      <c r="G101" s="86">
        <v>48</v>
      </c>
      <c r="H101" s="86">
        <v>16</v>
      </c>
      <c r="I101" s="86">
        <v>8</v>
      </c>
      <c r="J101" s="86">
        <v>2</v>
      </c>
      <c r="Q101" s="1"/>
      <c r="R101" s="1"/>
      <c r="S101" s="1"/>
      <c r="T101" s="1"/>
      <c r="U101" s="1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</row>
    <row r="102" spans="7:142" hidden="1" x14ac:dyDescent="0.2">
      <c r="G102" s="86">
        <v>49</v>
      </c>
      <c r="H102" s="86"/>
      <c r="I102" s="86"/>
      <c r="J102" s="86"/>
      <c r="Q102" s="1"/>
      <c r="R102" s="1"/>
      <c r="S102" s="1"/>
      <c r="T102" s="1"/>
      <c r="U102" s="1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</row>
    <row r="103" spans="7:142" hidden="1" x14ac:dyDescent="0.2">
      <c r="G103" s="86">
        <v>50</v>
      </c>
      <c r="H103" s="86"/>
      <c r="I103" s="86"/>
      <c r="J103" s="86"/>
      <c r="Q103" s="1"/>
      <c r="R103" s="1"/>
      <c r="S103" s="1"/>
      <c r="T103" s="1"/>
      <c r="U103" s="1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</row>
    <row r="104" spans="7:142" hidden="1" x14ac:dyDescent="0.2">
      <c r="G104" s="86">
        <v>51</v>
      </c>
      <c r="H104" s="86">
        <v>17</v>
      </c>
      <c r="I104" s="86"/>
      <c r="J104" s="86"/>
      <c r="Q104" s="1"/>
      <c r="R104" s="1"/>
      <c r="S104" s="1"/>
      <c r="T104" s="1"/>
      <c r="U104" s="1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</row>
    <row r="105" spans="7:142" hidden="1" x14ac:dyDescent="0.2">
      <c r="G105" s="86">
        <v>52</v>
      </c>
      <c r="H105" s="86"/>
      <c r="I105" s="86"/>
      <c r="J105" s="86"/>
      <c r="Q105" s="1"/>
      <c r="R105" s="1"/>
      <c r="S105" s="1"/>
      <c r="T105" s="1"/>
      <c r="U105" s="1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</row>
    <row r="106" spans="7:142" hidden="1" x14ac:dyDescent="0.2">
      <c r="G106" s="86">
        <v>53</v>
      </c>
      <c r="H106" s="86"/>
      <c r="I106" s="86"/>
      <c r="J106" s="86"/>
      <c r="Q106" s="1"/>
      <c r="R106" s="1"/>
      <c r="S106" s="1"/>
      <c r="T106" s="1"/>
      <c r="U106" s="1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</row>
    <row r="107" spans="7:142" hidden="1" x14ac:dyDescent="0.2">
      <c r="G107" s="86">
        <v>54</v>
      </c>
      <c r="H107" s="86">
        <v>18</v>
      </c>
      <c r="I107" s="86">
        <v>9</v>
      </c>
      <c r="J107" s="86">
        <v>3</v>
      </c>
      <c r="Q107" s="1"/>
      <c r="R107" s="1"/>
      <c r="S107" s="1"/>
      <c r="T107" s="1"/>
      <c r="U107" s="1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</row>
    <row r="108" spans="7:142" hidden="1" x14ac:dyDescent="0.2">
      <c r="G108" s="86">
        <v>55</v>
      </c>
      <c r="H108" s="86"/>
      <c r="I108" s="86"/>
      <c r="J108" s="86"/>
      <c r="Q108" s="1"/>
      <c r="R108" s="1"/>
      <c r="S108" s="1"/>
      <c r="T108" s="1"/>
      <c r="U108" s="1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</row>
    <row r="109" spans="7:142" hidden="1" x14ac:dyDescent="0.2">
      <c r="G109" s="86">
        <v>56</v>
      </c>
      <c r="H109" s="86"/>
      <c r="I109" s="86"/>
      <c r="J109" s="86"/>
      <c r="Q109" s="1"/>
      <c r="R109" s="1"/>
      <c r="S109" s="1"/>
      <c r="T109" s="1"/>
      <c r="U109" s="1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</row>
    <row r="110" spans="7:142" hidden="1" x14ac:dyDescent="0.2">
      <c r="G110" s="86">
        <v>57</v>
      </c>
      <c r="H110" s="86">
        <v>19</v>
      </c>
      <c r="I110" s="86"/>
      <c r="J110" s="86"/>
      <c r="Q110" s="1"/>
      <c r="R110" s="1"/>
      <c r="S110" s="1"/>
      <c r="T110" s="1"/>
      <c r="U110" s="1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</row>
    <row r="111" spans="7:142" hidden="1" x14ac:dyDescent="0.2">
      <c r="G111" s="86">
        <v>58</v>
      </c>
      <c r="H111" s="86"/>
      <c r="I111" s="86"/>
      <c r="J111" s="86"/>
      <c r="Q111" s="1"/>
      <c r="R111" s="1"/>
      <c r="S111" s="1"/>
      <c r="T111" s="1"/>
      <c r="U111" s="1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</row>
    <row r="112" spans="7:142" hidden="1" x14ac:dyDescent="0.2">
      <c r="G112" s="86">
        <v>59</v>
      </c>
      <c r="H112" s="86"/>
      <c r="I112" s="86"/>
      <c r="J112" s="86"/>
      <c r="Q112" s="1"/>
      <c r="R112" s="1"/>
      <c r="S112" s="1"/>
      <c r="T112" s="1"/>
      <c r="U112" s="1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</row>
    <row r="113" spans="7:142" hidden="1" x14ac:dyDescent="0.2">
      <c r="G113" s="86">
        <v>60</v>
      </c>
      <c r="H113" s="86">
        <v>20</v>
      </c>
      <c r="I113" s="86">
        <v>10</v>
      </c>
      <c r="J113" s="86">
        <v>4</v>
      </c>
      <c r="Q113" s="1"/>
      <c r="R113" s="1"/>
      <c r="S113" s="1"/>
      <c r="T113" s="1"/>
      <c r="U113" s="1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</row>
    <row r="114" spans="7:142" hidden="1" x14ac:dyDescent="0.2">
      <c r="G114" s="86">
        <v>61</v>
      </c>
      <c r="H114" s="86"/>
      <c r="I114" s="86"/>
      <c r="J114" s="86"/>
      <c r="Q114" s="1"/>
      <c r="R114" s="1"/>
      <c r="S114" s="1"/>
      <c r="T114" s="1"/>
      <c r="U114" s="1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</row>
    <row r="115" spans="7:142" hidden="1" x14ac:dyDescent="0.2">
      <c r="G115" s="86">
        <v>62</v>
      </c>
      <c r="H115" s="86"/>
      <c r="I115" s="86"/>
      <c r="J115" s="86"/>
      <c r="Q115" s="1"/>
      <c r="R115" s="1"/>
      <c r="S115" s="1"/>
      <c r="T115" s="1"/>
      <c r="U115" s="1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</row>
    <row r="116" spans="7:142" hidden="1" x14ac:dyDescent="0.2">
      <c r="G116" s="86">
        <v>63</v>
      </c>
      <c r="H116" s="86">
        <v>21</v>
      </c>
      <c r="I116" s="86"/>
      <c r="J116" s="86"/>
      <c r="Q116" s="1"/>
      <c r="R116" s="1"/>
      <c r="S116" s="1"/>
      <c r="T116" s="1"/>
      <c r="U116" s="1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</row>
    <row r="117" spans="7:142" hidden="1" x14ac:dyDescent="0.2">
      <c r="G117" s="86">
        <v>64</v>
      </c>
      <c r="H117" s="86"/>
      <c r="I117" s="86"/>
      <c r="J117" s="86"/>
      <c r="Q117" s="1"/>
      <c r="R117" s="1"/>
      <c r="S117" s="1"/>
      <c r="T117" s="1"/>
      <c r="U117" s="1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</row>
    <row r="118" spans="7:142" hidden="1" x14ac:dyDescent="0.2">
      <c r="G118" s="86">
        <v>65</v>
      </c>
      <c r="H118" s="86"/>
      <c r="I118" s="86"/>
      <c r="J118" s="86"/>
      <c r="Q118" s="1"/>
      <c r="R118" s="1"/>
      <c r="S118" s="1"/>
      <c r="T118" s="1"/>
      <c r="U118" s="1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</row>
    <row r="119" spans="7:142" hidden="1" x14ac:dyDescent="0.2">
      <c r="G119" s="86">
        <v>66</v>
      </c>
      <c r="H119" s="86">
        <v>22</v>
      </c>
      <c r="I119" s="86">
        <v>11</v>
      </c>
      <c r="J119" s="86">
        <v>5</v>
      </c>
      <c r="Q119" s="1"/>
      <c r="R119" s="1"/>
      <c r="S119" s="1"/>
      <c r="T119" s="1"/>
      <c r="U119" s="1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</row>
    <row r="120" spans="7:142" hidden="1" x14ac:dyDescent="0.2">
      <c r="G120" s="86">
        <v>67</v>
      </c>
      <c r="H120" s="86"/>
      <c r="I120" s="86"/>
      <c r="J120" s="86"/>
      <c r="Q120" s="1"/>
      <c r="R120" s="1"/>
      <c r="S120" s="1"/>
      <c r="T120" s="1"/>
      <c r="U120" s="1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</row>
    <row r="121" spans="7:142" hidden="1" x14ac:dyDescent="0.2">
      <c r="G121" s="86">
        <v>68</v>
      </c>
      <c r="H121" s="86"/>
      <c r="I121" s="86"/>
      <c r="J121" s="86"/>
      <c r="Q121" s="1"/>
      <c r="R121" s="1"/>
      <c r="S121" s="1"/>
      <c r="T121" s="1"/>
      <c r="U121" s="1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</row>
    <row r="122" spans="7:142" hidden="1" x14ac:dyDescent="0.2">
      <c r="G122" s="86">
        <v>69</v>
      </c>
      <c r="H122" s="86">
        <v>23</v>
      </c>
      <c r="I122" s="86"/>
      <c r="J122" s="86"/>
      <c r="Q122" s="1"/>
      <c r="R122" s="1"/>
      <c r="S122" s="1"/>
      <c r="T122" s="1"/>
      <c r="U122" s="1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</row>
    <row r="123" spans="7:142" hidden="1" x14ac:dyDescent="0.2">
      <c r="G123" s="86">
        <v>70</v>
      </c>
      <c r="H123" s="86"/>
      <c r="I123" s="86"/>
      <c r="J123" s="86"/>
      <c r="Q123" s="1"/>
      <c r="R123" s="1"/>
      <c r="S123" s="1"/>
      <c r="T123" s="1"/>
      <c r="U123" s="1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</row>
    <row r="124" spans="7:142" hidden="1" x14ac:dyDescent="0.2">
      <c r="G124" s="86">
        <v>71</v>
      </c>
      <c r="H124" s="86"/>
      <c r="I124" s="86"/>
      <c r="J124" s="86"/>
      <c r="Q124" s="1"/>
      <c r="R124" s="1"/>
      <c r="S124" s="1"/>
      <c r="T124" s="1"/>
      <c r="U124" s="1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</row>
    <row r="125" spans="7:142" hidden="1" x14ac:dyDescent="0.2">
      <c r="G125" s="86">
        <v>72</v>
      </c>
      <c r="H125" s="86">
        <v>24</v>
      </c>
      <c r="I125" s="86">
        <v>12</v>
      </c>
      <c r="J125" s="86">
        <v>6</v>
      </c>
      <c r="Q125" s="1"/>
      <c r="R125" s="1"/>
      <c r="S125" s="1"/>
      <c r="T125" s="1"/>
      <c r="U125" s="1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</row>
    <row r="126" spans="7:142" hidden="1" x14ac:dyDescent="0.2">
      <c r="G126" s="86">
        <v>73</v>
      </c>
      <c r="H126" s="86"/>
      <c r="I126" s="86"/>
      <c r="J126" s="86"/>
      <c r="Q126" s="1"/>
      <c r="R126" s="1"/>
      <c r="S126" s="1"/>
      <c r="T126" s="1"/>
      <c r="U126" s="1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</row>
    <row r="127" spans="7:142" hidden="1" x14ac:dyDescent="0.2">
      <c r="G127" s="86">
        <v>74</v>
      </c>
      <c r="H127" s="86"/>
      <c r="I127" s="86"/>
      <c r="J127" s="86"/>
      <c r="Q127" s="1"/>
      <c r="R127" s="1"/>
      <c r="S127" s="1"/>
      <c r="T127" s="1"/>
      <c r="U127" s="1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</row>
    <row r="128" spans="7:142" hidden="1" x14ac:dyDescent="0.2">
      <c r="G128" s="86">
        <v>75</v>
      </c>
      <c r="H128" s="86">
        <v>25</v>
      </c>
      <c r="I128" s="86"/>
      <c r="J128" s="86"/>
      <c r="Q128" s="1"/>
      <c r="R128" s="1"/>
      <c r="S128" s="1"/>
      <c r="T128" s="1"/>
      <c r="U128" s="1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</row>
    <row r="129" spans="7:142" hidden="1" x14ac:dyDescent="0.2">
      <c r="G129" s="86">
        <v>76</v>
      </c>
      <c r="H129" s="86"/>
      <c r="I129" s="86"/>
      <c r="J129" s="86"/>
      <c r="Q129" s="1"/>
      <c r="R129" s="1"/>
      <c r="S129" s="1"/>
      <c r="T129" s="1"/>
      <c r="U129" s="1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</row>
    <row r="130" spans="7:142" hidden="1" x14ac:dyDescent="0.2">
      <c r="G130" s="86">
        <v>77</v>
      </c>
      <c r="H130" s="86"/>
      <c r="I130" s="86"/>
      <c r="J130" s="86"/>
      <c r="Q130" s="1"/>
      <c r="R130" s="1"/>
      <c r="S130" s="1"/>
      <c r="T130" s="1"/>
      <c r="U130" s="1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</row>
    <row r="131" spans="7:142" hidden="1" x14ac:dyDescent="0.2">
      <c r="G131" s="86">
        <v>78</v>
      </c>
      <c r="H131" s="86">
        <v>26</v>
      </c>
      <c r="I131" s="86">
        <v>13</v>
      </c>
      <c r="J131" s="86">
        <v>7</v>
      </c>
      <c r="Q131" s="1"/>
      <c r="R131" s="1"/>
      <c r="S131" s="1"/>
      <c r="T131" s="1"/>
      <c r="U131" s="1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</row>
    <row r="132" spans="7:142" hidden="1" x14ac:dyDescent="0.2">
      <c r="G132" s="86">
        <v>79</v>
      </c>
      <c r="H132" s="86"/>
      <c r="I132" s="86"/>
      <c r="J132" s="86"/>
      <c r="Q132" s="1"/>
      <c r="R132" s="1"/>
      <c r="S132" s="1"/>
      <c r="T132" s="1"/>
      <c r="U132" s="1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</row>
    <row r="133" spans="7:142" hidden="1" x14ac:dyDescent="0.2">
      <c r="G133" s="86">
        <v>80</v>
      </c>
      <c r="H133" s="86"/>
      <c r="I133" s="86"/>
      <c r="J133" s="86"/>
      <c r="Q133" s="1"/>
      <c r="R133" s="1"/>
      <c r="S133" s="1"/>
      <c r="T133" s="1"/>
      <c r="U133" s="1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</row>
    <row r="134" spans="7:142" hidden="1" x14ac:dyDescent="0.2">
      <c r="G134" s="86">
        <v>81</v>
      </c>
      <c r="H134" s="86">
        <v>27</v>
      </c>
      <c r="I134" s="86"/>
      <c r="J134" s="86"/>
      <c r="Q134" s="1"/>
      <c r="R134" s="1"/>
      <c r="S134" s="1"/>
      <c r="T134" s="1"/>
      <c r="U134" s="1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</row>
    <row r="135" spans="7:142" hidden="1" x14ac:dyDescent="0.2">
      <c r="G135" s="86">
        <v>82</v>
      </c>
      <c r="H135" s="86"/>
      <c r="I135" s="86"/>
      <c r="J135" s="86"/>
      <c r="Q135" s="1"/>
      <c r="R135" s="1"/>
      <c r="S135" s="1"/>
      <c r="T135" s="1"/>
      <c r="U135" s="1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</row>
    <row r="136" spans="7:142" hidden="1" x14ac:dyDescent="0.2">
      <c r="G136" s="86">
        <v>83</v>
      </c>
      <c r="H136" s="86"/>
      <c r="I136" s="86"/>
      <c r="J136" s="86"/>
      <c r="Q136" s="1"/>
      <c r="R136" s="1"/>
      <c r="S136" s="1"/>
      <c r="T136" s="1"/>
      <c r="U136" s="1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</row>
    <row r="137" spans="7:142" hidden="1" x14ac:dyDescent="0.2">
      <c r="G137" s="86">
        <v>84</v>
      </c>
      <c r="H137" s="86">
        <v>28</v>
      </c>
      <c r="I137" s="86">
        <v>14</v>
      </c>
      <c r="J137" s="86">
        <v>8</v>
      </c>
      <c r="Q137" s="1"/>
      <c r="R137" s="1"/>
      <c r="S137" s="1"/>
      <c r="T137" s="1"/>
      <c r="U137" s="1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</row>
    <row r="138" spans="7:142" hidden="1" x14ac:dyDescent="0.2">
      <c r="G138" s="86">
        <v>85</v>
      </c>
      <c r="H138" s="86"/>
      <c r="I138" s="86"/>
      <c r="J138" s="86"/>
      <c r="Q138" s="1"/>
      <c r="R138" s="1"/>
      <c r="S138" s="1"/>
      <c r="T138" s="1"/>
      <c r="U138" s="1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</row>
    <row r="139" spans="7:142" hidden="1" x14ac:dyDescent="0.2">
      <c r="G139" s="86">
        <v>86</v>
      </c>
      <c r="H139" s="86"/>
      <c r="I139" s="86"/>
      <c r="J139" s="86"/>
      <c r="Q139" s="1"/>
      <c r="R139" s="1"/>
      <c r="S139" s="1"/>
      <c r="T139" s="1"/>
      <c r="U139" s="1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</row>
    <row r="140" spans="7:142" hidden="1" x14ac:dyDescent="0.2">
      <c r="G140" s="86">
        <v>87</v>
      </c>
      <c r="H140" s="86">
        <v>29</v>
      </c>
      <c r="I140" s="86"/>
      <c r="J140" s="86"/>
      <c r="Q140" s="1"/>
      <c r="R140" s="1"/>
      <c r="S140" s="1"/>
      <c r="T140" s="1"/>
      <c r="U140" s="1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</row>
    <row r="141" spans="7:142" hidden="1" x14ac:dyDescent="0.2">
      <c r="G141" s="86">
        <v>88</v>
      </c>
      <c r="H141" s="86"/>
      <c r="I141" s="86"/>
      <c r="J141" s="86"/>
      <c r="Q141" s="1"/>
      <c r="R141" s="1"/>
      <c r="S141" s="1"/>
      <c r="T141" s="1"/>
      <c r="U141" s="1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</row>
    <row r="142" spans="7:142" hidden="1" x14ac:dyDescent="0.2">
      <c r="G142" s="86">
        <v>89</v>
      </c>
      <c r="H142" s="86"/>
      <c r="I142" s="86"/>
      <c r="J142" s="86"/>
      <c r="Q142" s="1"/>
      <c r="R142" s="1"/>
      <c r="S142" s="1"/>
      <c r="T142" s="1"/>
      <c r="U142" s="1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</row>
    <row r="143" spans="7:142" hidden="1" x14ac:dyDescent="0.2">
      <c r="G143" s="86">
        <v>90</v>
      </c>
      <c r="H143" s="86">
        <v>30</v>
      </c>
      <c r="I143" s="86">
        <v>15</v>
      </c>
      <c r="J143" s="86">
        <v>9</v>
      </c>
      <c r="Q143" s="1"/>
      <c r="R143" s="1"/>
      <c r="S143" s="1"/>
      <c r="T143" s="1"/>
      <c r="U143" s="1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</row>
    <row r="144" spans="7:142" hidden="1" x14ac:dyDescent="0.2">
      <c r="G144" s="86">
        <v>91</v>
      </c>
      <c r="H144" s="86"/>
      <c r="I144" s="86"/>
      <c r="J144" s="86"/>
      <c r="Q144" s="1"/>
      <c r="R144" s="1"/>
      <c r="S144" s="1"/>
      <c r="T144" s="1"/>
      <c r="U144" s="1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</row>
    <row r="145" spans="7:142" hidden="1" x14ac:dyDescent="0.2">
      <c r="G145" s="86">
        <v>92</v>
      </c>
      <c r="H145" s="86"/>
      <c r="I145" s="86"/>
      <c r="J145" s="86"/>
      <c r="Q145" s="1"/>
      <c r="R145" s="1"/>
      <c r="S145" s="1"/>
      <c r="T145" s="1"/>
      <c r="U145" s="1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</row>
    <row r="146" spans="7:142" hidden="1" x14ac:dyDescent="0.2">
      <c r="G146" s="86">
        <v>93</v>
      </c>
      <c r="H146" s="86">
        <v>31</v>
      </c>
      <c r="I146" s="86"/>
      <c r="J146" s="86"/>
      <c r="Q146" s="1"/>
      <c r="R146" s="1"/>
      <c r="S146" s="1"/>
      <c r="T146" s="1"/>
      <c r="U146" s="1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</row>
    <row r="147" spans="7:142" hidden="1" x14ac:dyDescent="0.2">
      <c r="G147" s="86">
        <v>94</v>
      </c>
      <c r="H147" s="86"/>
      <c r="I147" s="86"/>
      <c r="J147" s="86"/>
      <c r="Q147" s="1"/>
      <c r="R147" s="1"/>
      <c r="S147" s="1"/>
      <c r="T147" s="1"/>
      <c r="U147" s="1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</row>
    <row r="148" spans="7:142" hidden="1" x14ac:dyDescent="0.2">
      <c r="G148" s="86">
        <v>95</v>
      </c>
      <c r="H148" s="86"/>
      <c r="I148" s="86"/>
      <c r="J148" s="86"/>
      <c r="Q148" s="1"/>
      <c r="R148" s="1"/>
      <c r="S148" s="1"/>
      <c r="T148" s="1"/>
      <c r="U148" s="1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</row>
    <row r="149" spans="7:142" hidden="1" x14ac:dyDescent="0.2">
      <c r="G149" s="86">
        <v>96</v>
      </c>
      <c r="H149" s="86">
        <v>32</v>
      </c>
      <c r="I149" s="86">
        <v>16</v>
      </c>
      <c r="J149" s="86">
        <v>10</v>
      </c>
      <c r="Q149" s="1"/>
      <c r="R149" s="1"/>
      <c r="S149" s="1"/>
      <c r="T149" s="1"/>
      <c r="U149" s="1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</row>
    <row r="150" spans="7:142" hidden="1" x14ac:dyDescent="0.2">
      <c r="G150" s="86">
        <v>97</v>
      </c>
      <c r="H150" s="86"/>
      <c r="I150" s="86"/>
      <c r="J150" s="86"/>
      <c r="Q150" s="1"/>
      <c r="R150" s="1"/>
      <c r="S150" s="1"/>
      <c r="T150" s="1"/>
      <c r="U150" s="1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</row>
    <row r="151" spans="7:142" hidden="1" x14ac:dyDescent="0.2">
      <c r="G151" s="86">
        <v>98</v>
      </c>
      <c r="H151" s="86"/>
      <c r="I151" s="86"/>
      <c r="J151" s="86"/>
      <c r="Q151" s="1"/>
      <c r="R151" s="1"/>
      <c r="S151" s="1"/>
      <c r="T151" s="1"/>
      <c r="U151" s="1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</row>
    <row r="152" spans="7:142" hidden="1" x14ac:dyDescent="0.2">
      <c r="G152" s="86">
        <v>99</v>
      </c>
      <c r="H152" s="86">
        <v>33</v>
      </c>
      <c r="I152" s="86"/>
      <c r="J152" s="86"/>
      <c r="Q152" s="1"/>
      <c r="R152" s="1"/>
      <c r="S152" s="1"/>
      <c r="T152" s="1"/>
      <c r="U152" s="1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</row>
    <row r="153" spans="7:142" hidden="1" x14ac:dyDescent="0.2">
      <c r="G153" s="86">
        <v>100</v>
      </c>
      <c r="H153" s="86"/>
      <c r="I153" s="86"/>
      <c r="J153" s="86"/>
      <c r="Q153" s="1"/>
      <c r="R153" s="1"/>
      <c r="S153" s="1"/>
      <c r="T153" s="1"/>
      <c r="U153" s="1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</row>
    <row r="154" spans="7:142" hidden="1" x14ac:dyDescent="0.2">
      <c r="G154" s="86">
        <v>101</v>
      </c>
      <c r="H154" s="86"/>
      <c r="I154" s="86"/>
      <c r="J154" s="86"/>
      <c r="Q154" s="1"/>
      <c r="R154" s="1"/>
      <c r="S154" s="1"/>
      <c r="T154" s="1"/>
      <c r="U154" s="1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</row>
    <row r="155" spans="7:142" hidden="1" x14ac:dyDescent="0.2">
      <c r="G155" s="86">
        <v>102</v>
      </c>
      <c r="H155" s="86">
        <v>34</v>
      </c>
      <c r="I155" s="86">
        <v>17</v>
      </c>
      <c r="J155" s="86">
        <v>11</v>
      </c>
      <c r="Q155" s="1"/>
      <c r="R155" s="1"/>
      <c r="S155" s="1"/>
      <c r="T155" s="1"/>
      <c r="U155" s="1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</row>
    <row r="156" spans="7:142" hidden="1" x14ac:dyDescent="0.2">
      <c r="G156" s="86">
        <v>103</v>
      </c>
      <c r="H156" s="86"/>
      <c r="I156" s="86"/>
      <c r="J156" s="86"/>
      <c r="Q156" s="1"/>
      <c r="R156" s="1"/>
      <c r="S156" s="1"/>
      <c r="T156" s="1"/>
      <c r="U156" s="1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</row>
    <row r="157" spans="7:142" hidden="1" x14ac:dyDescent="0.2">
      <c r="G157" s="86">
        <v>104</v>
      </c>
      <c r="H157" s="86"/>
      <c r="I157" s="86"/>
      <c r="J157" s="86"/>
      <c r="Q157" s="1"/>
      <c r="R157" s="1"/>
      <c r="S157" s="1"/>
      <c r="T157" s="1"/>
      <c r="U157" s="1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</row>
    <row r="158" spans="7:142" hidden="1" x14ac:dyDescent="0.2">
      <c r="G158" s="86">
        <v>105</v>
      </c>
      <c r="H158" s="86">
        <v>35</v>
      </c>
      <c r="I158" s="86"/>
      <c r="J158" s="86"/>
      <c r="Q158" s="1"/>
      <c r="R158" s="1"/>
      <c r="S158" s="1"/>
      <c r="T158" s="1"/>
      <c r="U158" s="1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</row>
    <row r="159" spans="7:142" hidden="1" x14ac:dyDescent="0.2">
      <c r="G159" s="86">
        <v>106</v>
      </c>
      <c r="H159" s="86"/>
      <c r="I159" s="86"/>
      <c r="J159" s="86"/>
      <c r="Q159" s="1"/>
      <c r="R159" s="1"/>
      <c r="S159" s="1"/>
      <c r="T159" s="1"/>
      <c r="U159" s="1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</row>
    <row r="160" spans="7:142" hidden="1" x14ac:dyDescent="0.2">
      <c r="G160" s="86">
        <v>107</v>
      </c>
      <c r="H160" s="86"/>
      <c r="I160" s="86"/>
      <c r="J160" s="86"/>
      <c r="Q160" s="1"/>
      <c r="R160" s="1"/>
      <c r="S160" s="1"/>
      <c r="T160" s="1"/>
      <c r="U160" s="1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</row>
    <row r="161" spans="7:142" hidden="1" x14ac:dyDescent="0.2">
      <c r="G161" s="86">
        <v>108</v>
      </c>
      <c r="H161" s="86">
        <v>36</v>
      </c>
      <c r="I161" s="86">
        <v>18</v>
      </c>
      <c r="J161" s="86">
        <v>12</v>
      </c>
      <c r="Q161" s="1"/>
      <c r="R161" s="1"/>
      <c r="S161" s="1"/>
      <c r="T161" s="1"/>
      <c r="U161" s="1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</row>
    <row r="162" spans="7:142" hidden="1" x14ac:dyDescent="0.2">
      <c r="G162" s="86">
        <v>109</v>
      </c>
      <c r="H162" s="86"/>
      <c r="I162" s="86"/>
      <c r="J162" s="86"/>
      <c r="Q162" s="1"/>
      <c r="R162" s="1"/>
      <c r="S162" s="1"/>
      <c r="T162" s="1"/>
      <c r="U162" s="1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</row>
    <row r="163" spans="7:142" hidden="1" x14ac:dyDescent="0.2">
      <c r="G163" s="86">
        <v>110</v>
      </c>
      <c r="H163" s="86"/>
      <c r="I163" s="86"/>
      <c r="J163" s="86"/>
      <c r="Q163" s="1"/>
      <c r="R163" s="1"/>
      <c r="S163" s="1"/>
      <c r="T163" s="1"/>
      <c r="U163" s="1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</row>
    <row r="164" spans="7:142" hidden="1" x14ac:dyDescent="0.2">
      <c r="G164" s="86">
        <v>111</v>
      </c>
      <c r="H164" s="86">
        <v>37</v>
      </c>
      <c r="I164" s="86"/>
      <c r="J164" s="86"/>
      <c r="Q164" s="1"/>
      <c r="R164" s="1"/>
      <c r="S164" s="1"/>
      <c r="T164" s="1"/>
      <c r="U164" s="1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</row>
    <row r="165" spans="7:142" hidden="1" x14ac:dyDescent="0.2">
      <c r="G165" s="86">
        <v>112</v>
      </c>
      <c r="H165" s="86"/>
      <c r="I165" s="86"/>
      <c r="J165" s="86"/>
      <c r="Q165" s="1"/>
      <c r="R165" s="1"/>
      <c r="S165" s="1"/>
      <c r="T165" s="1"/>
      <c r="U165" s="1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</row>
    <row r="166" spans="7:142" hidden="1" x14ac:dyDescent="0.2">
      <c r="G166" s="86">
        <v>113</v>
      </c>
      <c r="H166" s="86"/>
      <c r="I166" s="86"/>
      <c r="J166" s="86"/>
      <c r="Q166" s="1"/>
      <c r="R166" s="1"/>
      <c r="S166" s="1"/>
      <c r="T166" s="1"/>
      <c r="U166" s="1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</row>
    <row r="167" spans="7:142" hidden="1" x14ac:dyDescent="0.2">
      <c r="G167" s="86">
        <v>114</v>
      </c>
      <c r="H167" s="86">
        <v>38</v>
      </c>
      <c r="I167" s="86">
        <v>19</v>
      </c>
      <c r="J167" s="86">
        <v>13</v>
      </c>
      <c r="Q167" s="1"/>
      <c r="R167" s="1"/>
      <c r="S167" s="1"/>
      <c r="T167" s="1"/>
      <c r="U167" s="1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</row>
    <row r="168" spans="7:142" hidden="1" x14ac:dyDescent="0.2">
      <c r="G168" s="86">
        <v>115</v>
      </c>
      <c r="H168" s="86"/>
      <c r="I168" s="86"/>
      <c r="J168" s="86"/>
      <c r="Q168" s="1"/>
      <c r="R168" s="1"/>
      <c r="S168" s="1"/>
      <c r="T168" s="1"/>
      <c r="U168" s="1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</row>
    <row r="169" spans="7:142" hidden="1" x14ac:dyDescent="0.2">
      <c r="G169" s="86">
        <v>116</v>
      </c>
      <c r="H169" s="86"/>
      <c r="I169" s="86"/>
      <c r="J169" s="86"/>
      <c r="Q169" s="1"/>
      <c r="R169" s="1"/>
      <c r="S169" s="1"/>
      <c r="T169" s="1"/>
      <c r="U169" s="1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</row>
    <row r="170" spans="7:142" hidden="1" x14ac:dyDescent="0.2">
      <c r="G170" s="86">
        <v>117</v>
      </c>
      <c r="H170" s="86">
        <v>39</v>
      </c>
      <c r="I170" s="86"/>
      <c r="J170" s="86"/>
      <c r="Q170" s="1"/>
      <c r="R170" s="1"/>
      <c r="S170" s="1"/>
      <c r="T170" s="1"/>
      <c r="U170" s="1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</row>
    <row r="171" spans="7:142" hidden="1" x14ac:dyDescent="0.2">
      <c r="G171" s="86">
        <v>118</v>
      </c>
      <c r="H171" s="86"/>
      <c r="I171" s="86"/>
      <c r="J171" s="86"/>
      <c r="Q171" s="1"/>
      <c r="R171" s="1"/>
      <c r="S171" s="1"/>
      <c r="T171" s="1"/>
      <c r="U171" s="1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</row>
    <row r="172" spans="7:142" hidden="1" x14ac:dyDescent="0.2">
      <c r="G172" s="86">
        <v>119</v>
      </c>
      <c r="H172" s="86"/>
      <c r="I172" s="86"/>
      <c r="J172" s="86"/>
      <c r="Q172" s="1"/>
      <c r="R172" s="1"/>
      <c r="S172" s="1"/>
      <c r="T172" s="1"/>
      <c r="U172" s="1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</row>
    <row r="173" spans="7:142" hidden="1" x14ac:dyDescent="0.2">
      <c r="G173" s="86">
        <v>120</v>
      </c>
      <c r="H173" s="86">
        <v>40</v>
      </c>
      <c r="I173" s="86">
        <v>20</v>
      </c>
      <c r="J173" s="86">
        <v>14</v>
      </c>
      <c r="Q173" s="1"/>
      <c r="R173" s="1"/>
      <c r="S173" s="1"/>
      <c r="T173" s="1"/>
      <c r="U173" s="1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</row>
    <row r="174" spans="7:142" x14ac:dyDescent="0.2">
      <c r="Q174" s="1"/>
      <c r="R174" s="1"/>
      <c r="S174" s="1"/>
      <c r="T174" s="1"/>
      <c r="U174" s="1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</row>
    <row r="175" spans="7:142" x14ac:dyDescent="0.2">
      <c r="Q175" s="1"/>
      <c r="R175" s="1"/>
      <c r="S175" s="1"/>
      <c r="T175" s="1"/>
      <c r="U175" s="1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</row>
    <row r="176" spans="7:142" x14ac:dyDescent="0.2">
      <c r="Q176" s="1"/>
      <c r="R176" s="1"/>
      <c r="S176" s="1"/>
      <c r="T176" s="1"/>
      <c r="U176" s="1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</row>
    <row r="177" spans="17:142" x14ac:dyDescent="0.2">
      <c r="Q177" s="1"/>
      <c r="R177" s="1"/>
      <c r="S177" s="1"/>
      <c r="T177" s="1"/>
      <c r="U177" s="1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</row>
    <row r="178" spans="17:142" x14ac:dyDescent="0.2">
      <c r="Q178" s="1"/>
      <c r="R178" s="1"/>
      <c r="S178" s="1"/>
      <c r="T178" s="1"/>
      <c r="U178" s="1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</row>
    <row r="179" spans="17:142" x14ac:dyDescent="0.2">
      <c r="Q179" s="1"/>
      <c r="R179" s="1"/>
      <c r="S179" s="1"/>
      <c r="T179" s="1"/>
      <c r="U179" s="1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</row>
    <row r="180" spans="17:142" x14ac:dyDescent="0.2">
      <c r="Q180" s="1"/>
      <c r="R180" s="1"/>
      <c r="S180" s="1"/>
      <c r="T180" s="1"/>
      <c r="U180" s="1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</row>
    <row r="181" spans="17:142" x14ac:dyDescent="0.2">
      <c r="Q181" s="1"/>
      <c r="R181" s="1"/>
      <c r="S181" s="1"/>
      <c r="T181" s="1"/>
      <c r="U181" s="1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</row>
    <row r="182" spans="17:142" x14ac:dyDescent="0.2">
      <c r="Q182" s="1"/>
      <c r="R182" s="1"/>
      <c r="S182" s="1"/>
      <c r="T182" s="1"/>
      <c r="U182" s="1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</row>
    <row r="183" spans="17:142" x14ac:dyDescent="0.2">
      <c r="Q183" s="1"/>
      <c r="R183" s="1"/>
      <c r="S183" s="1"/>
      <c r="T183" s="1"/>
      <c r="U183" s="1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</row>
    <row r="184" spans="17:142" x14ac:dyDescent="0.2">
      <c r="Q184" s="1"/>
      <c r="R184" s="1"/>
      <c r="S184" s="1"/>
      <c r="T184" s="1"/>
      <c r="U184" s="1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</row>
    <row r="185" spans="17:142" x14ac:dyDescent="0.2">
      <c r="Q185" s="1"/>
      <c r="R185" s="1"/>
      <c r="S185" s="1"/>
      <c r="T185" s="1"/>
      <c r="U185" s="1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</row>
    <row r="186" spans="17:142" x14ac:dyDescent="0.2">
      <c r="Q186" s="1"/>
      <c r="R186" s="1"/>
      <c r="S186" s="1"/>
      <c r="T186" s="1"/>
      <c r="U186" s="1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</row>
    <row r="187" spans="17:142" x14ac:dyDescent="0.2">
      <c r="Q187" s="1"/>
      <c r="R187" s="1"/>
      <c r="S187" s="1"/>
      <c r="T187" s="1"/>
      <c r="U187" s="1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</row>
    <row r="188" spans="17:142" x14ac:dyDescent="0.2">
      <c r="Q188" s="1"/>
      <c r="R188" s="1"/>
      <c r="S188" s="1"/>
      <c r="T188" s="1"/>
      <c r="U188" s="1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</row>
    <row r="189" spans="17:142" x14ac:dyDescent="0.2">
      <c r="Q189" s="1"/>
      <c r="R189" s="1"/>
      <c r="S189" s="1"/>
      <c r="T189" s="1"/>
      <c r="U189" s="1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</row>
    <row r="190" spans="17:142" x14ac:dyDescent="0.2">
      <c r="Q190" s="1"/>
      <c r="R190" s="1"/>
      <c r="S190" s="1"/>
      <c r="T190" s="1"/>
      <c r="U190" s="1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</row>
    <row r="191" spans="17:142" x14ac:dyDescent="0.2">
      <c r="Q191" s="1"/>
      <c r="R191" s="1"/>
      <c r="S191" s="1"/>
      <c r="T191" s="1"/>
      <c r="U191" s="1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</row>
    <row r="192" spans="17:142" x14ac:dyDescent="0.2">
      <c r="Q192" s="1"/>
      <c r="R192" s="1"/>
      <c r="S192" s="1"/>
      <c r="T192" s="1"/>
      <c r="U192" s="1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</row>
    <row r="193" spans="17:142" x14ac:dyDescent="0.2">
      <c r="Q193" s="1"/>
      <c r="R193" s="1"/>
      <c r="S193" s="1"/>
      <c r="T193" s="1"/>
      <c r="U193" s="1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</row>
    <row r="194" spans="17:142" x14ac:dyDescent="0.2">
      <c r="Q194" s="1"/>
      <c r="R194" s="1"/>
      <c r="S194" s="1"/>
      <c r="T194" s="1"/>
      <c r="U194" s="1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</row>
    <row r="195" spans="17:142" x14ac:dyDescent="0.2">
      <c r="Q195" s="1"/>
      <c r="R195" s="1"/>
      <c r="S195" s="1"/>
      <c r="T195" s="1"/>
      <c r="U195" s="1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</row>
    <row r="196" spans="17:142" x14ac:dyDescent="0.2">
      <c r="Q196" s="1"/>
      <c r="R196" s="1"/>
      <c r="S196" s="1"/>
      <c r="T196" s="1"/>
      <c r="U196" s="1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</row>
    <row r="197" spans="17:142" x14ac:dyDescent="0.2">
      <c r="Q197" s="1"/>
      <c r="R197" s="1"/>
      <c r="S197" s="1"/>
      <c r="T197" s="1"/>
      <c r="U197" s="1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</row>
    <row r="198" spans="17:142" x14ac:dyDescent="0.2">
      <c r="Q198" s="1"/>
      <c r="R198" s="1"/>
      <c r="S198" s="1"/>
      <c r="T198" s="1"/>
      <c r="U198" s="1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</row>
    <row r="199" spans="17:142" x14ac:dyDescent="0.2">
      <c r="Q199" s="1"/>
      <c r="R199" s="1"/>
      <c r="S199" s="1"/>
      <c r="T199" s="1"/>
      <c r="U199" s="1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</row>
    <row r="200" spans="17:142" x14ac:dyDescent="0.2">
      <c r="Q200" s="1"/>
      <c r="R200" s="1"/>
      <c r="S200" s="1"/>
      <c r="T200" s="1"/>
      <c r="U200" s="1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</row>
    <row r="201" spans="17:142" x14ac:dyDescent="0.2">
      <c r="Q201" s="1"/>
      <c r="R201" s="1"/>
      <c r="S201" s="1"/>
      <c r="T201" s="1"/>
      <c r="U201" s="1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</row>
    <row r="202" spans="17:142" x14ac:dyDescent="0.2">
      <c r="Q202" s="1"/>
      <c r="R202" s="1"/>
      <c r="S202" s="1"/>
      <c r="T202" s="1"/>
      <c r="U202" s="1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9"/>
      <c r="BU202" s="29"/>
      <c r="BV202" s="29"/>
      <c r="BW202" s="29"/>
      <c r="BX202" s="29"/>
      <c r="BY202" s="29"/>
      <c r="BZ202" s="29"/>
      <c r="CA202" s="29"/>
      <c r="CB202" s="29"/>
      <c r="CC202" s="29"/>
      <c r="CD202" s="29"/>
      <c r="CE202" s="29"/>
      <c r="CF202" s="29"/>
      <c r="CG202" s="29"/>
      <c r="CH202" s="29"/>
      <c r="CI202" s="29"/>
      <c r="CJ202" s="29"/>
      <c r="CK202" s="29"/>
      <c r="CL202" s="29"/>
      <c r="CM202" s="29"/>
      <c r="CN202" s="29"/>
      <c r="CO202" s="29"/>
      <c r="CP202" s="29"/>
      <c r="CQ202" s="29"/>
      <c r="CR202" s="29"/>
      <c r="CS202" s="29"/>
      <c r="CT202" s="29"/>
      <c r="CU202" s="29"/>
      <c r="CV202" s="29"/>
      <c r="CW202" s="29"/>
      <c r="CX202" s="29"/>
      <c r="CY202" s="29"/>
      <c r="CZ202" s="29"/>
      <c r="DA202" s="29"/>
      <c r="DB202" s="29"/>
      <c r="DC202" s="29"/>
      <c r="DD202" s="29"/>
      <c r="DE202" s="29"/>
      <c r="DF202" s="29"/>
      <c r="DG202" s="29"/>
      <c r="DH202" s="29"/>
      <c r="DI202" s="29"/>
      <c r="DJ202" s="29"/>
      <c r="DK202" s="29"/>
      <c r="DL202" s="29"/>
      <c r="DM202" s="29"/>
      <c r="DN202" s="29"/>
      <c r="DO202" s="29"/>
      <c r="DP202" s="29"/>
      <c r="DQ202" s="29"/>
      <c r="DR202" s="29"/>
      <c r="DS202" s="29"/>
      <c r="DT202" s="29"/>
      <c r="DU202" s="29"/>
      <c r="DV202" s="29"/>
      <c r="DW202" s="29"/>
      <c r="DX202" s="29"/>
      <c r="DY202" s="29"/>
      <c r="DZ202" s="29"/>
      <c r="EA202" s="29"/>
      <c r="EB202" s="29"/>
      <c r="EC202" s="29"/>
      <c r="ED202" s="29"/>
      <c r="EE202" s="29"/>
      <c r="EF202" s="29"/>
      <c r="EG202" s="29"/>
      <c r="EH202" s="29"/>
      <c r="EI202" s="29"/>
      <c r="EJ202" s="29"/>
      <c r="EK202" s="29"/>
      <c r="EL202" s="29"/>
    </row>
    <row r="203" spans="17:142" x14ac:dyDescent="0.2">
      <c r="Q203" s="1"/>
      <c r="R203" s="1"/>
      <c r="S203" s="1"/>
      <c r="T203" s="1"/>
      <c r="U203" s="1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9"/>
      <c r="BU203" s="29"/>
      <c r="BV203" s="29"/>
      <c r="BW203" s="29"/>
      <c r="BX203" s="29"/>
      <c r="BY203" s="29"/>
      <c r="BZ203" s="29"/>
      <c r="CA203" s="29"/>
      <c r="CB203" s="29"/>
      <c r="CC203" s="29"/>
      <c r="CD203" s="29"/>
      <c r="CE203" s="29"/>
      <c r="CF203" s="29"/>
      <c r="CG203" s="29"/>
      <c r="CH203" s="29"/>
      <c r="CI203" s="29"/>
      <c r="CJ203" s="29"/>
      <c r="CK203" s="29"/>
      <c r="CL203" s="29"/>
      <c r="CM203" s="29"/>
      <c r="CN203" s="29"/>
      <c r="CO203" s="29"/>
      <c r="CP203" s="29"/>
      <c r="CQ203" s="29"/>
      <c r="CR203" s="29"/>
      <c r="CS203" s="29"/>
      <c r="CT203" s="29"/>
      <c r="CU203" s="29"/>
      <c r="CV203" s="29"/>
      <c r="CW203" s="29"/>
      <c r="CX203" s="29"/>
      <c r="CY203" s="29"/>
      <c r="CZ203" s="29"/>
      <c r="DA203" s="29"/>
      <c r="DB203" s="29"/>
      <c r="DC203" s="29"/>
      <c r="DD203" s="29"/>
      <c r="DE203" s="29"/>
      <c r="DF203" s="29"/>
      <c r="DG203" s="29"/>
      <c r="DH203" s="29"/>
      <c r="DI203" s="29"/>
      <c r="DJ203" s="29"/>
      <c r="DK203" s="29"/>
      <c r="DL203" s="29"/>
      <c r="DM203" s="29"/>
      <c r="DN203" s="29"/>
      <c r="DO203" s="29"/>
      <c r="DP203" s="29"/>
      <c r="DQ203" s="29"/>
      <c r="DR203" s="29"/>
      <c r="DS203" s="29"/>
      <c r="DT203" s="29"/>
      <c r="DU203" s="29"/>
      <c r="DV203" s="29"/>
      <c r="DW203" s="29"/>
      <c r="DX203" s="29"/>
      <c r="DY203" s="29"/>
      <c r="DZ203" s="29"/>
      <c r="EA203" s="29"/>
      <c r="EB203" s="29"/>
      <c r="EC203" s="29"/>
      <c r="ED203" s="29"/>
      <c r="EE203" s="29"/>
      <c r="EF203" s="29"/>
      <c r="EG203" s="29"/>
      <c r="EH203" s="29"/>
      <c r="EI203" s="29"/>
      <c r="EJ203" s="29"/>
      <c r="EK203" s="29"/>
      <c r="EL203" s="29"/>
    </row>
    <row r="204" spans="17:142" x14ac:dyDescent="0.2">
      <c r="Q204" s="1"/>
      <c r="R204" s="1"/>
      <c r="S204" s="1"/>
      <c r="T204" s="1"/>
      <c r="U204" s="1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</row>
    <row r="205" spans="17:142" x14ac:dyDescent="0.2">
      <c r="Q205" s="1"/>
      <c r="R205" s="1"/>
      <c r="S205" s="1"/>
      <c r="T205" s="1"/>
      <c r="U205" s="1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9"/>
      <c r="BU205" s="29"/>
      <c r="BV205" s="29"/>
      <c r="BW205" s="29"/>
      <c r="BX205" s="29"/>
      <c r="BY205" s="29"/>
      <c r="BZ205" s="29"/>
      <c r="CA205" s="29"/>
      <c r="CB205" s="29"/>
      <c r="CC205" s="29"/>
      <c r="CD205" s="29"/>
      <c r="CE205" s="29"/>
      <c r="CF205" s="29"/>
      <c r="CG205" s="29"/>
      <c r="CH205" s="29"/>
      <c r="CI205" s="29"/>
      <c r="CJ205" s="29"/>
      <c r="CK205" s="29"/>
      <c r="CL205" s="29"/>
      <c r="CM205" s="29"/>
      <c r="CN205" s="29"/>
      <c r="CO205" s="29"/>
      <c r="CP205" s="29"/>
      <c r="CQ205" s="29"/>
      <c r="CR205" s="29"/>
      <c r="CS205" s="29"/>
      <c r="CT205" s="29"/>
      <c r="CU205" s="29"/>
      <c r="CV205" s="29"/>
      <c r="CW205" s="29"/>
      <c r="CX205" s="29"/>
      <c r="CY205" s="29"/>
      <c r="CZ205" s="29"/>
      <c r="DA205" s="29"/>
      <c r="DB205" s="29"/>
      <c r="DC205" s="29"/>
      <c r="DD205" s="29"/>
      <c r="DE205" s="29"/>
      <c r="DF205" s="29"/>
      <c r="DG205" s="29"/>
      <c r="DH205" s="29"/>
      <c r="DI205" s="29"/>
      <c r="DJ205" s="29"/>
      <c r="DK205" s="29"/>
      <c r="DL205" s="29"/>
      <c r="DM205" s="29"/>
      <c r="DN205" s="29"/>
      <c r="DO205" s="29"/>
      <c r="DP205" s="29"/>
      <c r="DQ205" s="29"/>
      <c r="DR205" s="29"/>
      <c r="DS205" s="29"/>
      <c r="DT205" s="29"/>
      <c r="DU205" s="29"/>
      <c r="DV205" s="29"/>
      <c r="DW205" s="29"/>
      <c r="DX205" s="29"/>
      <c r="DY205" s="29"/>
      <c r="DZ205" s="29"/>
      <c r="EA205" s="29"/>
      <c r="EB205" s="29"/>
      <c r="EC205" s="29"/>
      <c r="ED205" s="29"/>
      <c r="EE205" s="29"/>
      <c r="EF205" s="29"/>
      <c r="EG205" s="29"/>
      <c r="EH205" s="29"/>
      <c r="EI205" s="29"/>
      <c r="EJ205" s="29"/>
      <c r="EK205" s="29"/>
      <c r="EL205" s="29"/>
    </row>
    <row r="206" spans="17:142" x14ac:dyDescent="0.2">
      <c r="Q206" s="1"/>
      <c r="R206" s="1"/>
      <c r="S206" s="1"/>
      <c r="T206" s="1"/>
      <c r="U206" s="1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9"/>
      <c r="BU206" s="29"/>
      <c r="BV206" s="29"/>
      <c r="BW206" s="29"/>
      <c r="BX206" s="29"/>
      <c r="BY206" s="29"/>
      <c r="BZ206" s="29"/>
      <c r="CA206" s="29"/>
      <c r="CB206" s="29"/>
      <c r="CC206" s="29"/>
      <c r="CD206" s="29"/>
      <c r="CE206" s="29"/>
      <c r="CF206" s="29"/>
      <c r="CG206" s="29"/>
      <c r="CH206" s="29"/>
      <c r="CI206" s="29"/>
      <c r="CJ206" s="29"/>
      <c r="CK206" s="29"/>
      <c r="CL206" s="29"/>
      <c r="CM206" s="29"/>
      <c r="CN206" s="29"/>
      <c r="CO206" s="29"/>
      <c r="CP206" s="29"/>
      <c r="CQ206" s="29"/>
      <c r="CR206" s="29"/>
      <c r="CS206" s="29"/>
      <c r="CT206" s="29"/>
      <c r="CU206" s="29"/>
      <c r="CV206" s="29"/>
      <c r="CW206" s="29"/>
      <c r="CX206" s="29"/>
      <c r="CY206" s="29"/>
      <c r="CZ206" s="29"/>
      <c r="DA206" s="29"/>
      <c r="DB206" s="29"/>
      <c r="DC206" s="29"/>
      <c r="DD206" s="29"/>
      <c r="DE206" s="29"/>
      <c r="DF206" s="29"/>
      <c r="DG206" s="29"/>
      <c r="DH206" s="29"/>
      <c r="DI206" s="29"/>
      <c r="DJ206" s="29"/>
      <c r="DK206" s="29"/>
      <c r="DL206" s="29"/>
      <c r="DM206" s="29"/>
      <c r="DN206" s="29"/>
      <c r="DO206" s="29"/>
      <c r="DP206" s="29"/>
      <c r="DQ206" s="29"/>
      <c r="DR206" s="29"/>
      <c r="DS206" s="29"/>
      <c r="DT206" s="29"/>
      <c r="DU206" s="29"/>
      <c r="DV206" s="29"/>
      <c r="DW206" s="29"/>
      <c r="DX206" s="29"/>
      <c r="DY206" s="29"/>
      <c r="DZ206" s="29"/>
      <c r="EA206" s="29"/>
      <c r="EB206" s="29"/>
      <c r="EC206" s="29"/>
      <c r="ED206" s="29"/>
      <c r="EE206" s="29"/>
      <c r="EF206" s="29"/>
      <c r="EG206" s="29"/>
      <c r="EH206" s="29"/>
      <c r="EI206" s="29"/>
      <c r="EJ206" s="29"/>
      <c r="EK206" s="29"/>
      <c r="EL206" s="29"/>
    </row>
    <row r="207" spans="17:142" x14ac:dyDescent="0.2">
      <c r="Q207" s="1"/>
      <c r="R207" s="1"/>
      <c r="S207" s="1"/>
      <c r="T207" s="1"/>
      <c r="U207" s="1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9"/>
      <c r="BU207" s="29"/>
      <c r="BV207" s="29"/>
      <c r="BW207" s="29"/>
      <c r="BX207" s="29"/>
      <c r="BY207" s="29"/>
      <c r="BZ207" s="29"/>
      <c r="CA207" s="29"/>
      <c r="CB207" s="29"/>
      <c r="CC207" s="29"/>
      <c r="CD207" s="29"/>
      <c r="CE207" s="29"/>
      <c r="CF207" s="29"/>
      <c r="CG207" s="29"/>
      <c r="CH207" s="29"/>
      <c r="CI207" s="29"/>
      <c r="CJ207" s="29"/>
      <c r="CK207" s="29"/>
      <c r="CL207" s="29"/>
      <c r="CM207" s="29"/>
      <c r="CN207" s="29"/>
      <c r="CO207" s="29"/>
      <c r="CP207" s="29"/>
      <c r="CQ207" s="29"/>
      <c r="CR207" s="29"/>
      <c r="CS207" s="29"/>
      <c r="CT207" s="29"/>
      <c r="CU207" s="29"/>
      <c r="CV207" s="29"/>
      <c r="CW207" s="29"/>
      <c r="CX207" s="29"/>
      <c r="CY207" s="29"/>
      <c r="CZ207" s="29"/>
      <c r="DA207" s="29"/>
      <c r="DB207" s="29"/>
      <c r="DC207" s="29"/>
      <c r="DD207" s="29"/>
      <c r="DE207" s="29"/>
      <c r="DF207" s="29"/>
      <c r="DG207" s="29"/>
      <c r="DH207" s="29"/>
      <c r="DI207" s="29"/>
      <c r="DJ207" s="29"/>
      <c r="DK207" s="29"/>
      <c r="DL207" s="29"/>
      <c r="DM207" s="29"/>
      <c r="DN207" s="29"/>
      <c r="DO207" s="29"/>
      <c r="DP207" s="29"/>
      <c r="DQ207" s="29"/>
      <c r="DR207" s="29"/>
      <c r="DS207" s="29"/>
      <c r="DT207" s="29"/>
      <c r="DU207" s="29"/>
      <c r="DV207" s="29"/>
      <c r="DW207" s="29"/>
      <c r="DX207" s="29"/>
      <c r="DY207" s="29"/>
      <c r="DZ207" s="29"/>
      <c r="EA207" s="29"/>
      <c r="EB207" s="29"/>
      <c r="EC207" s="29"/>
      <c r="ED207" s="29"/>
      <c r="EE207" s="29"/>
      <c r="EF207" s="29"/>
      <c r="EG207" s="29"/>
      <c r="EH207" s="29"/>
      <c r="EI207" s="29"/>
      <c r="EJ207" s="29"/>
      <c r="EK207" s="29"/>
      <c r="EL207" s="29"/>
    </row>
    <row r="208" spans="17:142" x14ac:dyDescent="0.2">
      <c r="Q208" s="1"/>
      <c r="R208" s="1"/>
      <c r="S208" s="1"/>
      <c r="T208" s="1"/>
      <c r="U208" s="1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</row>
    <row r="209" spans="17:142" x14ac:dyDescent="0.2">
      <c r="Q209" s="1"/>
      <c r="R209" s="1"/>
      <c r="S209" s="1"/>
      <c r="T209" s="1"/>
      <c r="U209" s="1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</row>
    <row r="210" spans="17:142" x14ac:dyDescent="0.2">
      <c r="Q210" s="1"/>
      <c r="R210" s="1"/>
      <c r="S210" s="1"/>
      <c r="T210" s="1"/>
      <c r="U210" s="1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</row>
    <row r="211" spans="17:142" x14ac:dyDescent="0.2">
      <c r="Q211" s="1"/>
      <c r="R211" s="1"/>
      <c r="S211" s="1"/>
      <c r="T211" s="1"/>
      <c r="U211" s="1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</row>
    <row r="212" spans="17:142" x14ac:dyDescent="0.2">
      <c r="Q212" s="1"/>
      <c r="R212" s="1"/>
      <c r="S212" s="1"/>
      <c r="T212" s="1"/>
      <c r="U212" s="1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</row>
    <row r="213" spans="17:142" x14ac:dyDescent="0.2">
      <c r="Q213" s="1"/>
      <c r="R213" s="1"/>
      <c r="S213" s="1"/>
      <c r="T213" s="1"/>
      <c r="U213" s="1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</row>
    <row r="214" spans="17:142" x14ac:dyDescent="0.2">
      <c r="Q214" s="1"/>
      <c r="R214" s="1"/>
      <c r="S214" s="1"/>
      <c r="T214" s="1"/>
      <c r="U214" s="1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</row>
    <row r="215" spans="17:142" x14ac:dyDescent="0.2">
      <c r="Q215" s="1"/>
      <c r="R215" s="1"/>
      <c r="S215" s="1"/>
      <c r="T215" s="1"/>
      <c r="U215" s="1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</row>
    <row r="216" spans="17:142" x14ac:dyDescent="0.2">
      <c r="Q216" s="1"/>
      <c r="R216" s="1"/>
      <c r="S216" s="1"/>
      <c r="T216" s="1"/>
      <c r="U216" s="1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</row>
    <row r="217" spans="17:142" x14ac:dyDescent="0.2">
      <c r="Q217" s="1"/>
      <c r="R217" s="1"/>
      <c r="S217" s="1"/>
      <c r="T217" s="1"/>
      <c r="U217" s="1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</row>
    <row r="218" spans="17:142" x14ac:dyDescent="0.2">
      <c r="Q218" s="1"/>
      <c r="R218" s="1"/>
      <c r="S218" s="1"/>
      <c r="T218" s="1"/>
      <c r="U218" s="1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</row>
    <row r="219" spans="17:142" x14ac:dyDescent="0.2">
      <c r="Q219" s="1"/>
      <c r="R219" s="1"/>
      <c r="S219" s="1"/>
      <c r="T219" s="1"/>
      <c r="U219" s="1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</row>
    <row r="220" spans="17:142" x14ac:dyDescent="0.2">
      <c r="Q220" s="1"/>
      <c r="R220" s="1"/>
      <c r="S220" s="1"/>
      <c r="T220" s="1"/>
      <c r="U220" s="1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</row>
    <row r="221" spans="17:142" x14ac:dyDescent="0.2">
      <c r="Q221" s="1"/>
      <c r="R221" s="1"/>
      <c r="S221" s="1"/>
      <c r="T221" s="1"/>
      <c r="U221" s="1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</row>
    <row r="222" spans="17:142" x14ac:dyDescent="0.2">
      <c r="Q222" s="1"/>
      <c r="R222" s="1"/>
      <c r="S222" s="1"/>
      <c r="T222" s="1"/>
      <c r="U222" s="1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</row>
    <row r="223" spans="17:142" x14ac:dyDescent="0.2">
      <c r="Q223" s="1"/>
      <c r="R223" s="1"/>
      <c r="S223" s="1"/>
      <c r="T223" s="1"/>
      <c r="U223" s="1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</row>
    <row r="224" spans="17:142" x14ac:dyDescent="0.2">
      <c r="Q224" s="1"/>
      <c r="R224" s="1"/>
      <c r="S224" s="1"/>
      <c r="T224" s="1"/>
      <c r="U224" s="1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</row>
    <row r="225" spans="17:142" x14ac:dyDescent="0.2">
      <c r="Q225" s="1"/>
      <c r="R225" s="1"/>
      <c r="S225" s="1"/>
      <c r="T225" s="1"/>
      <c r="U225" s="1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</row>
    <row r="226" spans="17:142" x14ac:dyDescent="0.2">
      <c r="Q226" s="1"/>
      <c r="R226" s="1"/>
      <c r="S226" s="1"/>
      <c r="T226" s="1"/>
      <c r="U226" s="1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</row>
    <row r="227" spans="17:142" x14ac:dyDescent="0.2">
      <c r="Q227" s="1"/>
      <c r="R227" s="1"/>
      <c r="S227" s="1"/>
      <c r="T227" s="1"/>
      <c r="U227" s="1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</row>
    <row r="228" spans="17:142" x14ac:dyDescent="0.2">
      <c r="Q228" s="1"/>
      <c r="R228" s="1"/>
      <c r="S228" s="1"/>
      <c r="T228" s="1"/>
      <c r="U228" s="1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</row>
    <row r="229" spans="17:142" x14ac:dyDescent="0.2">
      <c r="Q229" s="1"/>
      <c r="R229" s="1"/>
      <c r="S229" s="1"/>
      <c r="T229" s="1"/>
      <c r="U229" s="1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</row>
    <row r="230" spans="17:142" x14ac:dyDescent="0.2">
      <c r="Q230" s="1"/>
      <c r="R230" s="1"/>
      <c r="S230" s="1"/>
      <c r="T230" s="1"/>
      <c r="U230" s="1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</row>
    <row r="231" spans="17:142" x14ac:dyDescent="0.2">
      <c r="Q231" s="1"/>
      <c r="R231" s="1"/>
      <c r="S231" s="1"/>
      <c r="T231" s="1"/>
      <c r="U231" s="1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</row>
    <row r="232" spans="17:142" x14ac:dyDescent="0.2">
      <c r="Q232" s="1"/>
      <c r="R232" s="1"/>
      <c r="S232" s="1"/>
      <c r="T232" s="1"/>
      <c r="U232" s="1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</row>
    <row r="233" spans="17:142" x14ac:dyDescent="0.2">
      <c r="Q233" s="1"/>
      <c r="R233" s="1"/>
      <c r="S233" s="1"/>
      <c r="T233" s="1"/>
      <c r="U233" s="1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</row>
    <row r="234" spans="17:142" x14ac:dyDescent="0.2">
      <c r="Q234" s="1"/>
      <c r="R234" s="1"/>
      <c r="S234" s="1"/>
      <c r="T234" s="1"/>
      <c r="U234" s="1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</row>
    <row r="235" spans="17:142" x14ac:dyDescent="0.2">
      <c r="Q235" s="1"/>
      <c r="R235" s="1"/>
      <c r="S235" s="1"/>
      <c r="T235" s="1"/>
      <c r="U235" s="1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</row>
    <row r="236" spans="17:142" x14ac:dyDescent="0.2">
      <c r="Q236" s="1"/>
      <c r="R236" s="1"/>
      <c r="S236" s="1"/>
      <c r="T236" s="1"/>
      <c r="U236" s="1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</row>
    <row r="237" spans="17:142" x14ac:dyDescent="0.2">
      <c r="Q237" s="1"/>
      <c r="R237" s="1"/>
      <c r="S237" s="1"/>
      <c r="T237" s="1"/>
      <c r="U237" s="1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</row>
    <row r="238" spans="17:142" x14ac:dyDescent="0.2">
      <c r="Q238" s="1"/>
      <c r="R238" s="1"/>
      <c r="S238" s="1"/>
      <c r="T238" s="1"/>
      <c r="U238" s="1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9"/>
      <c r="BU238" s="29"/>
      <c r="BV238" s="29"/>
      <c r="BW238" s="29"/>
      <c r="BX238" s="29"/>
      <c r="BY238" s="29"/>
      <c r="BZ238" s="29"/>
      <c r="CA238" s="29"/>
      <c r="CB238" s="29"/>
      <c r="CC238" s="29"/>
      <c r="CD238" s="29"/>
      <c r="CE238" s="29"/>
      <c r="CF238" s="29"/>
      <c r="CG238" s="29"/>
      <c r="CH238" s="29"/>
      <c r="CI238" s="29"/>
      <c r="CJ238" s="29"/>
      <c r="CK238" s="29"/>
      <c r="CL238" s="29"/>
      <c r="CM238" s="29"/>
      <c r="CN238" s="29"/>
      <c r="CO238" s="29"/>
      <c r="CP238" s="29"/>
      <c r="CQ238" s="29"/>
      <c r="CR238" s="29"/>
      <c r="CS238" s="29"/>
      <c r="CT238" s="29"/>
      <c r="CU238" s="29"/>
      <c r="CV238" s="29"/>
      <c r="CW238" s="29"/>
      <c r="CX238" s="29"/>
      <c r="CY238" s="29"/>
      <c r="CZ238" s="29"/>
      <c r="DA238" s="29"/>
      <c r="DB238" s="29"/>
      <c r="DC238" s="29"/>
      <c r="DD238" s="29"/>
      <c r="DE238" s="29"/>
      <c r="DF238" s="29"/>
      <c r="DG238" s="29"/>
      <c r="DH238" s="29"/>
      <c r="DI238" s="29"/>
      <c r="DJ238" s="29"/>
      <c r="DK238" s="29"/>
      <c r="DL238" s="29"/>
      <c r="DM238" s="29"/>
      <c r="DN238" s="29"/>
      <c r="DO238" s="29"/>
      <c r="DP238" s="29"/>
      <c r="DQ238" s="29"/>
      <c r="DR238" s="29"/>
      <c r="DS238" s="29"/>
      <c r="DT238" s="29"/>
      <c r="DU238" s="29"/>
      <c r="DV238" s="29"/>
      <c r="DW238" s="29"/>
      <c r="DX238" s="29"/>
      <c r="DY238" s="29"/>
      <c r="DZ238" s="29"/>
      <c r="EA238" s="29"/>
      <c r="EB238" s="29"/>
      <c r="EC238" s="29"/>
      <c r="ED238" s="29"/>
      <c r="EE238" s="29"/>
      <c r="EF238" s="29"/>
      <c r="EG238" s="29"/>
      <c r="EH238" s="29"/>
      <c r="EI238" s="29"/>
      <c r="EJ238" s="29"/>
      <c r="EK238" s="29"/>
      <c r="EL238" s="29"/>
    </row>
    <row r="239" spans="17:142" x14ac:dyDescent="0.2">
      <c r="Q239" s="1"/>
      <c r="R239" s="1"/>
      <c r="S239" s="1"/>
      <c r="T239" s="1"/>
      <c r="U239" s="1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9"/>
      <c r="BU239" s="29"/>
      <c r="BV239" s="29"/>
      <c r="BW239" s="29"/>
      <c r="BX239" s="29"/>
      <c r="BY239" s="29"/>
      <c r="BZ239" s="29"/>
      <c r="CA239" s="29"/>
      <c r="CB239" s="29"/>
      <c r="CC239" s="29"/>
      <c r="CD239" s="29"/>
      <c r="CE239" s="29"/>
      <c r="CF239" s="29"/>
      <c r="CG239" s="29"/>
      <c r="CH239" s="29"/>
      <c r="CI239" s="29"/>
      <c r="CJ239" s="29"/>
      <c r="CK239" s="29"/>
      <c r="CL239" s="29"/>
      <c r="CM239" s="29"/>
      <c r="CN239" s="29"/>
      <c r="CO239" s="29"/>
      <c r="CP239" s="29"/>
      <c r="CQ239" s="29"/>
      <c r="CR239" s="29"/>
      <c r="CS239" s="29"/>
      <c r="CT239" s="29"/>
      <c r="CU239" s="29"/>
      <c r="CV239" s="29"/>
      <c r="CW239" s="29"/>
      <c r="CX239" s="29"/>
      <c r="CY239" s="29"/>
      <c r="CZ239" s="29"/>
      <c r="DA239" s="29"/>
      <c r="DB239" s="29"/>
      <c r="DC239" s="29"/>
      <c r="DD239" s="29"/>
      <c r="DE239" s="29"/>
      <c r="DF239" s="29"/>
      <c r="DG239" s="29"/>
      <c r="DH239" s="29"/>
      <c r="DI239" s="29"/>
      <c r="DJ239" s="29"/>
      <c r="DK239" s="29"/>
      <c r="DL239" s="29"/>
      <c r="DM239" s="29"/>
      <c r="DN239" s="29"/>
      <c r="DO239" s="29"/>
      <c r="DP239" s="29"/>
      <c r="DQ239" s="29"/>
      <c r="DR239" s="29"/>
      <c r="DS239" s="29"/>
      <c r="DT239" s="29"/>
      <c r="DU239" s="29"/>
      <c r="DV239" s="29"/>
      <c r="DW239" s="29"/>
      <c r="DX239" s="29"/>
      <c r="DY239" s="29"/>
      <c r="DZ239" s="29"/>
      <c r="EA239" s="29"/>
      <c r="EB239" s="29"/>
      <c r="EC239" s="29"/>
      <c r="ED239" s="29"/>
      <c r="EE239" s="29"/>
      <c r="EF239" s="29"/>
      <c r="EG239" s="29"/>
      <c r="EH239" s="29"/>
      <c r="EI239" s="29"/>
      <c r="EJ239" s="29"/>
      <c r="EK239" s="29"/>
      <c r="EL239" s="29"/>
    </row>
    <row r="240" spans="17:142" x14ac:dyDescent="0.2">
      <c r="Q240" s="1"/>
      <c r="R240" s="1"/>
      <c r="S240" s="1"/>
      <c r="T240" s="1"/>
      <c r="U240" s="1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</row>
    <row r="241" spans="17:142" x14ac:dyDescent="0.2">
      <c r="Q241" s="1"/>
      <c r="R241" s="1"/>
      <c r="S241" s="1"/>
      <c r="T241" s="1"/>
      <c r="U241" s="1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</row>
    <row r="242" spans="17:142" x14ac:dyDescent="0.2">
      <c r="Q242" s="1"/>
      <c r="R242" s="1"/>
      <c r="S242" s="1"/>
      <c r="T242" s="1"/>
      <c r="U242" s="1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</row>
    <row r="243" spans="17:142" x14ac:dyDescent="0.2">
      <c r="Q243" s="1"/>
      <c r="R243" s="1"/>
      <c r="S243" s="1"/>
      <c r="T243" s="1"/>
      <c r="U243" s="1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</row>
    <row r="244" spans="17:142" x14ac:dyDescent="0.2">
      <c r="Q244" s="1"/>
      <c r="R244" s="1"/>
      <c r="S244" s="1"/>
      <c r="T244" s="1"/>
      <c r="U244" s="1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</row>
    <row r="245" spans="17:142" x14ac:dyDescent="0.2">
      <c r="Q245" s="1"/>
      <c r="R245" s="1"/>
      <c r="S245" s="1"/>
      <c r="T245" s="1"/>
      <c r="U245" s="1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</row>
    <row r="246" spans="17:142" x14ac:dyDescent="0.2">
      <c r="Q246" s="1"/>
      <c r="R246" s="1"/>
      <c r="S246" s="1"/>
      <c r="T246" s="1"/>
      <c r="U246" s="1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</row>
    <row r="247" spans="17:142" x14ac:dyDescent="0.2">
      <c r="Q247" s="1"/>
      <c r="R247" s="1"/>
      <c r="S247" s="1"/>
      <c r="T247" s="1"/>
      <c r="U247" s="1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</row>
    <row r="248" spans="17:142" x14ac:dyDescent="0.2">
      <c r="Q248" s="1"/>
      <c r="R248" s="1"/>
      <c r="S248" s="1"/>
      <c r="T248" s="1"/>
      <c r="U248" s="1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</row>
    <row r="249" spans="17:142" x14ac:dyDescent="0.2">
      <c r="Q249" s="1"/>
      <c r="R249" s="1"/>
      <c r="S249" s="1"/>
      <c r="T249" s="1"/>
      <c r="U249" s="1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</row>
    <row r="250" spans="17:142" x14ac:dyDescent="0.2">
      <c r="Q250" s="1"/>
      <c r="R250" s="1"/>
      <c r="S250" s="1"/>
      <c r="T250" s="1"/>
      <c r="U250" s="1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</row>
    <row r="251" spans="17:142" x14ac:dyDescent="0.2">
      <c r="Q251" s="1"/>
      <c r="R251" s="1"/>
      <c r="S251" s="1"/>
      <c r="T251" s="1"/>
      <c r="U251" s="1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</row>
    <row r="252" spans="17:142" x14ac:dyDescent="0.2">
      <c r="Q252" s="1"/>
      <c r="R252" s="1"/>
      <c r="S252" s="1"/>
      <c r="T252" s="1"/>
      <c r="U252" s="1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</row>
    <row r="253" spans="17:142" x14ac:dyDescent="0.2">
      <c r="Q253" s="1"/>
      <c r="R253" s="1"/>
      <c r="S253" s="1"/>
      <c r="T253" s="1"/>
      <c r="U253" s="1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</row>
    <row r="254" spans="17:142" x14ac:dyDescent="0.2">
      <c r="Q254" s="1"/>
      <c r="R254" s="1"/>
      <c r="S254" s="1"/>
      <c r="T254" s="1"/>
      <c r="U254" s="1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</row>
    <row r="255" spans="17:142" x14ac:dyDescent="0.2">
      <c r="Q255" s="1"/>
      <c r="R255" s="1"/>
      <c r="S255" s="1"/>
      <c r="T255" s="1"/>
      <c r="U255" s="1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</row>
    <row r="256" spans="17:142" x14ac:dyDescent="0.2">
      <c r="Q256" s="1"/>
      <c r="R256" s="1"/>
      <c r="S256" s="1"/>
      <c r="T256" s="1"/>
      <c r="U256" s="1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</row>
    <row r="257" spans="17:142" x14ac:dyDescent="0.2">
      <c r="Q257" s="1"/>
      <c r="R257" s="1"/>
      <c r="S257" s="1"/>
      <c r="T257" s="1"/>
      <c r="U257" s="1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</row>
    <row r="258" spans="17:142" x14ac:dyDescent="0.2">
      <c r="Q258" s="1"/>
      <c r="R258" s="1"/>
      <c r="S258" s="1"/>
      <c r="T258" s="1"/>
      <c r="U258" s="1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</row>
    <row r="259" spans="17:142" x14ac:dyDescent="0.2">
      <c r="Q259" s="1"/>
      <c r="R259" s="1"/>
      <c r="S259" s="1"/>
      <c r="T259" s="1"/>
      <c r="U259" s="1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</row>
    <row r="260" spans="17:142" x14ac:dyDescent="0.2">
      <c r="Q260" s="1"/>
      <c r="R260" s="1"/>
      <c r="S260" s="1"/>
      <c r="T260" s="1"/>
      <c r="U260" s="1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</row>
    <row r="261" spans="17:142" x14ac:dyDescent="0.2">
      <c r="Q261" s="1"/>
      <c r="R261" s="1"/>
      <c r="S261" s="1"/>
      <c r="T261" s="1"/>
      <c r="U261" s="1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</row>
    <row r="262" spans="17:142" x14ac:dyDescent="0.2">
      <c r="Q262" s="1"/>
      <c r="R262" s="1"/>
      <c r="S262" s="1"/>
      <c r="T262" s="1"/>
      <c r="U262" s="1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</row>
    <row r="263" spans="17:142" x14ac:dyDescent="0.2">
      <c r="Q263" s="1"/>
      <c r="R263" s="1"/>
      <c r="S263" s="1"/>
      <c r="T263" s="1"/>
      <c r="U263" s="1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</row>
    <row r="264" spans="17:142" x14ac:dyDescent="0.2">
      <c r="Q264" s="1"/>
      <c r="R264" s="1"/>
      <c r="S264" s="1"/>
      <c r="T264" s="1"/>
      <c r="U264" s="1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</row>
    <row r="265" spans="17:142" x14ac:dyDescent="0.2">
      <c r="Q265" s="1"/>
      <c r="R265" s="1"/>
      <c r="S265" s="1"/>
      <c r="T265" s="1"/>
      <c r="U265" s="1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</row>
    <row r="266" spans="17:142" x14ac:dyDescent="0.2">
      <c r="Q266" s="1"/>
      <c r="R266" s="1"/>
      <c r="S266" s="1"/>
      <c r="T266" s="1"/>
      <c r="U266" s="1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29"/>
      <c r="BS266" s="29"/>
      <c r="BT266" s="29"/>
      <c r="BU266" s="29"/>
      <c r="BV266" s="29"/>
      <c r="BW266" s="29"/>
      <c r="BX266" s="29"/>
      <c r="BY266" s="29"/>
      <c r="BZ266" s="29"/>
      <c r="CA266" s="29"/>
      <c r="CB266" s="29"/>
      <c r="CC266" s="29"/>
      <c r="CD266" s="29"/>
      <c r="CE266" s="29"/>
      <c r="CF266" s="29"/>
      <c r="CG266" s="29"/>
      <c r="CH266" s="29"/>
      <c r="CI266" s="29"/>
      <c r="CJ266" s="29"/>
      <c r="CK266" s="29"/>
      <c r="CL266" s="29"/>
      <c r="CM266" s="29"/>
      <c r="CN266" s="29"/>
      <c r="CO266" s="29"/>
      <c r="CP266" s="29"/>
      <c r="CQ266" s="29"/>
      <c r="CR266" s="29"/>
      <c r="CS266" s="29"/>
      <c r="CT266" s="29"/>
      <c r="CU266" s="29"/>
      <c r="CV266" s="29"/>
      <c r="CW266" s="29"/>
      <c r="CX266" s="29"/>
      <c r="CY266" s="29"/>
      <c r="CZ266" s="29"/>
      <c r="DA266" s="29"/>
      <c r="DB266" s="29"/>
      <c r="DC266" s="29"/>
      <c r="DD266" s="29"/>
      <c r="DE266" s="29"/>
      <c r="DF266" s="29"/>
      <c r="DG266" s="29"/>
      <c r="DH266" s="29"/>
      <c r="DI266" s="29"/>
      <c r="DJ266" s="29"/>
      <c r="DK266" s="29"/>
      <c r="DL266" s="29"/>
      <c r="DM266" s="29"/>
      <c r="DN266" s="29"/>
      <c r="DO266" s="29"/>
      <c r="DP266" s="29"/>
      <c r="DQ266" s="29"/>
      <c r="DR266" s="29"/>
      <c r="DS266" s="29"/>
      <c r="DT266" s="29"/>
      <c r="DU266" s="29"/>
      <c r="DV266" s="29"/>
      <c r="DW266" s="29"/>
      <c r="DX266" s="29"/>
      <c r="DY266" s="29"/>
      <c r="DZ266" s="29"/>
      <c r="EA266" s="29"/>
      <c r="EB266" s="29"/>
      <c r="EC266" s="29"/>
      <c r="ED266" s="29"/>
      <c r="EE266" s="29"/>
      <c r="EF266" s="29"/>
      <c r="EG266" s="29"/>
      <c r="EH266" s="29"/>
      <c r="EI266" s="29"/>
      <c r="EJ266" s="29"/>
      <c r="EK266" s="29"/>
      <c r="EL266" s="29"/>
    </row>
    <row r="267" spans="17:142" x14ac:dyDescent="0.2">
      <c r="Q267" s="1"/>
      <c r="R267" s="1"/>
      <c r="S267" s="1"/>
      <c r="T267" s="1"/>
      <c r="U267" s="1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29"/>
      <c r="BS267" s="29"/>
      <c r="BT267" s="29"/>
      <c r="BU267" s="29"/>
      <c r="BV267" s="29"/>
      <c r="BW267" s="29"/>
      <c r="BX267" s="29"/>
      <c r="BY267" s="29"/>
      <c r="BZ267" s="29"/>
      <c r="CA267" s="29"/>
      <c r="CB267" s="29"/>
      <c r="CC267" s="29"/>
      <c r="CD267" s="29"/>
      <c r="CE267" s="29"/>
      <c r="CF267" s="29"/>
      <c r="CG267" s="29"/>
      <c r="CH267" s="29"/>
      <c r="CI267" s="29"/>
      <c r="CJ267" s="29"/>
      <c r="CK267" s="29"/>
      <c r="CL267" s="29"/>
      <c r="CM267" s="29"/>
      <c r="CN267" s="29"/>
      <c r="CO267" s="29"/>
      <c r="CP267" s="29"/>
      <c r="CQ267" s="29"/>
      <c r="CR267" s="29"/>
      <c r="CS267" s="29"/>
      <c r="CT267" s="29"/>
      <c r="CU267" s="29"/>
      <c r="CV267" s="29"/>
      <c r="CW267" s="29"/>
      <c r="CX267" s="29"/>
      <c r="CY267" s="29"/>
      <c r="CZ267" s="29"/>
      <c r="DA267" s="29"/>
      <c r="DB267" s="29"/>
      <c r="DC267" s="29"/>
      <c r="DD267" s="29"/>
      <c r="DE267" s="29"/>
      <c r="DF267" s="29"/>
      <c r="DG267" s="29"/>
      <c r="DH267" s="29"/>
      <c r="DI267" s="29"/>
      <c r="DJ267" s="29"/>
      <c r="DK267" s="29"/>
      <c r="DL267" s="29"/>
      <c r="DM267" s="29"/>
      <c r="DN267" s="29"/>
      <c r="DO267" s="29"/>
      <c r="DP267" s="29"/>
      <c r="DQ267" s="29"/>
      <c r="DR267" s="29"/>
      <c r="DS267" s="29"/>
      <c r="DT267" s="29"/>
      <c r="DU267" s="29"/>
      <c r="DV267" s="29"/>
      <c r="DW267" s="29"/>
      <c r="DX267" s="29"/>
      <c r="DY267" s="29"/>
      <c r="DZ267" s="29"/>
      <c r="EA267" s="29"/>
      <c r="EB267" s="29"/>
      <c r="EC267" s="29"/>
      <c r="ED267" s="29"/>
      <c r="EE267" s="29"/>
      <c r="EF267" s="29"/>
      <c r="EG267" s="29"/>
      <c r="EH267" s="29"/>
      <c r="EI267" s="29"/>
      <c r="EJ267" s="29"/>
      <c r="EK267" s="29"/>
      <c r="EL267" s="29"/>
    </row>
    <row r="268" spans="17:142" x14ac:dyDescent="0.2">
      <c r="Q268" s="1"/>
      <c r="R268" s="1"/>
      <c r="S268" s="1"/>
      <c r="T268" s="1"/>
      <c r="U268" s="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29"/>
      <c r="BS268" s="29"/>
      <c r="BT268" s="29"/>
      <c r="BU268" s="29"/>
      <c r="BV268" s="29"/>
      <c r="BW268" s="29"/>
      <c r="BX268" s="29"/>
      <c r="BY268" s="29"/>
      <c r="BZ268" s="29"/>
      <c r="CA268" s="29"/>
      <c r="CB268" s="29"/>
      <c r="CC268" s="29"/>
      <c r="CD268" s="29"/>
      <c r="CE268" s="29"/>
      <c r="CF268" s="29"/>
      <c r="CG268" s="29"/>
      <c r="CH268" s="29"/>
      <c r="CI268" s="29"/>
      <c r="CJ268" s="29"/>
      <c r="CK268" s="29"/>
      <c r="CL268" s="29"/>
      <c r="CM268" s="29"/>
      <c r="CN268" s="29"/>
      <c r="CO268" s="29"/>
      <c r="CP268" s="29"/>
      <c r="CQ268" s="29"/>
      <c r="CR268" s="29"/>
      <c r="CS268" s="29"/>
      <c r="CT268" s="29"/>
      <c r="CU268" s="29"/>
      <c r="CV268" s="29"/>
      <c r="CW268" s="29"/>
      <c r="CX268" s="29"/>
      <c r="CY268" s="29"/>
      <c r="CZ268" s="29"/>
      <c r="DA268" s="29"/>
      <c r="DB268" s="29"/>
      <c r="DC268" s="29"/>
      <c r="DD268" s="29"/>
      <c r="DE268" s="29"/>
      <c r="DF268" s="29"/>
      <c r="DG268" s="29"/>
      <c r="DH268" s="29"/>
      <c r="DI268" s="29"/>
      <c r="DJ268" s="29"/>
      <c r="DK268" s="29"/>
      <c r="DL268" s="29"/>
      <c r="DM268" s="29"/>
      <c r="DN268" s="29"/>
      <c r="DO268" s="29"/>
      <c r="DP268" s="29"/>
      <c r="DQ268" s="29"/>
      <c r="DR268" s="29"/>
      <c r="DS268" s="29"/>
      <c r="DT268" s="29"/>
      <c r="DU268" s="29"/>
      <c r="DV268" s="29"/>
      <c r="DW268" s="29"/>
      <c r="DX268" s="29"/>
      <c r="DY268" s="29"/>
      <c r="DZ268" s="29"/>
      <c r="EA268" s="29"/>
      <c r="EB268" s="29"/>
      <c r="EC268" s="29"/>
      <c r="ED268" s="29"/>
      <c r="EE268" s="29"/>
      <c r="EF268" s="29"/>
      <c r="EG268" s="29"/>
      <c r="EH268" s="29"/>
      <c r="EI268" s="29"/>
      <c r="EJ268" s="29"/>
      <c r="EK268" s="29"/>
      <c r="EL268" s="29"/>
    </row>
    <row r="269" spans="17:142" x14ac:dyDescent="0.2">
      <c r="Q269" s="1"/>
      <c r="R269" s="1"/>
      <c r="S269" s="1"/>
      <c r="T269" s="1"/>
      <c r="U269" s="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</row>
    <row r="270" spans="17:142" x14ac:dyDescent="0.2">
      <c r="Q270" s="1"/>
      <c r="R270" s="1"/>
      <c r="S270" s="1"/>
      <c r="T270" s="1"/>
      <c r="U270" s="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</row>
    <row r="271" spans="17:142" x14ac:dyDescent="0.2">
      <c r="Q271" s="1"/>
      <c r="R271" s="1"/>
      <c r="S271" s="1"/>
      <c r="T271" s="1"/>
      <c r="U271" s="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</row>
    <row r="272" spans="17:142" x14ac:dyDescent="0.2">
      <c r="Q272" s="1"/>
      <c r="R272" s="1"/>
      <c r="S272" s="1"/>
      <c r="T272" s="1"/>
      <c r="U272" s="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</row>
    <row r="273" spans="17:142" x14ac:dyDescent="0.2">
      <c r="Q273" s="1"/>
      <c r="R273" s="1"/>
      <c r="S273" s="1"/>
      <c r="T273" s="1"/>
      <c r="U273" s="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</row>
    <row r="274" spans="17:142" x14ac:dyDescent="0.2">
      <c r="Q274" s="1"/>
      <c r="R274" s="1"/>
      <c r="S274" s="1"/>
      <c r="T274" s="1"/>
      <c r="U274" s="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</row>
    <row r="275" spans="17:142" x14ac:dyDescent="0.2"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</row>
    <row r="276" spans="17:142" x14ac:dyDescent="0.2"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</row>
    <row r="277" spans="17:142" x14ac:dyDescent="0.2"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</row>
  </sheetData>
  <sheetProtection selectLockedCells="1"/>
  <mergeCells count="35"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51" t="s">
        <v>14</v>
      </c>
      <c r="C1" s="51" t="s">
        <v>27</v>
      </c>
    </row>
    <row r="2" spans="2:6" ht="14.25" x14ac:dyDescent="0.2">
      <c r="B2" s="52">
        <v>43167</v>
      </c>
      <c r="C2" s="53">
        <v>23.4375</v>
      </c>
      <c r="E2" s="57" t="s">
        <v>29</v>
      </c>
      <c r="F2">
        <f ca="1">+AVERAGE(OFFSET(C1,COUNT(C:C),0,-5))</f>
        <v>38.4375</v>
      </c>
    </row>
    <row r="3" spans="2:6" ht="14.25" x14ac:dyDescent="0.2">
      <c r="B3" s="54">
        <v>43168</v>
      </c>
      <c r="C3" s="53">
        <v>23.125</v>
      </c>
    </row>
    <row r="4" spans="2:6" ht="14.25" x14ac:dyDescent="0.2">
      <c r="B4" s="52">
        <v>43171</v>
      </c>
      <c r="C4" s="55">
        <v>23.0625</v>
      </c>
    </row>
    <row r="5" spans="2:6" ht="14.25" x14ac:dyDescent="0.2">
      <c r="B5" s="54">
        <v>43172</v>
      </c>
      <c r="C5" s="53">
        <v>23.4375</v>
      </c>
    </row>
    <row r="6" spans="2:6" ht="14.25" x14ac:dyDescent="0.2">
      <c r="B6" s="52">
        <v>43173</v>
      </c>
      <c r="C6" s="55">
        <v>24.25</v>
      </c>
    </row>
    <row r="7" spans="2:6" ht="14.25" x14ac:dyDescent="0.2">
      <c r="B7" s="54">
        <v>43174</v>
      </c>
      <c r="C7" s="53">
        <v>21.9375</v>
      </c>
    </row>
    <row r="8" spans="2:6" ht="14.25" x14ac:dyDescent="0.2">
      <c r="B8" s="52">
        <v>43175</v>
      </c>
      <c r="C8" s="55">
        <v>23.3125</v>
      </c>
    </row>
    <row r="9" spans="2:6" ht="14.25" x14ac:dyDescent="0.2">
      <c r="B9" s="54">
        <v>43178</v>
      </c>
      <c r="C9" s="53">
        <v>23.6875</v>
      </c>
    </row>
    <row r="10" spans="2:6" ht="14.25" x14ac:dyDescent="0.2">
      <c r="B10" s="52">
        <v>43179</v>
      </c>
      <c r="C10" s="55">
        <v>23.75</v>
      </c>
    </row>
    <row r="11" spans="2:6" ht="14.25" x14ac:dyDescent="0.2">
      <c r="B11" s="54">
        <v>43180</v>
      </c>
      <c r="C11" s="53">
        <v>24</v>
      </c>
    </row>
    <row r="12" spans="2:6" ht="14.25" x14ac:dyDescent="0.2">
      <c r="B12" s="52">
        <v>43181</v>
      </c>
      <c r="C12" s="55">
        <v>23.6875</v>
      </c>
    </row>
    <row r="13" spans="2:6" ht="14.25" x14ac:dyDescent="0.2">
      <c r="B13" s="54">
        <v>43182</v>
      </c>
      <c r="C13" s="53">
        <v>23.125</v>
      </c>
    </row>
    <row r="14" spans="2:6" ht="14.25" x14ac:dyDescent="0.2">
      <c r="B14" s="52">
        <v>43185</v>
      </c>
      <c r="C14" s="55">
        <v>23.5</v>
      </c>
    </row>
    <row r="15" spans="2:6" ht="14.25" x14ac:dyDescent="0.2">
      <c r="B15" s="54">
        <v>43186</v>
      </c>
      <c r="C15" s="53">
        <v>23.25</v>
      </c>
    </row>
    <row r="16" spans="2:6" ht="14.25" x14ac:dyDescent="0.2">
      <c r="B16" s="52">
        <v>43187</v>
      </c>
      <c r="C16" s="55">
        <v>22.5625</v>
      </c>
    </row>
    <row r="17" spans="2:3" ht="14.25" x14ac:dyDescent="0.2">
      <c r="B17" s="54">
        <v>43193</v>
      </c>
      <c r="C17" s="53">
        <v>23.4375</v>
      </c>
    </row>
    <row r="18" spans="2:3" ht="14.25" x14ac:dyDescent="0.2">
      <c r="B18" s="52">
        <v>43194</v>
      </c>
      <c r="C18" s="55">
        <v>23.4375</v>
      </c>
    </row>
    <row r="19" spans="2:3" ht="14.25" x14ac:dyDescent="0.2">
      <c r="B19" s="54">
        <v>43195</v>
      </c>
      <c r="C19" s="53">
        <v>23.625</v>
      </c>
    </row>
    <row r="20" spans="2:3" ht="14.25" x14ac:dyDescent="0.2">
      <c r="B20" s="52">
        <v>43196</v>
      </c>
      <c r="C20" s="55">
        <v>22.375</v>
      </c>
    </row>
    <row r="21" spans="2:3" ht="14.25" x14ac:dyDescent="0.2">
      <c r="B21" s="54">
        <v>43199</v>
      </c>
      <c r="C21" s="53">
        <v>23.375</v>
      </c>
    </row>
    <row r="22" spans="2:3" ht="14.25" x14ac:dyDescent="0.2">
      <c r="B22" s="52">
        <v>43200</v>
      </c>
      <c r="C22" s="55">
        <v>23.875</v>
      </c>
    </row>
    <row r="23" spans="2:3" ht="14.25" x14ac:dyDescent="0.2">
      <c r="B23" s="54">
        <v>43201</v>
      </c>
      <c r="C23" s="53">
        <v>22.75</v>
      </c>
    </row>
    <row r="24" spans="2:3" ht="14.25" x14ac:dyDescent="0.2">
      <c r="B24" s="52">
        <v>43202</v>
      </c>
      <c r="C24" s="55">
        <v>23.3125</v>
      </c>
    </row>
    <row r="25" spans="2:3" ht="14.25" x14ac:dyDescent="0.2">
      <c r="B25" s="54">
        <v>43203</v>
      </c>
      <c r="C25" s="53">
        <v>23.75</v>
      </c>
    </row>
    <row r="26" spans="2:3" ht="14.25" x14ac:dyDescent="0.2">
      <c r="B26" s="52">
        <v>43206</v>
      </c>
      <c r="C26" s="55">
        <v>23.375</v>
      </c>
    </row>
    <row r="27" spans="2:3" ht="14.25" x14ac:dyDescent="0.2">
      <c r="B27" s="54">
        <v>43207</v>
      </c>
      <c r="C27" s="53">
        <v>23.9375</v>
      </c>
    </row>
    <row r="28" spans="2:3" ht="14.25" x14ac:dyDescent="0.2">
      <c r="B28" s="52">
        <v>43208</v>
      </c>
      <c r="C28" s="55">
        <v>23.4375</v>
      </c>
    </row>
    <row r="29" spans="2:3" ht="14.25" x14ac:dyDescent="0.2">
      <c r="B29" s="54">
        <v>43209</v>
      </c>
      <c r="C29" s="53">
        <v>23.375</v>
      </c>
    </row>
    <row r="30" spans="2:3" ht="14.25" x14ac:dyDescent="0.2">
      <c r="B30" s="52">
        <v>43210</v>
      </c>
      <c r="C30" s="55">
        <v>23.625</v>
      </c>
    </row>
    <row r="31" spans="2:3" ht="14.25" x14ac:dyDescent="0.2">
      <c r="B31" s="54">
        <v>43213</v>
      </c>
      <c r="C31" s="53">
        <v>23.4375</v>
      </c>
    </row>
    <row r="32" spans="2:3" ht="14.25" x14ac:dyDescent="0.2">
      <c r="B32" s="52">
        <v>43214</v>
      </c>
      <c r="C32" s="55">
        <v>23.8125</v>
      </c>
    </row>
    <row r="33" spans="2:3" ht="14.25" x14ac:dyDescent="0.2">
      <c r="B33" s="54">
        <v>43215</v>
      </c>
      <c r="C33" s="53">
        <v>23.6875</v>
      </c>
    </row>
    <row r="34" spans="2:3" ht="14.25" x14ac:dyDescent="0.2">
      <c r="B34" s="52">
        <v>43216</v>
      </c>
      <c r="C34" s="55">
        <v>22.875</v>
      </c>
    </row>
    <row r="35" spans="2:3" ht="14.25" x14ac:dyDescent="0.2">
      <c r="B35" s="54">
        <v>43217</v>
      </c>
      <c r="C35" s="53">
        <v>23.0625</v>
      </c>
    </row>
    <row r="36" spans="2:3" ht="14.25" x14ac:dyDescent="0.2">
      <c r="B36" s="52">
        <v>43222</v>
      </c>
      <c r="C36" s="55">
        <v>24.625</v>
      </c>
    </row>
    <row r="37" spans="2:3" ht="14.25" x14ac:dyDescent="0.2">
      <c r="B37" s="54">
        <v>43223</v>
      </c>
      <c r="C37" s="53">
        <v>24.9375</v>
      </c>
    </row>
    <row r="38" spans="2:3" ht="14.25" x14ac:dyDescent="0.2">
      <c r="B38" s="52">
        <v>43224</v>
      </c>
      <c r="C38" s="55">
        <v>27.6875</v>
      </c>
    </row>
    <row r="39" spans="2:3" ht="14.25" x14ac:dyDescent="0.2">
      <c r="B39" s="54">
        <v>43227</v>
      </c>
      <c r="C39" s="53">
        <v>26.75</v>
      </c>
    </row>
    <row r="40" spans="2:3" ht="14.25" x14ac:dyDescent="0.2">
      <c r="B40" s="52">
        <v>43228</v>
      </c>
      <c r="C40" s="55">
        <v>30.375</v>
      </c>
    </row>
    <row r="41" spans="2:3" ht="14.25" x14ac:dyDescent="0.2">
      <c r="B41" s="54">
        <v>43229</v>
      </c>
      <c r="C41" s="53">
        <v>30.5625</v>
      </c>
    </row>
    <row r="42" spans="2:3" ht="14.25" x14ac:dyDescent="0.2">
      <c r="B42" s="52">
        <v>43230</v>
      </c>
      <c r="C42" s="55">
        <v>31.75</v>
      </c>
    </row>
    <row r="43" spans="2:3" ht="14.25" x14ac:dyDescent="0.2">
      <c r="B43" s="54">
        <v>43231</v>
      </c>
      <c r="C43" s="53">
        <v>30.625</v>
      </c>
    </row>
    <row r="44" spans="2:3" ht="14.25" x14ac:dyDescent="0.2">
      <c r="B44" s="52">
        <v>43234</v>
      </c>
      <c r="C44" s="55">
        <v>29.25</v>
      </c>
    </row>
    <row r="45" spans="2:3" ht="14.25" x14ac:dyDescent="0.2">
      <c r="B45" s="54">
        <v>43235</v>
      </c>
      <c r="C45" s="53">
        <v>33.875</v>
      </c>
    </row>
    <row r="46" spans="2:3" ht="14.25" x14ac:dyDescent="0.2">
      <c r="B46" s="52">
        <v>43236</v>
      </c>
      <c r="C46" s="55">
        <v>31.0625</v>
      </c>
    </row>
    <row r="47" spans="2:3" ht="14.25" x14ac:dyDescent="0.2">
      <c r="B47" s="54">
        <v>43237</v>
      </c>
      <c r="C47" s="53">
        <v>31.6875</v>
      </c>
    </row>
    <row r="48" spans="2:3" ht="14.25" x14ac:dyDescent="0.2">
      <c r="B48" s="52">
        <v>43238</v>
      </c>
      <c r="C48" s="55">
        <v>31.0625</v>
      </c>
    </row>
    <row r="49" spans="2:3" ht="14.25" x14ac:dyDescent="0.2">
      <c r="B49" s="54">
        <v>43241</v>
      </c>
      <c r="C49" s="53">
        <v>30.625</v>
      </c>
    </row>
    <row r="50" spans="2:3" ht="14.25" x14ac:dyDescent="0.2">
      <c r="B50" s="52">
        <v>43242</v>
      </c>
      <c r="C50" s="55">
        <v>31.1875</v>
      </c>
    </row>
    <row r="51" spans="2:3" ht="14.25" x14ac:dyDescent="0.2">
      <c r="B51" s="54">
        <v>43243</v>
      </c>
      <c r="C51" s="53">
        <v>29.125</v>
      </c>
    </row>
    <row r="52" spans="2:3" ht="14.25" x14ac:dyDescent="0.2">
      <c r="B52" s="52">
        <v>43244</v>
      </c>
      <c r="C52" s="55">
        <v>29.3125</v>
      </c>
    </row>
    <row r="53" spans="2:3" ht="14.25" x14ac:dyDescent="0.2">
      <c r="B53" s="54">
        <v>43248</v>
      </c>
      <c r="C53" s="53">
        <v>29.125</v>
      </c>
    </row>
    <row r="54" spans="2:3" ht="14.25" x14ac:dyDescent="0.2">
      <c r="B54" s="52">
        <v>43249</v>
      </c>
      <c r="C54" s="55">
        <v>31.1875</v>
      </c>
    </row>
    <row r="55" spans="2:3" ht="14.25" x14ac:dyDescent="0.2">
      <c r="B55" s="54">
        <v>43250</v>
      </c>
      <c r="C55" s="53">
        <v>31</v>
      </c>
    </row>
    <row r="56" spans="2:3" ht="14.25" x14ac:dyDescent="0.2">
      <c r="B56" s="52">
        <v>43251</v>
      </c>
      <c r="C56" s="55">
        <v>31.125</v>
      </c>
    </row>
    <row r="57" spans="2:3" ht="14.25" x14ac:dyDescent="0.2">
      <c r="B57" s="54">
        <v>43252</v>
      </c>
      <c r="C57" s="53">
        <v>30.9375</v>
      </c>
    </row>
    <row r="58" spans="2:3" ht="14.25" x14ac:dyDescent="0.2">
      <c r="B58" s="52">
        <v>43255</v>
      </c>
      <c r="C58" s="55">
        <v>30.6875</v>
      </c>
    </row>
    <row r="59" spans="2:3" ht="14.25" x14ac:dyDescent="0.2">
      <c r="B59" s="54">
        <v>43256</v>
      </c>
      <c r="C59" s="53">
        <v>31.1875</v>
      </c>
    </row>
    <row r="60" spans="2:3" ht="14.25" x14ac:dyDescent="0.2">
      <c r="B60" s="52">
        <v>43257</v>
      </c>
      <c r="C60" s="55">
        <v>30.6875</v>
      </c>
    </row>
    <row r="61" spans="2:3" ht="14.25" x14ac:dyDescent="0.2">
      <c r="B61" s="54">
        <v>43258</v>
      </c>
      <c r="C61" s="53">
        <v>30</v>
      </c>
    </row>
    <row r="62" spans="2:3" ht="14.25" x14ac:dyDescent="0.2">
      <c r="B62" s="52">
        <v>43259</v>
      </c>
      <c r="C62" s="55">
        <v>31.0625</v>
      </c>
    </row>
    <row r="63" spans="2:3" ht="14.25" x14ac:dyDescent="0.2">
      <c r="B63" s="54">
        <v>43262</v>
      </c>
      <c r="C63" s="53">
        <v>30.5625</v>
      </c>
    </row>
    <row r="64" spans="2:3" ht="14.25" x14ac:dyDescent="0.2">
      <c r="B64" s="52">
        <v>43263</v>
      </c>
      <c r="C64" s="55">
        <v>32.3125</v>
      </c>
    </row>
    <row r="65" spans="2:3" ht="14.25" x14ac:dyDescent="0.2">
      <c r="B65" s="54">
        <v>43264</v>
      </c>
      <c r="C65" s="53">
        <v>31.1875</v>
      </c>
    </row>
    <row r="66" spans="2:3" ht="14.25" x14ac:dyDescent="0.2">
      <c r="B66" s="52">
        <v>43265</v>
      </c>
      <c r="C66" s="55">
        <v>31.6875</v>
      </c>
    </row>
    <row r="67" spans="2:3" ht="14.25" x14ac:dyDescent="0.2">
      <c r="B67" s="54">
        <v>43266</v>
      </c>
      <c r="C67" s="53">
        <v>31.0625</v>
      </c>
    </row>
    <row r="68" spans="2:3" ht="14.25" x14ac:dyDescent="0.2">
      <c r="B68" s="52">
        <v>43269</v>
      </c>
      <c r="C68" s="55">
        <v>32.5625</v>
      </c>
    </row>
    <row r="69" spans="2:3" ht="14.25" x14ac:dyDescent="0.2">
      <c r="B69" s="54">
        <v>43270</v>
      </c>
      <c r="C69" s="53">
        <v>34.0625</v>
      </c>
    </row>
    <row r="70" spans="2:3" ht="14.25" x14ac:dyDescent="0.2">
      <c r="B70" s="52">
        <v>43272</v>
      </c>
      <c r="C70" s="55">
        <v>33.5</v>
      </c>
    </row>
    <row r="71" spans="2:3" ht="14.25" x14ac:dyDescent="0.2">
      <c r="B71" s="54">
        <v>43273</v>
      </c>
      <c r="C71" s="53">
        <v>33.125</v>
      </c>
    </row>
    <row r="72" spans="2:3" ht="14.25" x14ac:dyDescent="0.2">
      <c r="B72" s="52">
        <v>43276</v>
      </c>
      <c r="C72" s="55">
        <v>34.5</v>
      </c>
    </row>
    <row r="73" spans="2:3" ht="14.25" x14ac:dyDescent="0.2">
      <c r="B73" s="54">
        <v>43277</v>
      </c>
      <c r="C73" s="53">
        <v>33.9375</v>
      </c>
    </row>
    <row r="74" spans="2:3" ht="14.25" x14ac:dyDescent="0.2">
      <c r="B74" s="52">
        <v>43278</v>
      </c>
      <c r="C74" s="55">
        <v>33.375</v>
      </c>
    </row>
    <row r="75" spans="2:3" ht="14.25" x14ac:dyDescent="0.2">
      <c r="B75" s="54">
        <v>43279</v>
      </c>
      <c r="C75" s="53">
        <v>34.3125</v>
      </c>
    </row>
    <row r="76" spans="2:3" ht="14.25" x14ac:dyDescent="0.2">
      <c r="B76" s="52">
        <v>43280</v>
      </c>
      <c r="C76" s="55">
        <v>33.875</v>
      </c>
    </row>
    <row r="77" spans="2:3" ht="14.25" x14ac:dyDescent="0.2">
      <c r="B77" s="54">
        <v>43283</v>
      </c>
      <c r="C77" s="53">
        <v>34.75</v>
      </c>
    </row>
    <row r="78" spans="2:3" ht="14.25" x14ac:dyDescent="0.2">
      <c r="B78" s="52">
        <v>43284</v>
      </c>
      <c r="C78" s="55">
        <v>35.625</v>
      </c>
    </row>
    <row r="79" spans="2:3" ht="14.25" x14ac:dyDescent="0.2">
      <c r="B79" s="54">
        <v>43285</v>
      </c>
      <c r="C79" s="53">
        <v>34.9375</v>
      </c>
    </row>
    <row r="80" spans="2:3" ht="14.25" x14ac:dyDescent="0.2">
      <c r="B80" s="52">
        <v>43286</v>
      </c>
      <c r="C80" s="55">
        <v>35.9375</v>
      </c>
    </row>
    <row r="81" spans="2:3" ht="14.25" x14ac:dyDescent="0.2">
      <c r="B81" s="54">
        <v>43287</v>
      </c>
      <c r="C81" s="53">
        <v>35.0625</v>
      </c>
    </row>
    <row r="82" spans="2:3" ht="14.25" x14ac:dyDescent="0.2">
      <c r="B82" s="52">
        <v>43291</v>
      </c>
      <c r="C82" s="55">
        <v>33.75</v>
      </c>
    </row>
    <row r="83" spans="2:3" ht="14.25" x14ac:dyDescent="0.2">
      <c r="B83" s="54">
        <v>43292</v>
      </c>
      <c r="C83" s="53">
        <v>34.1875</v>
      </c>
    </row>
    <row r="84" spans="2:3" ht="14.25" x14ac:dyDescent="0.2">
      <c r="B84" s="52">
        <v>43293</v>
      </c>
      <c r="C84" s="55">
        <v>35.375</v>
      </c>
    </row>
    <row r="85" spans="2:3" ht="14.25" x14ac:dyDescent="0.2">
      <c r="B85" s="54">
        <v>43294</v>
      </c>
      <c r="C85" s="53">
        <v>37.625</v>
      </c>
    </row>
    <row r="86" spans="2:3" ht="14.25" x14ac:dyDescent="0.2">
      <c r="B86" s="52">
        <v>43297</v>
      </c>
      <c r="C86" s="55">
        <v>36.6875</v>
      </c>
    </row>
    <row r="87" spans="2:3" ht="14.25" x14ac:dyDescent="0.2">
      <c r="B87" s="54">
        <v>43298</v>
      </c>
      <c r="C87" s="53">
        <v>37</v>
      </c>
    </row>
    <row r="88" spans="2:3" ht="14.25" x14ac:dyDescent="0.2">
      <c r="B88" s="52">
        <v>43299</v>
      </c>
      <c r="C88" s="55">
        <v>38</v>
      </c>
    </row>
    <row r="89" spans="2:3" ht="14.25" x14ac:dyDescent="0.2">
      <c r="B89" s="54">
        <v>43300</v>
      </c>
      <c r="C89" s="53">
        <v>38.125</v>
      </c>
    </row>
    <row r="90" spans="2:3" ht="14.25" x14ac:dyDescent="0.2">
      <c r="B90" s="52">
        <v>43301</v>
      </c>
      <c r="C90" s="55">
        <v>37.5625</v>
      </c>
    </row>
    <row r="91" spans="2:3" ht="14.25" x14ac:dyDescent="0.2">
      <c r="B91" s="54">
        <v>43304</v>
      </c>
      <c r="C91" s="53">
        <v>36.4375</v>
      </c>
    </row>
    <row r="92" spans="2:3" ht="14.25" x14ac:dyDescent="0.2">
      <c r="B92" s="52">
        <v>43305</v>
      </c>
      <c r="C92" s="55">
        <v>37</v>
      </c>
    </row>
    <row r="93" spans="2:3" ht="14.25" x14ac:dyDescent="0.2">
      <c r="B93" s="54">
        <v>43306</v>
      </c>
      <c r="C93" s="53">
        <v>35.875</v>
      </c>
    </row>
    <row r="94" spans="2:3" ht="14.25" x14ac:dyDescent="0.2">
      <c r="B94" s="52">
        <v>43307</v>
      </c>
      <c r="C94" s="55">
        <v>36.5625</v>
      </c>
    </row>
    <row r="95" spans="2:3" ht="14.25" x14ac:dyDescent="0.2">
      <c r="B95" s="54">
        <v>43308</v>
      </c>
      <c r="C95" s="53">
        <v>35.4375</v>
      </c>
    </row>
    <row r="96" spans="2:3" ht="14.25" x14ac:dyDescent="0.2">
      <c r="B96" s="52">
        <v>43311</v>
      </c>
      <c r="C96" s="55">
        <v>36.8125</v>
      </c>
    </row>
    <row r="97" spans="2:3" ht="14.25" x14ac:dyDescent="0.2">
      <c r="B97" s="54">
        <v>43312</v>
      </c>
      <c r="C97" s="53">
        <v>37.75</v>
      </c>
    </row>
    <row r="98" spans="2:3" ht="14.25" x14ac:dyDescent="0.2">
      <c r="B98" s="52">
        <v>43313</v>
      </c>
      <c r="C98" s="55">
        <v>37.0625</v>
      </c>
    </row>
    <row r="99" spans="2:3" ht="14.25" x14ac:dyDescent="0.2">
      <c r="B99" s="54">
        <v>43314</v>
      </c>
      <c r="C99" s="53">
        <v>36.4375</v>
      </c>
    </row>
    <row r="100" spans="2:3" ht="14.25" x14ac:dyDescent="0.2">
      <c r="B100" s="52">
        <v>43315</v>
      </c>
      <c r="C100" s="55">
        <v>35.625</v>
      </c>
    </row>
    <row r="101" spans="2:3" ht="14.25" x14ac:dyDescent="0.2">
      <c r="B101" s="54">
        <v>43318</v>
      </c>
      <c r="C101" s="53">
        <v>36.0625</v>
      </c>
    </row>
    <row r="102" spans="2:3" ht="14.25" x14ac:dyDescent="0.2">
      <c r="B102" s="52">
        <v>43319</v>
      </c>
      <c r="C102" s="55">
        <v>36.6875</v>
      </c>
    </row>
    <row r="103" spans="2:3" ht="14.25" x14ac:dyDescent="0.2">
      <c r="B103" s="54">
        <v>43320</v>
      </c>
      <c r="C103" s="53">
        <v>33.75</v>
      </c>
    </row>
    <row r="104" spans="2:3" ht="14.25" x14ac:dyDescent="0.2">
      <c r="B104" s="52">
        <v>43321</v>
      </c>
      <c r="C104" s="55">
        <v>34.875</v>
      </c>
    </row>
    <row r="105" spans="2:3" ht="14.25" x14ac:dyDescent="0.2">
      <c r="B105" s="54">
        <v>43322</v>
      </c>
      <c r="C105" s="53">
        <v>33.8125</v>
      </c>
    </row>
    <row r="106" spans="2:3" ht="14.25" x14ac:dyDescent="0.2">
      <c r="B106" s="52">
        <v>43325</v>
      </c>
      <c r="C106" s="55">
        <v>36.375</v>
      </c>
    </row>
    <row r="107" spans="2:3" ht="14.25" x14ac:dyDescent="0.2">
      <c r="B107" s="54">
        <v>43326</v>
      </c>
      <c r="C107" s="53">
        <v>37.1875</v>
      </c>
    </row>
    <row r="108" spans="2:3" ht="14.25" x14ac:dyDescent="0.2">
      <c r="B108" s="52">
        <v>43327</v>
      </c>
      <c r="C108" s="55">
        <v>37.625</v>
      </c>
    </row>
    <row r="109" spans="2:3" ht="14.25" x14ac:dyDescent="0.2">
      <c r="B109" s="54">
        <v>43328</v>
      </c>
      <c r="C109" s="53">
        <v>37.125</v>
      </c>
    </row>
    <row r="110" spans="2:3" ht="14.25" x14ac:dyDescent="0.2">
      <c r="B110" s="52">
        <v>43329</v>
      </c>
      <c r="C110" s="55">
        <v>37.1875</v>
      </c>
    </row>
    <row r="111" spans="2:3" ht="14.25" x14ac:dyDescent="0.2">
      <c r="B111" s="54">
        <v>43333</v>
      </c>
      <c r="C111" s="53">
        <v>37.125</v>
      </c>
    </row>
    <row r="112" spans="2:3" ht="14.25" x14ac:dyDescent="0.2">
      <c r="B112" s="52">
        <v>43334</v>
      </c>
      <c r="C112" s="55">
        <v>35.5</v>
      </c>
    </row>
    <row r="113" spans="2:5" ht="14.25" x14ac:dyDescent="0.2">
      <c r="B113" s="54">
        <v>43335</v>
      </c>
      <c r="C113" s="53">
        <v>36.9375</v>
      </c>
    </row>
    <row r="114" spans="2:5" ht="14.25" x14ac:dyDescent="0.2">
      <c r="B114" s="52">
        <v>43336</v>
      </c>
      <c r="C114" s="55">
        <v>36.875</v>
      </c>
    </row>
    <row r="115" spans="2:5" ht="14.25" x14ac:dyDescent="0.2">
      <c r="B115" s="54">
        <v>43339</v>
      </c>
      <c r="C115" s="53">
        <v>36.1875</v>
      </c>
    </row>
    <row r="116" spans="2:5" ht="14.25" x14ac:dyDescent="0.2">
      <c r="B116" s="52">
        <v>43340</v>
      </c>
      <c r="C116" s="55">
        <v>36.4375</v>
      </c>
    </row>
    <row r="117" spans="2:5" ht="14.25" x14ac:dyDescent="0.2">
      <c r="B117" s="54">
        <v>43341</v>
      </c>
      <c r="C117" s="53">
        <v>36.5</v>
      </c>
    </row>
    <row r="118" spans="2:5" ht="14.25" x14ac:dyDescent="0.2">
      <c r="B118" s="52">
        <v>43342</v>
      </c>
      <c r="C118" s="55">
        <v>37.75</v>
      </c>
    </row>
    <row r="119" spans="2:5" ht="14.25" x14ac:dyDescent="0.2">
      <c r="B119" s="52">
        <v>43343</v>
      </c>
      <c r="C119" s="55">
        <v>40.5</v>
      </c>
      <c r="E119" s="56"/>
    </row>
    <row r="120" spans="2:5" ht="14.25" x14ac:dyDescent="0.2">
      <c r="B120" s="52">
        <v>43346</v>
      </c>
      <c r="C120" s="55">
        <v>41</v>
      </c>
    </row>
    <row r="121" spans="2:5" ht="14.25" x14ac:dyDescent="0.2">
      <c r="B121" s="52">
        <v>43347</v>
      </c>
      <c r="C121" s="55"/>
    </row>
    <row r="122" spans="2:5" ht="14.25" x14ac:dyDescent="0.2">
      <c r="B122" s="52">
        <v>43348</v>
      </c>
      <c r="C122" s="55"/>
    </row>
    <row r="123" spans="2:5" ht="14.25" x14ac:dyDescent="0.2">
      <c r="B123" s="52">
        <v>43349</v>
      </c>
      <c r="C123" s="55"/>
    </row>
    <row r="124" spans="2:5" ht="14.25" x14ac:dyDescent="0.2">
      <c r="B124" s="52">
        <v>43350</v>
      </c>
      <c r="C124" s="55"/>
    </row>
    <row r="125" spans="2:5" ht="14.25" x14ac:dyDescent="0.2">
      <c r="B125" s="52">
        <v>43353</v>
      </c>
      <c r="C125" s="55"/>
    </row>
    <row r="126" spans="2:5" ht="14.25" x14ac:dyDescent="0.2">
      <c r="B126" s="52">
        <v>43354</v>
      </c>
      <c r="C126" s="55"/>
    </row>
    <row r="127" spans="2:5" ht="14.25" x14ac:dyDescent="0.2">
      <c r="B127" s="52">
        <v>43355</v>
      </c>
      <c r="C127" s="55"/>
    </row>
    <row r="128" spans="2:5" ht="14.25" x14ac:dyDescent="0.2">
      <c r="B128" s="52">
        <v>43356</v>
      </c>
      <c r="C128" s="5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61">
        <v>43101</v>
      </c>
    </row>
    <row r="2" spans="2:2" x14ac:dyDescent="0.2">
      <c r="B2" s="61">
        <v>43143</v>
      </c>
    </row>
    <row r="3" spans="2:2" x14ac:dyDescent="0.2">
      <c r="B3" s="61">
        <v>43144</v>
      </c>
    </row>
    <row r="4" spans="2:2" x14ac:dyDescent="0.2">
      <c r="B4" s="61">
        <v>43188</v>
      </c>
    </row>
    <row r="5" spans="2:2" x14ac:dyDescent="0.2">
      <c r="B5" s="61">
        <v>43189</v>
      </c>
    </row>
    <row r="6" spans="2:2" x14ac:dyDescent="0.2">
      <c r="B6" s="61">
        <v>43192</v>
      </c>
    </row>
    <row r="7" spans="2:2" x14ac:dyDescent="0.2">
      <c r="B7" s="61">
        <v>43220</v>
      </c>
    </row>
    <row r="8" spans="2:2" x14ac:dyDescent="0.2">
      <c r="B8" s="61">
        <v>43221</v>
      </c>
    </row>
    <row r="9" spans="2:2" x14ac:dyDescent="0.2">
      <c r="B9" s="61">
        <v>43245</v>
      </c>
    </row>
    <row r="10" spans="2:2" x14ac:dyDescent="0.2">
      <c r="B10" s="61">
        <v>43271</v>
      </c>
    </row>
    <row r="11" spans="2:2" x14ac:dyDescent="0.2">
      <c r="B11" s="61">
        <v>43290</v>
      </c>
    </row>
    <row r="12" spans="2:2" x14ac:dyDescent="0.2">
      <c r="B12" s="61">
        <v>43332</v>
      </c>
    </row>
    <row r="13" spans="2:2" x14ac:dyDescent="0.2">
      <c r="B13" s="61">
        <v>43388</v>
      </c>
    </row>
    <row r="14" spans="2:2" x14ac:dyDescent="0.2">
      <c r="B14" s="61">
        <v>43410</v>
      </c>
    </row>
    <row r="15" spans="2:2" x14ac:dyDescent="0.2">
      <c r="B15" s="61">
        <v>43423</v>
      </c>
    </row>
    <row r="16" spans="2:2" x14ac:dyDescent="0.2">
      <c r="B16" s="61">
        <v>43434</v>
      </c>
    </row>
    <row r="17" spans="2:2" x14ac:dyDescent="0.2">
      <c r="B17" s="61">
        <v>43442</v>
      </c>
    </row>
    <row r="18" spans="2:2" x14ac:dyDescent="0.2">
      <c r="B18" s="61">
        <v>43458</v>
      </c>
    </row>
    <row r="19" spans="2:2" x14ac:dyDescent="0.2">
      <c r="B19" s="61">
        <v>43459</v>
      </c>
    </row>
    <row r="20" spans="2:2" x14ac:dyDescent="0.2">
      <c r="B20" s="61">
        <v>43465</v>
      </c>
    </row>
    <row r="21" spans="2:2" x14ac:dyDescent="0.2">
      <c r="B21" s="61">
        <v>43466</v>
      </c>
    </row>
    <row r="22" spans="2:2" x14ac:dyDescent="0.2">
      <c r="B22" s="61">
        <v>43528</v>
      </c>
    </row>
    <row r="23" spans="2:2" x14ac:dyDescent="0.2">
      <c r="B23" s="61">
        <v>43529</v>
      </c>
    </row>
    <row r="24" spans="2:2" x14ac:dyDescent="0.2">
      <c r="B24" s="61">
        <v>43548</v>
      </c>
    </row>
    <row r="25" spans="2:2" x14ac:dyDescent="0.2">
      <c r="B25" s="61">
        <v>43557</v>
      </c>
    </row>
    <row r="26" spans="2:2" x14ac:dyDescent="0.2">
      <c r="B26" s="61">
        <v>43573</v>
      </c>
    </row>
    <row r="27" spans="2:2" x14ac:dyDescent="0.2">
      <c r="B27" s="61">
        <v>43574</v>
      </c>
    </row>
    <row r="28" spans="2:2" x14ac:dyDescent="0.2">
      <c r="B28" s="61">
        <v>43586</v>
      </c>
    </row>
    <row r="29" spans="2:2" x14ac:dyDescent="0.2">
      <c r="B29" s="61">
        <v>43610</v>
      </c>
    </row>
    <row r="30" spans="2:2" x14ac:dyDescent="0.2">
      <c r="B30" s="61">
        <v>43633</v>
      </c>
    </row>
    <row r="31" spans="2:2" x14ac:dyDescent="0.2">
      <c r="B31" s="61">
        <v>43636</v>
      </c>
    </row>
    <row r="32" spans="2:2" x14ac:dyDescent="0.2">
      <c r="B32" s="61">
        <v>43654</v>
      </c>
    </row>
    <row r="33" spans="2:2" x14ac:dyDescent="0.2">
      <c r="B33" s="61">
        <v>43655</v>
      </c>
    </row>
    <row r="34" spans="2:2" x14ac:dyDescent="0.2">
      <c r="B34" s="61">
        <v>43696</v>
      </c>
    </row>
    <row r="35" spans="2:2" x14ac:dyDescent="0.2">
      <c r="B35" s="61">
        <v>43752</v>
      </c>
    </row>
    <row r="36" spans="2:2" x14ac:dyDescent="0.2">
      <c r="B36" s="61">
        <v>43775</v>
      </c>
    </row>
    <row r="37" spans="2:2" x14ac:dyDescent="0.2">
      <c r="B37" s="61">
        <v>43787</v>
      </c>
    </row>
    <row r="38" spans="2:2" x14ac:dyDescent="0.2">
      <c r="B38" s="61">
        <v>43823</v>
      </c>
    </row>
    <row r="39" spans="2:2" x14ac:dyDescent="0.2">
      <c r="B39" s="61">
        <v>43824</v>
      </c>
    </row>
    <row r="40" spans="2:2" x14ac:dyDescent="0.2">
      <c r="B40" s="61">
        <v>43830</v>
      </c>
    </row>
    <row r="41" spans="2:2" x14ac:dyDescent="0.2">
      <c r="B41" s="61">
        <v>43831</v>
      </c>
    </row>
    <row r="42" spans="2:2" x14ac:dyDescent="0.2">
      <c r="B42" s="61">
        <v>43885</v>
      </c>
    </row>
    <row r="43" spans="2:2" x14ac:dyDescent="0.2">
      <c r="B43" s="61">
        <v>43886</v>
      </c>
    </row>
    <row r="44" spans="2:2" x14ac:dyDescent="0.2">
      <c r="B44" s="61">
        <v>43913</v>
      </c>
    </row>
    <row r="45" spans="2:2" x14ac:dyDescent="0.2">
      <c r="B45" s="61">
        <v>43914</v>
      </c>
    </row>
    <row r="46" spans="2:2" x14ac:dyDescent="0.2">
      <c r="B46" s="61">
        <v>43923</v>
      </c>
    </row>
    <row r="47" spans="2:2" x14ac:dyDescent="0.2">
      <c r="B47" s="61">
        <v>43930</v>
      </c>
    </row>
    <row r="48" spans="2:2" x14ac:dyDescent="0.2">
      <c r="B48" s="61">
        <v>43931</v>
      </c>
    </row>
    <row r="49" spans="2:2" x14ac:dyDescent="0.2">
      <c r="B49" s="61">
        <v>43952</v>
      </c>
    </row>
    <row r="50" spans="2:2" x14ac:dyDescent="0.2">
      <c r="B50" s="61">
        <v>43976</v>
      </c>
    </row>
    <row r="51" spans="2:2" x14ac:dyDescent="0.2">
      <c r="B51" s="61">
        <v>43997</v>
      </c>
    </row>
    <row r="52" spans="2:2" x14ac:dyDescent="0.2">
      <c r="B52" s="61">
        <v>44002</v>
      </c>
    </row>
    <row r="53" spans="2:2" x14ac:dyDescent="0.2">
      <c r="B53" s="61">
        <v>44021</v>
      </c>
    </row>
    <row r="54" spans="2:2" x14ac:dyDescent="0.2">
      <c r="B54" s="61">
        <v>44022</v>
      </c>
    </row>
    <row r="55" spans="2:2" x14ac:dyDescent="0.2">
      <c r="B55" s="61">
        <v>44060</v>
      </c>
    </row>
    <row r="56" spans="2:2" x14ac:dyDescent="0.2">
      <c r="B56" s="61">
        <v>44116</v>
      </c>
    </row>
    <row r="57" spans="2:2" x14ac:dyDescent="0.2">
      <c r="B57" s="61">
        <v>44141</v>
      </c>
    </row>
    <row r="58" spans="2:2" x14ac:dyDescent="0.2">
      <c r="B58" s="61">
        <v>44158</v>
      </c>
    </row>
    <row r="59" spans="2:2" x14ac:dyDescent="0.2">
      <c r="B59" s="61">
        <v>44172</v>
      </c>
    </row>
    <row r="60" spans="2:2" x14ac:dyDescent="0.2">
      <c r="B60" s="61">
        <v>44173</v>
      </c>
    </row>
    <row r="61" spans="2:2" x14ac:dyDescent="0.2">
      <c r="B61" s="61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59">
        <v>43202</v>
      </c>
    </row>
    <row r="2" spans="1:4" x14ac:dyDescent="0.2">
      <c r="A2" s="59">
        <v>43200</v>
      </c>
      <c r="B2">
        <v>1</v>
      </c>
      <c r="D2">
        <f>+IF(A1&lt;A2,B2,(IF(A1&lt;A3,B3,0)))</f>
        <v>2</v>
      </c>
    </row>
    <row r="3" spans="1:4" x14ac:dyDescent="0.2">
      <c r="A3" s="59">
        <v>43230</v>
      </c>
      <c r="B3">
        <v>2</v>
      </c>
    </row>
    <row r="4" spans="1:4" x14ac:dyDescent="0.2">
      <c r="A4" s="59">
        <v>43261</v>
      </c>
      <c r="B4">
        <v>3</v>
      </c>
    </row>
    <row r="5" spans="1:4" x14ac:dyDescent="0.2">
      <c r="A5" s="59">
        <v>43291</v>
      </c>
      <c r="B5">
        <v>4</v>
      </c>
    </row>
    <row r="6" spans="1:4" x14ac:dyDescent="0.2">
      <c r="A6" s="59">
        <v>43322</v>
      </c>
      <c r="B6">
        <v>5</v>
      </c>
    </row>
    <row r="7" spans="1:4" x14ac:dyDescent="0.2">
      <c r="A7" s="59">
        <v>43353</v>
      </c>
      <c r="B7">
        <v>6</v>
      </c>
    </row>
    <row r="8" spans="1:4" x14ac:dyDescent="0.2">
      <c r="A8" s="59">
        <v>43383</v>
      </c>
      <c r="B8">
        <v>7</v>
      </c>
    </row>
    <row r="9" spans="1:4" x14ac:dyDescent="0.2">
      <c r="A9" s="59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24 (DL 30 meses)</vt:lpstr>
      <vt:lpstr>Clase 25 (US$ 24 meses)</vt:lpstr>
      <vt:lpstr>TM20</vt:lpstr>
      <vt:lpstr>Feriados</vt:lpstr>
      <vt:lpstr>Hoja2</vt:lpstr>
      <vt:lpstr>'Clase 24 (DL 30 meses)'!Área_de_impresión</vt:lpstr>
      <vt:lpstr>'Clase 25 (US$ 24 meses)'!Área_de_impresión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2022-02-23T16:06:24Z</dcterms:modified>
</cp:coreProperties>
</file>