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GC\CL29\Difusion\"/>
    </mc:Choice>
  </mc:AlternateContent>
  <bookViews>
    <workbookView xWindow="240" yWindow="225" windowWidth="11280" windowHeight="7920"/>
  </bookViews>
  <sheets>
    <sheet name="Clase 28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28'!$E$1:$Q$66</definedName>
  </definedNames>
  <calcPr calcId="162913"/>
</workbook>
</file>

<file path=xl/calcChain.xml><?xml version="1.0" encoding="utf-8"?>
<calcChain xmlns="http://schemas.openxmlformats.org/spreadsheetml/2006/main">
  <c r="L55" i="8" l="1"/>
  <c r="K29" i="8" l="1"/>
  <c r="K30" i="8"/>
  <c r="K31" i="8"/>
  <c r="K32" i="8"/>
  <c r="O37" i="8"/>
  <c r="C37" i="8"/>
  <c r="C38" i="8" s="1"/>
  <c r="C39" i="8" s="1"/>
  <c r="C40" i="8" s="1"/>
  <c r="C41" i="8" s="1"/>
  <c r="C42" i="8" s="1"/>
  <c r="C43" i="8" s="1"/>
  <c r="C44" i="8" s="1"/>
  <c r="C46" i="8" l="1"/>
  <c r="C45" i="8"/>
  <c r="J53" i="8"/>
  <c r="J50" i="8"/>
  <c r="J51" i="8"/>
  <c r="J52" i="8"/>
  <c r="F37" i="8"/>
  <c r="C47" i="8" l="1"/>
  <c r="C48" i="8" s="1"/>
  <c r="C49" i="8" s="1"/>
  <c r="C50" i="8" s="1"/>
  <c r="D38" i="8"/>
  <c r="F38" i="8" s="1"/>
  <c r="H38" i="8" s="1"/>
  <c r="N37" i="8"/>
  <c r="C51" i="8" l="1"/>
  <c r="C52" i="8" s="1"/>
  <c r="C53" i="8" s="1"/>
  <c r="B46" i="8"/>
  <c r="G38" i="8"/>
  <c r="E38" i="8" s="1"/>
  <c r="J49" i="8"/>
  <c r="J48" i="8"/>
  <c r="J47" i="8"/>
  <c r="J46" i="8"/>
  <c r="J45" i="8"/>
  <c r="J44" i="8"/>
  <c r="J43" i="8"/>
  <c r="J42" i="8"/>
  <c r="J41" i="8"/>
  <c r="J40" i="8"/>
  <c r="J39" i="8"/>
  <c r="M38" i="8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J38" i="8"/>
  <c r="G37" i="8"/>
  <c r="K28" i="8"/>
  <c r="K27" i="8"/>
  <c r="K26" i="8"/>
  <c r="K25" i="8"/>
  <c r="K24" i="8"/>
  <c r="K23" i="8"/>
  <c r="K22" i="8"/>
  <c r="K21" i="8"/>
  <c r="K20" i="8"/>
  <c r="K19" i="8"/>
  <c r="K18" i="8"/>
  <c r="K17" i="8"/>
  <c r="H14" i="8"/>
  <c r="E37" i="8" s="1"/>
  <c r="B47" i="8" l="1"/>
  <c r="D47" i="8"/>
  <c r="K33" i="8"/>
  <c r="B48" i="8" l="1"/>
  <c r="D48" i="8"/>
  <c r="D2" i="7"/>
  <c r="B49" i="8" l="1"/>
  <c r="D49" i="8"/>
  <c r="F2" i="4"/>
  <c r="I38" i="8"/>
  <c r="R38" i="8" s="1"/>
  <c r="J17" i="8"/>
  <c r="I17" i="8" s="1"/>
  <c r="K38" i="8"/>
  <c r="N38" i="8" s="1"/>
  <c r="T38" i="8" s="1"/>
  <c r="B38" i="8"/>
  <c r="D50" i="8" l="1"/>
  <c r="B50" i="8"/>
  <c r="L17" i="8"/>
  <c r="D40" i="8"/>
  <c r="B40" i="8"/>
  <c r="O38" i="8"/>
  <c r="D39" i="8"/>
  <c r="F39" i="8" s="1"/>
  <c r="H39" i="8" s="1"/>
  <c r="B39" i="8"/>
  <c r="M17" i="8" l="1"/>
  <c r="F40" i="8"/>
  <c r="D51" i="8"/>
  <c r="B51" i="8"/>
  <c r="D41" i="8"/>
  <c r="B41" i="8"/>
  <c r="G39" i="8"/>
  <c r="K39" i="8"/>
  <c r="L18" i="8" s="1"/>
  <c r="F41" i="8" l="1"/>
  <c r="D52" i="8"/>
  <c r="B52" i="8"/>
  <c r="B42" i="8"/>
  <c r="D42" i="8"/>
  <c r="J18" i="8"/>
  <c r="I18" i="8" s="1"/>
  <c r="I39" i="8"/>
  <c r="R39" i="8" s="1"/>
  <c r="N39" i="8"/>
  <c r="E39" i="8"/>
  <c r="M18" i="8"/>
  <c r="G40" i="8"/>
  <c r="H40" i="8"/>
  <c r="K40" i="8" s="1"/>
  <c r="L19" i="8" s="1"/>
  <c r="M19" i="8" s="1"/>
  <c r="F42" i="8" l="1"/>
  <c r="B53" i="8"/>
  <c r="H11" i="8"/>
  <c r="D53" i="8"/>
  <c r="H41" i="8"/>
  <c r="K41" i="8" s="1"/>
  <c r="L20" i="8" s="1"/>
  <c r="G41" i="8"/>
  <c r="J19" i="8"/>
  <c r="I19" i="8" s="1"/>
  <c r="N40" i="8"/>
  <c r="I40" i="8"/>
  <c r="R40" i="8" s="1"/>
  <c r="E40" i="8"/>
  <c r="O39" i="8"/>
  <c r="T39" i="8"/>
  <c r="D43" i="8"/>
  <c r="F43" i="8" s="1"/>
  <c r="B43" i="8"/>
  <c r="B44" i="8" l="1"/>
  <c r="D44" i="8"/>
  <c r="N41" i="8"/>
  <c r="E41" i="8"/>
  <c r="I41" i="8"/>
  <c r="R41" i="8" s="1"/>
  <c r="J20" i="8"/>
  <c r="I20" i="8" s="1"/>
  <c r="H42" i="8"/>
  <c r="K42" i="8" s="1"/>
  <c r="L21" i="8" s="1"/>
  <c r="M21" i="8" s="1"/>
  <c r="G42" i="8"/>
  <c r="O40" i="8"/>
  <c r="T40" i="8"/>
  <c r="M20" i="8"/>
  <c r="T41" i="8" l="1"/>
  <c r="O41" i="8"/>
  <c r="N42" i="8"/>
  <c r="I42" i="8"/>
  <c r="R42" i="8" s="1"/>
  <c r="J21" i="8"/>
  <c r="I21" i="8" s="1"/>
  <c r="E42" i="8"/>
  <c r="F44" i="8"/>
  <c r="G43" i="8"/>
  <c r="H43" i="8"/>
  <c r="K43" i="8" s="1"/>
  <c r="L22" i="8" s="1"/>
  <c r="D46" i="8"/>
  <c r="D45" i="8"/>
  <c r="B45" i="8"/>
  <c r="J22" i="8" l="1"/>
  <c r="I22" i="8" s="1"/>
  <c r="E43" i="8"/>
  <c r="I43" i="8"/>
  <c r="R43" i="8" s="1"/>
  <c r="N43" i="8"/>
  <c r="M22" i="8"/>
  <c r="H44" i="8"/>
  <c r="K44" i="8" s="1"/>
  <c r="L23" i="8" s="1"/>
  <c r="M23" i="8" s="1"/>
  <c r="G44" i="8"/>
  <c r="F45" i="8"/>
  <c r="O42" i="8"/>
  <c r="T42" i="8"/>
  <c r="T43" i="8" l="1"/>
  <c r="O43" i="8"/>
  <c r="G45" i="8"/>
  <c r="H45" i="8"/>
  <c r="K45" i="8" s="1"/>
  <c r="L24" i="8" s="1"/>
  <c r="M24" i="8" s="1"/>
  <c r="F46" i="8"/>
  <c r="E44" i="8"/>
  <c r="I44" i="8"/>
  <c r="R44" i="8" s="1"/>
  <c r="J23" i="8"/>
  <c r="I23" i="8" s="1"/>
  <c r="N44" i="8"/>
  <c r="E45" i="8" l="1"/>
  <c r="I45" i="8"/>
  <c r="R45" i="8" s="1"/>
  <c r="N45" i="8"/>
  <c r="J24" i="8"/>
  <c r="I24" i="8" s="1"/>
  <c r="O44" i="8"/>
  <c r="T44" i="8"/>
  <c r="G46" i="8"/>
  <c r="F47" i="8"/>
  <c r="H46" i="8"/>
  <c r="K46" i="8" s="1"/>
  <c r="L25" i="8" s="1"/>
  <c r="M25" i="8" s="1"/>
  <c r="H47" i="8" l="1"/>
  <c r="K47" i="8" s="1"/>
  <c r="L26" i="8" s="1"/>
  <c r="M26" i="8" s="1"/>
  <c r="F48" i="8"/>
  <c r="G47" i="8"/>
  <c r="O45" i="8"/>
  <c r="T45" i="8"/>
  <c r="E46" i="8"/>
  <c r="J25" i="8"/>
  <c r="I25" i="8" s="1"/>
  <c r="N46" i="8"/>
  <c r="I46" i="8"/>
  <c r="R46" i="8" s="1"/>
  <c r="O46" i="8" l="1"/>
  <c r="T46" i="8"/>
  <c r="N47" i="8"/>
  <c r="I47" i="8"/>
  <c r="R47" i="8" s="1"/>
  <c r="J26" i="8"/>
  <c r="I26" i="8" s="1"/>
  <c r="E47" i="8"/>
  <c r="G48" i="8"/>
  <c r="H48" i="8"/>
  <c r="K48" i="8" s="1"/>
  <c r="L27" i="8" s="1"/>
  <c r="M27" i="8" s="1"/>
  <c r="F49" i="8"/>
  <c r="F50" i="8" s="1"/>
  <c r="F51" i="8" l="1"/>
  <c r="G50" i="8"/>
  <c r="J29" i="8" s="1"/>
  <c r="I29" i="8" s="1"/>
  <c r="H50" i="8"/>
  <c r="K50" i="8" s="1"/>
  <c r="L29" i="8" s="1"/>
  <c r="M29" i="8" s="1"/>
  <c r="I48" i="8"/>
  <c r="R48" i="8" s="1"/>
  <c r="N48" i="8"/>
  <c r="J27" i="8"/>
  <c r="I27" i="8" s="1"/>
  <c r="E48" i="8"/>
  <c r="O47" i="8"/>
  <c r="T47" i="8"/>
  <c r="G49" i="8"/>
  <c r="H49" i="8"/>
  <c r="K49" i="8" s="1"/>
  <c r="L28" i="8" s="1"/>
  <c r="E50" i="8" l="1"/>
  <c r="N50" i="8"/>
  <c r="I50" i="8"/>
  <c r="R50" i="8" s="1"/>
  <c r="F52" i="8"/>
  <c r="F53" i="8" s="1"/>
  <c r="H51" i="8"/>
  <c r="K51" i="8" s="1"/>
  <c r="L30" i="8" s="1"/>
  <c r="M30" i="8" s="1"/>
  <c r="G51" i="8"/>
  <c r="J30" i="8" s="1"/>
  <c r="I30" i="8" s="1"/>
  <c r="M28" i="8"/>
  <c r="E49" i="8"/>
  <c r="N49" i="8"/>
  <c r="J28" i="8"/>
  <c r="I28" i="8" s="1"/>
  <c r="I49" i="8"/>
  <c r="R49" i="8" s="1"/>
  <c r="T48" i="8"/>
  <c r="O48" i="8"/>
  <c r="G53" i="8" l="1"/>
  <c r="J32" i="8" s="1"/>
  <c r="I32" i="8" s="1"/>
  <c r="H53" i="8"/>
  <c r="K53" i="8" s="1"/>
  <c r="L32" i="8" s="1"/>
  <c r="H52" i="8"/>
  <c r="K52" i="8" s="1"/>
  <c r="L31" i="8" s="1"/>
  <c r="M31" i="8" s="1"/>
  <c r="G52" i="8"/>
  <c r="J31" i="8" s="1"/>
  <c r="I31" i="8" s="1"/>
  <c r="O50" i="8"/>
  <c r="T50" i="8"/>
  <c r="N51" i="8"/>
  <c r="I51" i="8"/>
  <c r="R51" i="8" s="1"/>
  <c r="E51" i="8"/>
  <c r="T49" i="8"/>
  <c r="O49" i="8"/>
  <c r="M32" i="8" l="1"/>
  <c r="L33" i="8"/>
  <c r="M33" i="8" s="1"/>
  <c r="N53" i="8"/>
  <c r="O53" i="8" s="1"/>
  <c r="E53" i="8"/>
  <c r="I53" i="8"/>
  <c r="R53" i="8" s="1"/>
  <c r="N52" i="8"/>
  <c r="I52" i="8"/>
  <c r="R52" i="8" s="1"/>
  <c r="E52" i="8"/>
  <c r="T51" i="8"/>
  <c r="O51" i="8"/>
  <c r="T53" i="8" l="1"/>
  <c r="T52" i="8"/>
  <c r="O52" i="8"/>
  <c r="O55" i="8" s="1"/>
  <c r="L10" i="8" l="1"/>
  <c r="S53" i="8" s="1"/>
  <c r="U53" i="8" s="1"/>
  <c r="V53" i="8" s="1"/>
  <c r="L11" i="8" l="1"/>
  <c r="S48" i="8"/>
  <c r="U48" i="8" s="1"/>
  <c r="V48" i="8" s="1"/>
  <c r="S36" i="8"/>
  <c r="S44" i="8"/>
  <c r="U44" i="8" s="1"/>
  <c r="V44" i="8" s="1"/>
  <c r="S46" i="8"/>
  <c r="U46" i="8" s="1"/>
  <c r="V46" i="8" s="1"/>
  <c r="S41" i="8"/>
  <c r="U41" i="8" s="1"/>
  <c r="V41" i="8" s="1"/>
  <c r="S39" i="8"/>
  <c r="U39" i="8" s="1"/>
  <c r="V39" i="8" s="1"/>
  <c r="S45" i="8"/>
  <c r="U45" i="8" s="1"/>
  <c r="V45" i="8" s="1"/>
  <c r="S47" i="8"/>
  <c r="U47" i="8" s="1"/>
  <c r="V47" i="8" s="1"/>
  <c r="S43" i="8"/>
  <c r="U43" i="8" s="1"/>
  <c r="V43" i="8" s="1"/>
  <c r="S38" i="8"/>
  <c r="U38" i="8" s="1"/>
  <c r="S49" i="8"/>
  <c r="U49" i="8" s="1"/>
  <c r="V49" i="8" s="1"/>
  <c r="S51" i="8"/>
  <c r="U51" i="8" s="1"/>
  <c r="V51" i="8" s="1"/>
  <c r="S42" i="8"/>
  <c r="U42" i="8" s="1"/>
  <c r="V42" i="8" s="1"/>
  <c r="S52" i="8"/>
  <c r="U52" i="8" s="1"/>
  <c r="V52" i="8" s="1"/>
  <c r="S50" i="8"/>
  <c r="U50" i="8" s="1"/>
  <c r="V50" i="8" s="1"/>
  <c r="S40" i="8"/>
  <c r="U40" i="8" s="1"/>
  <c r="V40" i="8" s="1"/>
  <c r="V38" i="8" l="1"/>
  <c r="V56" i="8" s="1"/>
  <c r="U56" i="8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<sst xmlns="http://schemas.openxmlformats.org/spreadsheetml/2006/main" count="45" uniqueCount="43">
  <si>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</si>
  <si>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</si>
  <si>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</si>
  <si>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</si>
  <si>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</si>
  <si>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</si>
  <si>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</si>
  <si>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</si>
  <si>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</si>
  <si>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</si>
  <si>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</si>
  <si>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</si>
  <si>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</si>
  <si>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</si>
  <si>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</si>
  <si>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</si>
  <si>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</si>
  <si>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</si>
  <si>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</si>
  <si>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</si>
  <si>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</si>
  <si>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</si>
  <si>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</si>
  <si>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</si>
  <si>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</si>
  <si>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</si>
  <si>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</si>
  <si>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</si>
  <si>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</si>
  <si>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</si>
  <si>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</si>
  <si>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</si>
  <si>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</si>
  <si>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</si>
  <si>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</si>
  <si>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</si>
  <si>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</si>
  <si>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Duration (meses):</t>
  </si>
  <si>
    <t>Meses</t>
  </si>
  <si>
    <t>Calificación (FIX):</t>
  </si>
  <si>
    <t>AA-(arg)</t>
  </si>
  <si>
    <t>A informar en Aviso de Resultados</t>
  </si>
  <si>
    <t>ON CGC - Clase 29 (Dólar 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</si>
</sst>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15" fontId="3" fillId="4" borderId="11" xfId="0" applyNumberFormat="1" applyFont="1" applyFill="1" applyBorder="1" applyAlignment="1" applyProtection="1">
      <alignment horizontal="center"/>
    </xf>
    <xf numFmtId="4" fontId="3" fillId="4" borderId="14" xfId="2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0</xdr:row>
      <xdr:rowOff>0</xdr:rowOff>
    </xdr:from>
    <xdr:to>
      <xdr:col>14</xdr:col>
      <xdr:colOff>648498</xdr:colOff>
      <xdr:row>6</xdr:row>
      <xdr:rowOff>95383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0"/>
          <a:ext cx="5791998" cy="952633"/>
        </a:xfrm>
        <a:prstGeom prst="rect">
          <a:avLst/>
        </a:prstGeom>
      </xdr:spPr>
    </xdr:pic>
    <xdr:clientData/>
  </xdr:twoCellAnchor>
  <xdr:twoCellAnchor>
    <xdr:from>
      <xdr:col>6</xdr:col>
      <xdr:colOff>9527</xdr:colOff>
      <xdr:row>56</xdr:row>
      <xdr:rowOff>38100</xdr:rowOff>
    </xdr:from>
    <xdr:to>
      <xdr:col>15</xdr:col>
      <xdr:colOff>28576</xdr:colOff>
      <xdr:row>61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572500" y="333376"/>
          <a:ext cx="1362516" cy="446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93"/>
  <sheetViews>
    <sheetView showGridLines="0" tabSelected="1" zoomScaleNormal="100" zoomScaleSheetLayoutView="130" workbookViewId="0">
      <selection activeCell="O19" sqref="O19"/>
    </sheetView>
  </sheetViews>
  <sheetFormatPr baseColWidth="10" defaultColWidth="11.42578125" defaultRowHeight="11.25" x14ac:dyDescent="0.2"/>
  <cols>
    <col min="1" max="1" width="5.5703125" style="1" customWidth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6.710937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35" width="11.42578125" style="1" customWidth="1"/>
    <col min="36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80" t="s">
        <v>42</v>
      </c>
      <c r="H8" s="81"/>
      <c r="I8" s="81"/>
      <c r="J8" s="81"/>
      <c r="K8" s="81"/>
      <c r="L8" s="81"/>
      <c r="M8" s="81"/>
      <c r="N8" s="81"/>
      <c r="O8" s="81"/>
      <c r="P8" s="82"/>
      <c r="Q8" s="8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84">
        <v>44945</v>
      </c>
      <c r="I10" s="85"/>
      <c r="J10" s="86" t="s">
        <v>1</v>
      </c>
      <c r="K10" s="87"/>
      <c r="L10" s="88">
        <f>XIRR(O37:O53,E37:E53)</f>
        <v>5.0944980978965757E-2</v>
      </c>
      <c r="M10" s="89"/>
      <c r="N10" s="86" t="s">
        <v>32</v>
      </c>
      <c r="O10" s="87"/>
      <c r="P10" s="88" t="s">
        <v>33</v>
      </c>
      <c r="Q10" s="89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1" t="s">
        <v>3</v>
      </c>
      <c r="H11" s="94">
        <f>+C53</f>
        <v>46406</v>
      </c>
      <c r="I11" s="95"/>
      <c r="J11" s="90" t="s">
        <v>21</v>
      </c>
      <c r="K11" s="91"/>
      <c r="L11" s="92">
        <f>+NOMINAL(L10,4)</f>
        <v>4.9999657085560756E-2</v>
      </c>
      <c r="M11" s="93"/>
      <c r="N11" s="90" t="s">
        <v>36</v>
      </c>
      <c r="O11" s="91"/>
      <c r="P11" s="96" t="s">
        <v>41</v>
      </c>
      <c r="Q11" s="97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1" t="s">
        <v>34</v>
      </c>
      <c r="H12" s="92" t="s">
        <v>28</v>
      </c>
      <c r="I12" s="93"/>
      <c r="J12" s="90" t="s">
        <v>37</v>
      </c>
      <c r="K12" s="91"/>
      <c r="L12" s="104">
        <f>+(V56/U56)*12</f>
        <v>41.33620995092992</v>
      </c>
      <c r="M12" s="105"/>
      <c r="N12" s="90" t="s">
        <v>2</v>
      </c>
      <c r="O12" s="91"/>
      <c r="P12" s="92">
        <v>1</v>
      </c>
      <c r="Q12" s="93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1"/>
      <c r="H13" s="114"/>
      <c r="I13" s="115"/>
      <c r="J13" s="90" t="s">
        <v>39</v>
      </c>
      <c r="K13" s="91"/>
      <c r="L13" s="104" t="s">
        <v>40</v>
      </c>
      <c r="M13" s="105"/>
      <c r="N13" s="90" t="s">
        <v>5</v>
      </c>
      <c r="O13" s="91"/>
      <c r="P13" s="108">
        <v>30000000</v>
      </c>
      <c r="Q13" s="109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2" t="s">
        <v>4</v>
      </c>
      <c r="H14" s="116">
        <f>+H10</f>
        <v>44945</v>
      </c>
      <c r="I14" s="117"/>
      <c r="J14" s="118" t="s">
        <v>31</v>
      </c>
      <c r="K14" s="119"/>
      <c r="L14" s="120">
        <v>48</v>
      </c>
      <c r="M14" s="121"/>
      <c r="N14" s="118" t="s">
        <v>35</v>
      </c>
      <c r="O14" s="119"/>
      <c r="P14" s="106">
        <v>0.05</v>
      </c>
      <c r="Q14" s="107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9:143" ht="12.75" customHeight="1" x14ac:dyDescent="0.2">
      <c r="I17" s="75">
        <f t="shared" ref="I17:I28" si="0">DATEDIF($C$37,J17,"m")</f>
        <v>3</v>
      </c>
      <c r="J17" s="66">
        <f t="shared" ref="J17:J32" si="1">+G38</f>
        <v>45035</v>
      </c>
      <c r="K17" s="67">
        <f t="shared" ref="K17:K28" si="2">+$P$13*L38/100</f>
        <v>0</v>
      </c>
      <c r="L17" s="67">
        <f t="shared" ref="L17:L28" si="3">+$P$13*K38/100</f>
        <v>369863.01369863021</v>
      </c>
      <c r="M17" s="68">
        <f>SUM(K17:L17)</f>
        <v>369863.01369863021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9:143" ht="12.75" customHeight="1" x14ac:dyDescent="0.2">
      <c r="I18" s="76">
        <f t="shared" si="0"/>
        <v>6</v>
      </c>
      <c r="J18" s="66">
        <f t="shared" si="1"/>
        <v>45126</v>
      </c>
      <c r="K18" s="67">
        <f t="shared" si="2"/>
        <v>0</v>
      </c>
      <c r="L18" s="67">
        <f t="shared" si="3"/>
        <v>373972.60273972608</v>
      </c>
      <c r="M18" s="68">
        <f>SUM(K18:L18)</f>
        <v>373972.60273972608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9:143" ht="12.75" customHeight="1" x14ac:dyDescent="0.2">
      <c r="I19" s="76">
        <f t="shared" si="0"/>
        <v>9</v>
      </c>
      <c r="J19" s="66">
        <f t="shared" si="1"/>
        <v>45218</v>
      </c>
      <c r="K19" s="67">
        <f t="shared" si="2"/>
        <v>0</v>
      </c>
      <c r="L19" s="67">
        <f t="shared" si="3"/>
        <v>378082.191780822</v>
      </c>
      <c r="M19" s="68">
        <f t="shared" ref="M19:M32" si="4">SUM(K19:L19)</f>
        <v>378082.191780822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9:143" ht="12.75" customHeight="1" x14ac:dyDescent="0.2">
      <c r="I20" s="76">
        <f t="shared" si="0"/>
        <v>12</v>
      </c>
      <c r="J20" s="66">
        <f t="shared" si="1"/>
        <v>45310</v>
      </c>
      <c r="K20" s="67">
        <f t="shared" si="2"/>
        <v>0</v>
      </c>
      <c r="L20" s="67">
        <f t="shared" si="3"/>
        <v>378082.191780822</v>
      </c>
      <c r="M20" s="68">
        <f t="shared" si="4"/>
        <v>378082.191780822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9:143" ht="12.75" customHeight="1" x14ac:dyDescent="0.2">
      <c r="I21" s="76">
        <f t="shared" si="0"/>
        <v>15</v>
      </c>
      <c r="J21" s="66">
        <f t="shared" si="1"/>
        <v>45401</v>
      </c>
      <c r="K21" s="67">
        <f t="shared" si="2"/>
        <v>0</v>
      </c>
      <c r="L21" s="67">
        <f t="shared" si="3"/>
        <v>373972.60273972608</v>
      </c>
      <c r="M21" s="68">
        <f t="shared" si="4"/>
        <v>373972.60273972608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9:143" ht="12.75" customHeight="1" x14ac:dyDescent="0.2">
      <c r="I22" s="76">
        <f t="shared" si="0"/>
        <v>18</v>
      </c>
      <c r="J22" s="66">
        <f t="shared" si="1"/>
        <v>45492</v>
      </c>
      <c r="K22" s="67">
        <f t="shared" si="2"/>
        <v>0</v>
      </c>
      <c r="L22" s="67">
        <f t="shared" si="3"/>
        <v>373972.60273972608</v>
      </c>
      <c r="M22" s="68">
        <f t="shared" si="4"/>
        <v>373972.60273972608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9:143" ht="12.75" customHeight="1" x14ac:dyDescent="0.2">
      <c r="I23" s="76">
        <f t="shared" si="0"/>
        <v>21</v>
      </c>
      <c r="J23" s="66">
        <f t="shared" si="1"/>
        <v>45584</v>
      </c>
      <c r="K23" s="67">
        <f t="shared" si="2"/>
        <v>0</v>
      </c>
      <c r="L23" s="67">
        <f t="shared" si="3"/>
        <v>378082.191780822</v>
      </c>
      <c r="M23" s="68">
        <f t="shared" si="4"/>
        <v>378082.191780822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9:143" ht="12.75" customHeight="1" x14ac:dyDescent="0.2">
      <c r="I24" s="76">
        <f t="shared" si="0"/>
        <v>24</v>
      </c>
      <c r="J24" s="66">
        <f t="shared" si="1"/>
        <v>45678</v>
      </c>
      <c r="K24" s="67">
        <f t="shared" si="2"/>
        <v>0</v>
      </c>
      <c r="L24" s="67">
        <f t="shared" si="3"/>
        <v>386301.3698630138</v>
      </c>
      <c r="M24" s="68">
        <f t="shared" si="4"/>
        <v>386301.3698630138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9:143" ht="12.75" customHeight="1" x14ac:dyDescent="0.2">
      <c r="I25" s="76">
        <f t="shared" si="0"/>
        <v>27</v>
      </c>
      <c r="J25" s="66">
        <f t="shared" si="1"/>
        <v>45768</v>
      </c>
      <c r="K25" s="67">
        <f t="shared" si="2"/>
        <v>0</v>
      </c>
      <c r="L25" s="67">
        <f t="shared" si="3"/>
        <v>369863.01369863021</v>
      </c>
      <c r="M25" s="68">
        <f t="shared" si="4"/>
        <v>369863.01369863021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9:143" ht="12.75" customHeight="1" x14ac:dyDescent="0.2">
      <c r="I26" s="76">
        <f t="shared" si="0"/>
        <v>30</v>
      </c>
      <c r="J26" s="66">
        <f t="shared" si="1"/>
        <v>45857</v>
      </c>
      <c r="K26" s="67">
        <f t="shared" si="2"/>
        <v>0</v>
      </c>
      <c r="L26" s="67">
        <f t="shared" si="3"/>
        <v>365753.42465753423</v>
      </c>
      <c r="M26" s="68">
        <f t="shared" si="4"/>
        <v>365753.42465753423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9:143" ht="12.75" customHeight="1" x14ac:dyDescent="0.2">
      <c r="I27" s="76">
        <f t="shared" si="0"/>
        <v>33</v>
      </c>
      <c r="J27" s="66">
        <f t="shared" si="1"/>
        <v>45951</v>
      </c>
      <c r="K27" s="67">
        <f t="shared" si="2"/>
        <v>0</v>
      </c>
      <c r="L27" s="67">
        <f t="shared" si="3"/>
        <v>386301.3698630138</v>
      </c>
      <c r="M27" s="68">
        <f t="shared" si="4"/>
        <v>386301.3698630138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9:143" ht="12.75" customHeight="1" x14ac:dyDescent="0.2">
      <c r="I28" s="76">
        <f t="shared" si="0"/>
        <v>36</v>
      </c>
      <c r="J28" s="66">
        <f t="shared" si="1"/>
        <v>46042</v>
      </c>
      <c r="K28" s="67">
        <f t="shared" si="2"/>
        <v>0</v>
      </c>
      <c r="L28" s="67">
        <f t="shared" si="3"/>
        <v>373972.60273972608</v>
      </c>
      <c r="M28" s="68">
        <f t="shared" si="4"/>
        <v>373972.60273972608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9:143" ht="12.75" customHeight="1" x14ac:dyDescent="0.2">
      <c r="I29" s="76">
        <f t="shared" ref="I29:I32" si="5">DATEDIF($C$37,J29,"m")</f>
        <v>39</v>
      </c>
      <c r="J29" s="66">
        <f t="shared" si="1"/>
        <v>46132</v>
      </c>
      <c r="K29" s="67">
        <f t="shared" ref="K29:K32" si="6">+$P$13*L50/100</f>
        <v>0</v>
      </c>
      <c r="L29" s="67">
        <f t="shared" ref="L29:L32" si="7">+$P$13*K50/100</f>
        <v>369863.01369863021</v>
      </c>
      <c r="M29" s="68">
        <f t="shared" si="4"/>
        <v>369863.01369863021</v>
      </c>
      <c r="N29" s="8"/>
      <c r="P29" s="29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9:143" ht="12.75" customHeight="1" x14ac:dyDescent="0.2">
      <c r="I30" s="76">
        <f t="shared" si="5"/>
        <v>42</v>
      </c>
      <c r="J30" s="66">
        <f t="shared" si="1"/>
        <v>46224</v>
      </c>
      <c r="K30" s="67">
        <f t="shared" si="6"/>
        <v>9999000</v>
      </c>
      <c r="L30" s="67">
        <f t="shared" si="7"/>
        <v>378082.191780822</v>
      </c>
      <c r="M30" s="68">
        <f t="shared" si="4"/>
        <v>10377082.191780822</v>
      </c>
      <c r="N30" s="8"/>
      <c r="P30" s="29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9:143" ht="12.75" customHeight="1" x14ac:dyDescent="0.2">
      <c r="I31" s="76">
        <f t="shared" si="5"/>
        <v>45</v>
      </c>
      <c r="J31" s="66">
        <f t="shared" si="1"/>
        <v>46315</v>
      </c>
      <c r="K31" s="67">
        <f t="shared" si="6"/>
        <v>9999000</v>
      </c>
      <c r="L31" s="67">
        <f t="shared" si="7"/>
        <v>249327.53424657538</v>
      </c>
      <c r="M31" s="68">
        <f t="shared" si="4"/>
        <v>10248327.534246575</v>
      </c>
      <c r="N31" s="8"/>
      <c r="P31" s="2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9:143" ht="12.75" customHeight="1" x14ac:dyDescent="0.2">
      <c r="I32" s="76">
        <f t="shared" si="5"/>
        <v>48</v>
      </c>
      <c r="J32" s="66">
        <f t="shared" si="1"/>
        <v>46406</v>
      </c>
      <c r="K32" s="67">
        <f t="shared" si="6"/>
        <v>10002000.000000002</v>
      </c>
      <c r="L32" s="67">
        <f t="shared" si="7"/>
        <v>124682.46575342469</v>
      </c>
      <c r="M32" s="68">
        <f t="shared" si="4"/>
        <v>10126682.465753427</v>
      </c>
      <c r="N32" s="8"/>
      <c r="P32" s="29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ht="12.75" customHeight="1" x14ac:dyDescent="0.2">
      <c r="I33" s="78"/>
      <c r="J33" s="77" t="s">
        <v>14</v>
      </c>
      <c r="K33" s="69">
        <f>SUM(K17:K28)</f>
        <v>0</v>
      </c>
      <c r="L33" s="69">
        <f>SUM(L17:L32)</f>
        <v>5630174.3835616447</v>
      </c>
      <c r="M33" s="70">
        <f>SUM(K33:L33)</f>
        <v>5630174.3835616447</v>
      </c>
      <c r="N33" s="8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x14ac:dyDescent="0.2">
      <c r="H34" s="51"/>
      <c r="I34" s="6"/>
      <c r="J34" s="6"/>
      <c r="M34" s="7"/>
      <c r="N34" s="8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</row>
    <row r="35" spans="2:143" ht="14.25" customHeight="1" x14ac:dyDescent="0.2">
      <c r="G35" s="110" t="s">
        <v>20</v>
      </c>
      <c r="H35" s="112" t="s">
        <v>15</v>
      </c>
      <c r="I35" s="112" t="s">
        <v>16</v>
      </c>
      <c r="J35" s="112" t="s">
        <v>24</v>
      </c>
      <c r="K35" s="98" t="s">
        <v>23</v>
      </c>
      <c r="L35" s="98" t="s">
        <v>6</v>
      </c>
      <c r="M35" s="98" t="s">
        <v>17</v>
      </c>
      <c r="N35" s="100" t="s">
        <v>7</v>
      </c>
      <c r="O35" s="102" t="s">
        <v>18</v>
      </c>
      <c r="R35" s="9" t="s">
        <v>22</v>
      </c>
      <c r="S35" s="9" t="s">
        <v>8</v>
      </c>
      <c r="T35" s="9" t="s">
        <v>9</v>
      </c>
      <c r="U35" s="9" t="s">
        <v>10</v>
      </c>
      <c r="V35" s="9" t="s">
        <v>11</v>
      </c>
      <c r="W35" s="9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</row>
    <row r="36" spans="2:143" x14ac:dyDescent="0.2">
      <c r="C36" s="1" t="s">
        <v>26</v>
      </c>
      <c r="G36" s="111"/>
      <c r="H36" s="113"/>
      <c r="I36" s="113"/>
      <c r="J36" s="113"/>
      <c r="K36" s="99"/>
      <c r="L36" s="99"/>
      <c r="M36" s="99"/>
      <c r="N36" s="101"/>
      <c r="O36" s="103"/>
      <c r="R36" s="10"/>
      <c r="S36" s="11">
        <f>+L10</f>
        <v>5.0944980978965757E-2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</row>
    <row r="37" spans="2:143" x14ac:dyDescent="0.2">
      <c r="B37" s="12"/>
      <c r="C37" s="28">
        <f>+H10</f>
        <v>44945</v>
      </c>
      <c r="D37" s="12"/>
      <c r="E37" s="28">
        <f>+H14</f>
        <v>44945</v>
      </c>
      <c r="F37" s="44">
        <f>+H10</f>
        <v>44945</v>
      </c>
      <c r="G37" s="47">
        <f t="shared" ref="G37:G53" si="8">+F37</f>
        <v>44945</v>
      </c>
      <c r="H37" s="72"/>
      <c r="I37" s="72"/>
      <c r="J37" s="46"/>
      <c r="K37" s="72"/>
      <c r="L37" s="72"/>
      <c r="M37" s="71">
        <v>100</v>
      </c>
      <c r="N37" s="73">
        <f>-P12*100</f>
        <v>-100</v>
      </c>
      <c r="O37" s="74">
        <f>+P13*-1</f>
        <v>-30000000</v>
      </c>
      <c r="R37" s="10"/>
      <c r="S37" s="11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</row>
    <row r="38" spans="2:143" s="12" customFormat="1" ht="12.75" customHeight="1" x14ac:dyDescent="0.2">
      <c r="B38" s="12">
        <f t="shared" ref="B38:B53" si="9">DATEDIF($C$37,C38,"m")</f>
        <v>3</v>
      </c>
      <c r="C38" s="28">
        <f>EDATE(C37,3)</f>
        <v>45035</v>
      </c>
      <c r="D38" s="37">
        <f t="shared" ref="D38:D53" si="10">+C38-C37</f>
        <v>90</v>
      </c>
      <c r="E38" s="28">
        <f t="shared" ref="E38:E53" si="11">+G38</f>
        <v>45035</v>
      </c>
      <c r="F38" s="44">
        <f>+F37+D38</f>
        <v>45035</v>
      </c>
      <c r="G38" s="47">
        <f t="shared" si="8"/>
        <v>45035</v>
      </c>
      <c r="H38" s="48">
        <f t="shared" ref="H38:H53" si="12">+F38-F37</f>
        <v>90</v>
      </c>
      <c r="I38" s="48">
        <f t="shared" ref="I38:I53" si="13">+IF(G38-$H$14&lt;0,0,G38-$H$14)</f>
        <v>90</v>
      </c>
      <c r="J38" s="46">
        <f t="shared" ref="J38:J53" si="14">+$P$14</f>
        <v>0.05</v>
      </c>
      <c r="K38" s="49">
        <f>+J38/365*H38*M37</f>
        <v>1.2328767123287672</v>
      </c>
      <c r="L38" s="50">
        <v>0</v>
      </c>
      <c r="M38" s="50">
        <f t="shared" ref="M38:M53" si="15">+M37-L38</f>
        <v>100</v>
      </c>
      <c r="N38" s="50">
        <f t="shared" ref="N38:N53" si="16">+IF(G38&gt;$H$14,K38+L38,0)</f>
        <v>1.2328767123287672</v>
      </c>
      <c r="O38" s="52">
        <f t="shared" ref="O38:O53" si="17">+N38*$P$13/100</f>
        <v>369863.01369863021</v>
      </c>
      <c r="P38" s="1"/>
      <c r="Q38" s="1"/>
      <c r="R38" s="16">
        <f t="shared" ref="R38:R53" si="18">I38/365</f>
        <v>0.24657534246575341</v>
      </c>
      <c r="S38" s="16">
        <f t="shared" ref="S38:S53" si="19">1/(1+$L$10)^(I38/365)</f>
        <v>0.9878224884063278</v>
      </c>
      <c r="T38" s="17">
        <f t="shared" ref="T38:T53" si="20">+N38</f>
        <v>1.2328767123287672</v>
      </c>
      <c r="U38" s="17">
        <f>+T38*S38</f>
        <v>1.2178633418708151</v>
      </c>
      <c r="V38" s="17">
        <f>+U38*R38</f>
        <v>0.30029507059828314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9"/>
        <v>6</v>
      </c>
      <c r="C39" s="28">
        <f t="shared" ref="C39:C46" si="21">EDATE(C38,3)</f>
        <v>45126</v>
      </c>
      <c r="D39" s="37">
        <f t="shared" si="10"/>
        <v>91</v>
      </c>
      <c r="E39" s="28">
        <f t="shared" si="11"/>
        <v>45126</v>
      </c>
      <c r="F39" s="44">
        <f t="shared" ref="F39:F43" si="22">+F38+D39</f>
        <v>45126</v>
      </c>
      <c r="G39" s="47">
        <f t="shared" si="8"/>
        <v>45126</v>
      </c>
      <c r="H39" s="48">
        <f t="shared" si="12"/>
        <v>91</v>
      </c>
      <c r="I39" s="48">
        <f t="shared" si="13"/>
        <v>181</v>
      </c>
      <c r="J39" s="46">
        <f t="shared" si="14"/>
        <v>0.05</v>
      </c>
      <c r="K39" s="49">
        <f>+J39/365*H39*M38</f>
        <v>1.2465753424657535</v>
      </c>
      <c r="L39" s="50">
        <v>0</v>
      </c>
      <c r="M39" s="50">
        <f t="shared" si="15"/>
        <v>100</v>
      </c>
      <c r="N39" s="50">
        <f t="shared" si="16"/>
        <v>1.2465753424657535</v>
      </c>
      <c r="O39" s="52">
        <f t="shared" si="17"/>
        <v>373972.60273972608</v>
      </c>
      <c r="P39" s="1"/>
      <c r="Q39" s="1"/>
      <c r="R39" s="16">
        <f t="shared" si="18"/>
        <v>0.49589041095890413</v>
      </c>
      <c r="S39" s="16">
        <f t="shared" si="19"/>
        <v>0.97566043677982384</v>
      </c>
      <c r="T39" s="17">
        <f t="shared" si="20"/>
        <v>1.2465753424657535</v>
      </c>
      <c r="U39" s="17">
        <f t="shared" ref="U39:U53" si="23">+T39*S39</f>
        <v>1.2162342431090956</v>
      </c>
      <c r="V39" s="17">
        <f t="shared" ref="V39:V53" si="24">+U39*R39</f>
        <v>0.6031188986376611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9"/>
        <v>9</v>
      </c>
      <c r="C40" s="28">
        <f t="shared" si="21"/>
        <v>45218</v>
      </c>
      <c r="D40" s="37">
        <f t="shared" si="10"/>
        <v>92</v>
      </c>
      <c r="E40" s="28">
        <f t="shared" si="11"/>
        <v>45218</v>
      </c>
      <c r="F40" s="44">
        <f t="shared" si="22"/>
        <v>45218</v>
      </c>
      <c r="G40" s="47">
        <f t="shared" si="8"/>
        <v>45218</v>
      </c>
      <c r="H40" s="48">
        <f t="shared" si="12"/>
        <v>92</v>
      </c>
      <c r="I40" s="48">
        <f t="shared" si="13"/>
        <v>273</v>
      </c>
      <c r="J40" s="46">
        <f t="shared" si="14"/>
        <v>0.05</v>
      </c>
      <c r="K40" s="49">
        <f t="shared" ref="K40:K53" si="25">+J40/365*H40*M39</f>
        <v>1.2602739726027399</v>
      </c>
      <c r="L40" s="50">
        <v>0</v>
      </c>
      <c r="M40" s="50">
        <f t="shared" si="15"/>
        <v>100</v>
      </c>
      <c r="N40" s="50">
        <f t="shared" si="16"/>
        <v>1.2602739726027399</v>
      </c>
      <c r="O40" s="52">
        <f t="shared" si="17"/>
        <v>378082.191780822</v>
      </c>
      <c r="P40" s="1"/>
      <c r="Q40" s="1"/>
      <c r="R40" s="16">
        <f t="shared" si="18"/>
        <v>0.74794520547945209</v>
      </c>
      <c r="S40" s="16">
        <f t="shared" si="19"/>
        <v>0.9635169455616337</v>
      </c>
      <c r="T40" s="17">
        <f t="shared" si="20"/>
        <v>1.2602739726027399</v>
      </c>
      <c r="U40" s="17">
        <f t="shared" si="23"/>
        <v>1.214295328653018</v>
      </c>
      <c r="V40" s="17">
        <f t="shared" si="24"/>
        <v>0.9082263691021204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9"/>
        <v>12</v>
      </c>
      <c r="C41" s="28">
        <f t="shared" si="21"/>
        <v>45310</v>
      </c>
      <c r="D41" s="37">
        <f t="shared" si="10"/>
        <v>92</v>
      </c>
      <c r="E41" s="28">
        <f t="shared" si="11"/>
        <v>45310</v>
      </c>
      <c r="F41" s="44">
        <f t="shared" si="22"/>
        <v>45310</v>
      </c>
      <c r="G41" s="47">
        <f t="shared" si="8"/>
        <v>45310</v>
      </c>
      <c r="H41" s="48">
        <f t="shared" si="12"/>
        <v>92</v>
      </c>
      <c r="I41" s="48">
        <f t="shared" si="13"/>
        <v>365</v>
      </c>
      <c r="J41" s="46">
        <f t="shared" si="14"/>
        <v>0.05</v>
      </c>
      <c r="K41" s="49">
        <f t="shared" si="25"/>
        <v>1.2602739726027399</v>
      </c>
      <c r="L41" s="50">
        <v>0</v>
      </c>
      <c r="M41" s="50">
        <f t="shared" si="15"/>
        <v>100</v>
      </c>
      <c r="N41" s="50">
        <f t="shared" si="16"/>
        <v>1.2602739726027399</v>
      </c>
      <c r="O41" s="52">
        <f t="shared" si="17"/>
        <v>378082.191780822</v>
      </c>
      <c r="P41" s="1"/>
      <c r="Q41" s="1"/>
      <c r="R41" s="16">
        <f t="shared" si="18"/>
        <v>1</v>
      </c>
      <c r="S41" s="16">
        <f t="shared" si="19"/>
        <v>0.95152459748034579</v>
      </c>
      <c r="T41" s="17">
        <f t="shared" si="20"/>
        <v>1.2602739726027399</v>
      </c>
      <c r="U41" s="17">
        <f t="shared" si="23"/>
        <v>1.1991816844957783</v>
      </c>
      <c r="V41" s="17">
        <f t="shared" si="24"/>
        <v>1.1991816844957783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9"/>
        <v>15</v>
      </c>
      <c r="C42" s="28">
        <f t="shared" si="21"/>
        <v>45401</v>
      </c>
      <c r="D42" s="37">
        <f t="shared" si="10"/>
        <v>91</v>
      </c>
      <c r="E42" s="28">
        <f t="shared" si="11"/>
        <v>45401</v>
      </c>
      <c r="F42" s="44">
        <f t="shared" si="22"/>
        <v>45401</v>
      </c>
      <c r="G42" s="47">
        <f t="shared" si="8"/>
        <v>45401</v>
      </c>
      <c r="H42" s="48">
        <f t="shared" si="12"/>
        <v>91</v>
      </c>
      <c r="I42" s="48">
        <f t="shared" si="13"/>
        <v>456</v>
      </c>
      <c r="J42" s="46">
        <f t="shared" si="14"/>
        <v>0.05</v>
      </c>
      <c r="K42" s="49">
        <f t="shared" si="25"/>
        <v>1.2465753424657535</v>
      </c>
      <c r="L42" s="50">
        <v>0</v>
      </c>
      <c r="M42" s="50">
        <f t="shared" si="15"/>
        <v>100</v>
      </c>
      <c r="N42" s="50">
        <f t="shared" si="16"/>
        <v>1.2465753424657535</v>
      </c>
      <c r="O42" s="52">
        <f t="shared" si="17"/>
        <v>373972.60273972608</v>
      </c>
      <c r="P42" s="1"/>
      <c r="Q42" s="1"/>
      <c r="R42" s="16">
        <f t="shared" si="18"/>
        <v>1.2493150684931507</v>
      </c>
      <c r="S42" s="16">
        <f t="shared" si="19"/>
        <v>0.93980944479424466</v>
      </c>
      <c r="T42" s="17">
        <f t="shared" si="20"/>
        <v>1.2465753424657535</v>
      </c>
      <c r="U42" s="17">
        <f t="shared" si="23"/>
        <v>1.1715432804969352</v>
      </c>
      <c r="V42" s="17">
        <f t="shared" si="24"/>
        <v>1.463626673716719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9"/>
        <v>18</v>
      </c>
      <c r="C43" s="28">
        <f t="shared" si="21"/>
        <v>45492</v>
      </c>
      <c r="D43" s="37">
        <f t="shared" si="10"/>
        <v>91</v>
      </c>
      <c r="E43" s="28">
        <f t="shared" si="11"/>
        <v>45492</v>
      </c>
      <c r="F43" s="44">
        <f t="shared" si="22"/>
        <v>45492</v>
      </c>
      <c r="G43" s="47">
        <f t="shared" si="8"/>
        <v>45492</v>
      </c>
      <c r="H43" s="48">
        <f t="shared" si="12"/>
        <v>91</v>
      </c>
      <c r="I43" s="48">
        <f t="shared" si="13"/>
        <v>547</v>
      </c>
      <c r="J43" s="46">
        <f t="shared" si="14"/>
        <v>0.05</v>
      </c>
      <c r="K43" s="49">
        <f t="shared" si="25"/>
        <v>1.2465753424657535</v>
      </c>
      <c r="L43" s="50">
        <v>0</v>
      </c>
      <c r="M43" s="50">
        <f t="shared" si="15"/>
        <v>100</v>
      </c>
      <c r="N43" s="50">
        <f t="shared" si="16"/>
        <v>1.2465753424657535</v>
      </c>
      <c r="O43" s="52">
        <f t="shared" si="17"/>
        <v>373972.60273972608</v>
      </c>
      <c r="P43" s="1"/>
      <c r="Q43" s="1"/>
      <c r="R43" s="16">
        <f t="shared" si="18"/>
        <v>1.4986301369863013</v>
      </c>
      <c r="S43" s="16">
        <f t="shared" si="19"/>
        <v>0.9282385288444529</v>
      </c>
      <c r="T43" s="17">
        <f t="shared" si="20"/>
        <v>1.2465753424657535</v>
      </c>
      <c r="U43" s="17">
        <f t="shared" si="23"/>
        <v>1.157119261984181</v>
      </c>
      <c r="V43" s="17">
        <f t="shared" si="24"/>
        <v>1.7340937980968412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9"/>
        <v>21</v>
      </c>
      <c r="C44" s="28">
        <f t="shared" si="21"/>
        <v>45584</v>
      </c>
      <c r="D44" s="37">
        <f t="shared" si="10"/>
        <v>92</v>
      </c>
      <c r="E44" s="28">
        <f t="shared" si="11"/>
        <v>45584</v>
      </c>
      <c r="F44" s="44">
        <f t="shared" ref="F44:F53" si="26">+F43+D44</f>
        <v>45584</v>
      </c>
      <c r="G44" s="47">
        <f t="shared" si="8"/>
        <v>45584</v>
      </c>
      <c r="H44" s="48">
        <f t="shared" si="12"/>
        <v>92</v>
      </c>
      <c r="I44" s="48">
        <f t="shared" si="13"/>
        <v>639</v>
      </c>
      <c r="J44" s="46">
        <f t="shared" si="14"/>
        <v>0.05</v>
      </c>
      <c r="K44" s="49">
        <f t="shared" si="25"/>
        <v>1.2602739726027399</v>
      </c>
      <c r="L44" s="50">
        <v>0</v>
      </c>
      <c r="M44" s="50">
        <f t="shared" si="15"/>
        <v>100</v>
      </c>
      <c r="N44" s="50">
        <f t="shared" si="16"/>
        <v>1.2602739726027399</v>
      </c>
      <c r="O44" s="52">
        <f t="shared" si="17"/>
        <v>378082.191780822</v>
      </c>
      <c r="P44" s="1"/>
      <c r="Q44" s="1"/>
      <c r="R44" s="16">
        <f t="shared" si="18"/>
        <v>1.7506849315068493</v>
      </c>
      <c r="S44" s="16">
        <f t="shared" si="19"/>
        <v>0.91668527117561494</v>
      </c>
      <c r="T44" s="17">
        <f t="shared" si="20"/>
        <v>1.2602739726027399</v>
      </c>
      <c r="U44" s="17">
        <f t="shared" si="23"/>
        <v>1.1552745883309121</v>
      </c>
      <c r="V44" s="17">
        <f t="shared" si="24"/>
        <v>2.0225218135437064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 t="shared" si="9"/>
        <v>24</v>
      </c>
      <c r="C45" s="28">
        <f>EDATE(C44,3)+2</f>
        <v>45678</v>
      </c>
      <c r="D45" s="37">
        <f t="shared" si="10"/>
        <v>94</v>
      </c>
      <c r="E45" s="28">
        <f t="shared" si="11"/>
        <v>45678</v>
      </c>
      <c r="F45" s="44">
        <f t="shared" si="26"/>
        <v>45678</v>
      </c>
      <c r="G45" s="47">
        <f t="shared" si="8"/>
        <v>45678</v>
      </c>
      <c r="H45" s="48">
        <f t="shared" si="12"/>
        <v>94</v>
      </c>
      <c r="I45" s="48">
        <f t="shared" si="13"/>
        <v>733</v>
      </c>
      <c r="J45" s="46">
        <f t="shared" si="14"/>
        <v>0.05</v>
      </c>
      <c r="K45" s="49">
        <f t="shared" si="25"/>
        <v>1.2876712328767126</v>
      </c>
      <c r="L45" s="50">
        <v>0</v>
      </c>
      <c r="M45" s="50">
        <f t="shared" si="15"/>
        <v>100</v>
      </c>
      <c r="N45" s="50">
        <f t="shared" si="16"/>
        <v>1.2876712328767126</v>
      </c>
      <c r="O45" s="52">
        <f t="shared" si="17"/>
        <v>386301.3698630138</v>
      </c>
      <c r="P45" s="1"/>
      <c r="Q45" s="1"/>
      <c r="R45" s="16">
        <f t="shared" si="18"/>
        <v>2.0082191780821916</v>
      </c>
      <c r="S45" s="16">
        <f t="shared" si="19"/>
        <v>0.90502936213605578</v>
      </c>
      <c r="T45" s="17">
        <f t="shared" si="20"/>
        <v>1.2876712328767126</v>
      </c>
      <c r="U45" s="17">
        <f t="shared" si="23"/>
        <v>1.1653802745313597</v>
      </c>
      <c r="V45" s="17">
        <f t="shared" si="24"/>
        <v>2.3403390170725662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B46" s="12">
        <f t="shared" si="9"/>
        <v>27</v>
      </c>
      <c r="C46" s="28">
        <f t="shared" si="21"/>
        <v>45768</v>
      </c>
      <c r="D46" s="37">
        <f t="shared" si="10"/>
        <v>90</v>
      </c>
      <c r="E46" s="28">
        <f t="shared" si="11"/>
        <v>45768</v>
      </c>
      <c r="F46" s="44">
        <f t="shared" si="26"/>
        <v>45768</v>
      </c>
      <c r="G46" s="47">
        <f t="shared" si="8"/>
        <v>45768</v>
      </c>
      <c r="H46" s="48">
        <f t="shared" si="12"/>
        <v>90</v>
      </c>
      <c r="I46" s="48">
        <f t="shared" si="13"/>
        <v>823</v>
      </c>
      <c r="J46" s="46">
        <f t="shared" si="14"/>
        <v>0.05</v>
      </c>
      <c r="K46" s="49">
        <f t="shared" si="25"/>
        <v>1.2328767123287672</v>
      </c>
      <c r="L46" s="50">
        <v>0</v>
      </c>
      <c r="M46" s="50">
        <f t="shared" si="15"/>
        <v>100</v>
      </c>
      <c r="N46" s="50">
        <f t="shared" si="16"/>
        <v>1.2328767123287672</v>
      </c>
      <c r="O46" s="52">
        <f t="shared" si="17"/>
        <v>369863.01369863021</v>
      </c>
      <c r="P46" s="1"/>
      <c r="Q46" s="1"/>
      <c r="R46" s="16">
        <f t="shared" si="18"/>
        <v>2.2547945205479452</v>
      </c>
      <c r="S46" s="16">
        <f t="shared" si="19"/>
        <v>0.89400835658603028</v>
      </c>
      <c r="T46" s="17">
        <f t="shared" si="20"/>
        <v>1.2328767123287672</v>
      </c>
      <c r="U46" s="17">
        <f t="shared" si="23"/>
        <v>1.1022020834622293</v>
      </c>
      <c r="V46" s="17">
        <f t="shared" si="24"/>
        <v>2.4852392183271634</v>
      </c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s="12" customFormat="1" ht="12.75" customHeight="1" x14ac:dyDescent="0.2">
      <c r="B47" s="12">
        <f t="shared" si="9"/>
        <v>30</v>
      </c>
      <c r="C47" s="28">
        <f>EDATE(C46,3)-2</f>
        <v>45857</v>
      </c>
      <c r="D47" s="37">
        <f t="shared" si="10"/>
        <v>89</v>
      </c>
      <c r="E47" s="28">
        <f t="shared" si="11"/>
        <v>45857</v>
      </c>
      <c r="F47" s="44">
        <f t="shared" si="26"/>
        <v>45857</v>
      </c>
      <c r="G47" s="47">
        <f t="shared" si="8"/>
        <v>45857</v>
      </c>
      <c r="H47" s="48">
        <f t="shared" si="12"/>
        <v>89</v>
      </c>
      <c r="I47" s="48">
        <f t="shared" si="13"/>
        <v>912</v>
      </c>
      <c r="J47" s="46">
        <f t="shared" si="14"/>
        <v>0.05</v>
      </c>
      <c r="K47" s="49">
        <f t="shared" si="25"/>
        <v>1.2191780821917808</v>
      </c>
      <c r="L47" s="50">
        <v>0</v>
      </c>
      <c r="M47" s="50">
        <f t="shared" si="15"/>
        <v>100</v>
      </c>
      <c r="N47" s="50">
        <f t="shared" si="16"/>
        <v>1.2191780821917808</v>
      </c>
      <c r="O47" s="52">
        <f t="shared" si="17"/>
        <v>365753.42465753423</v>
      </c>
      <c r="P47" s="1"/>
      <c r="Q47" s="1"/>
      <c r="R47" s="16">
        <f t="shared" si="18"/>
        <v>2.4986301369863013</v>
      </c>
      <c r="S47" s="16">
        <f t="shared" si="19"/>
        <v>0.88324179252446644</v>
      </c>
      <c r="T47" s="17">
        <f t="shared" si="20"/>
        <v>1.2191780821917808</v>
      </c>
      <c r="U47" s="17">
        <f t="shared" si="23"/>
        <v>1.0768290347216098</v>
      </c>
      <c r="V47" s="17">
        <f t="shared" si="24"/>
        <v>2.6905974785372826</v>
      </c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</row>
    <row r="48" spans="2:143" s="12" customFormat="1" ht="12.75" customHeight="1" x14ac:dyDescent="0.2">
      <c r="B48" s="12">
        <f t="shared" si="9"/>
        <v>33</v>
      </c>
      <c r="C48" s="28">
        <f>EDATE(C47,3)+2</f>
        <v>45951</v>
      </c>
      <c r="D48" s="37">
        <f t="shared" si="10"/>
        <v>94</v>
      </c>
      <c r="E48" s="28">
        <f t="shared" si="11"/>
        <v>45951</v>
      </c>
      <c r="F48" s="44">
        <f t="shared" si="26"/>
        <v>45951</v>
      </c>
      <c r="G48" s="47">
        <f t="shared" si="8"/>
        <v>45951</v>
      </c>
      <c r="H48" s="48">
        <f t="shared" si="12"/>
        <v>94</v>
      </c>
      <c r="I48" s="48">
        <f t="shared" si="13"/>
        <v>1006</v>
      </c>
      <c r="J48" s="46">
        <f t="shared" si="14"/>
        <v>0.05</v>
      </c>
      <c r="K48" s="49">
        <f t="shared" si="25"/>
        <v>1.2876712328767126</v>
      </c>
      <c r="L48" s="50">
        <v>0</v>
      </c>
      <c r="M48" s="50">
        <f t="shared" si="15"/>
        <v>100</v>
      </c>
      <c r="N48" s="50">
        <f t="shared" si="16"/>
        <v>1.2876712328767126</v>
      </c>
      <c r="O48" s="52">
        <f t="shared" si="17"/>
        <v>386301.3698630138</v>
      </c>
      <c r="P48" s="1"/>
      <c r="Q48" s="1"/>
      <c r="R48" s="16">
        <f t="shared" si="18"/>
        <v>2.7561643835616438</v>
      </c>
      <c r="S48" s="16">
        <f t="shared" si="19"/>
        <v>0.87201112664892622</v>
      </c>
      <c r="T48" s="17">
        <f t="shared" si="20"/>
        <v>1.2876712328767126</v>
      </c>
      <c r="U48" s="17">
        <f t="shared" si="23"/>
        <v>1.122863642534234</v>
      </c>
      <c r="V48" s="17">
        <f t="shared" si="24"/>
        <v>3.0947967791491489</v>
      </c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</row>
    <row r="49" spans="2:143" s="12" customFormat="1" ht="12.75" customHeight="1" x14ac:dyDescent="0.2">
      <c r="B49" s="12">
        <f t="shared" si="9"/>
        <v>36</v>
      </c>
      <c r="C49" s="28">
        <f>EDATE(C48,3)-1</f>
        <v>46042</v>
      </c>
      <c r="D49" s="37">
        <f t="shared" si="10"/>
        <v>91</v>
      </c>
      <c r="E49" s="28">
        <f t="shared" si="11"/>
        <v>46042</v>
      </c>
      <c r="F49" s="44">
        <f t="shared" si="26"/>
        <v>46042</v>
      </c>
      <c r="G49" s="47">
        <f t="shared" si="8"/>
        <v>46042</v>
      </c>
      <c r="H49" s="48">
        <f t="shared" si="12"/>
        <v>91</v>
      </c>
      <c r="I49" s="48">
        <f t="shared" si="13"/>
        <v>1097</v>
      </c>
      <c r="J49" s="46">
        <f t="shared" si="14"/>
        <v>0.05</v>
      </c>
      <c r="K49" s="49">
        <f t="shared" si="25"/>
        <v>1.2465753424657535</v>
      </c>
      <c r="L49" s="50">
        <v>0</v>
      </c>
      <c r="M49" s="50">
        <f t="shared" si="15"/>
        <v>100</v>
      </c>
      <c r="N49" s="50">
        <f t="shared" si="16"/>
        <v>1.2465753424657535</v>
      </c>
      <c r="O49" s="52">
        <f t="shared" si="17"/>
        <v>373972.60273972608</v>
      </c>
      <c r="P49" s="1"/>
      <c r="Q49" s="1"/>
      <c r="R49" s="16">
        <f t="shared" si="18"/>
        <v>3.0054794520547947</v>
      </c>
      <c r="S49" s="16">
        <f t="shared" si="19"/>
        <v>0.86127494229833479</v>
      </c>
      <c r="T49" s="17">
        <f t="shared" si="20"/>
        <v>1.2465753424657535</v>
      </c>
      <c r="U49" s="17">
        <f t="shared" si="23"/>
        <v>1.0736441061527189</v>
      </c>
      <c r="V49" s="17">
        <f t="shared" si="24"/>
        <v>3.2268152998617334</v>
      </c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</row>
    <row r="50" spans="2:143" s="12" customFormat="1" ht="12.75" customHeight="1" x14ac:dyDescent="0.2">
      <c r="B50" s="12">
        <f t="shared" si="9"/>
        <v>39</v>
      </c>
      <c r="C50" s="28">
        <f>EDATE(C49,3)</f>
        <v>46132</v>
      </c>
      <c r="D50" s="37">
        <f t="shared" si="10"/>
        <v>90</v>
      </c>
      <c r="E50" s="28">
        <f t="shared" si="11"/>
        <v>46132</v>
      </c>
      <c r="F50" s="44">
        <f t="shared" si="26"/>
        <v>46132</v>
      </c>
      <c r="G50" s="47">
        <f t="shared" si="8"/>
        <v>46132</v>
      </c>
      <c r="H50" s="48">
        <f t="shared" si="12"/>
        <v>90</v>
      </c>
      <c r="I50" s="48">
        <f t="shared" si="13"/>
        <v>1187</v>
      </c>
      <c r="J50" s="46">
        <f t="shared" si="14"/>
        <v>0.05</v>
      </c>
      <c r="K50" s="49">
        <f t="shared" si="25"/>
        <v>1.2328767123287672</v>
      </c>
      <c r="L50" s="50">
        <v>0</v>
      </c>
      <c r="M50" s="50">
        <f t="shared" si="15"/>
        <v>100</v>
      </c>
      <c r="N50" s="50">
        <f t="shared" si="16"/>
        <v>1.2328767123287672</v>
      </c>
      <c r="O50" s="52">
        <f t="shared" si="17"/>
        <v>369863.01369863021</v>
      </c>
      <c r="P50" s="1"/>
      <c r="Q50" s="1"/>
      <c r="R50" s="16">
        <f t="shared" si="18"/>
        <v>3.2520547945205478</v>
      </c>
      <c r="S50" s="16">
        <f t="shared" si="19"/>
        <v>0.85078675670315751</v>
      </c>
      <c r="T50" s="17">
        <f t="shared" si="20"/>
        <v>1.2328767123287672</v>
      </c>
      <c r="U50" s="17">
        <f t="shared" si="23"/>
        <v>1.0489151794970435</v>
      </c>
      <c r="V50" s="17">
        <f t="shared" si="24"/>
        <v>3.4111296385287413</v>
      </c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</row>
    <row r="51" spans="2:143" s="12" customFormat="1" ht="12.75" customHeight="1" x14ac:dyDescent="0.2">
      <c r="B51" s="12">
        <f t="shared" si="9"/>
        <v>42</v>
      </c>
      <c r="C51" s="28">
        <f>EDATE(C50,3)+1</f>
        <v>46224</v>
      </c>
      <c r="D51" s="37">
        <f t="shared" si="10"/>
        <v>92</v>
      </c>
      <c r="E51" s="28">
        <f t="shared" si="11"/>
        <v>46224</v>
      </c>
      <c r="F51" s="44">
        <f t="shared" si="26"/>
        <v>46224</v>
      </c>
      <c r="G51" s="47">
        <f t="shared" si="8"/>
        <v>46224</v>
      </c>
      <c r="H51" s="48">
        <f t="shared" si="12"/>
        <v>92</v>
      </c>
      <c r="I51" s="48">
        <f t="shared" si="13"/>
        <v>1279</v>
      </c>
      <c r="J51" s="46">
        <f t="shared" si="14"/>
        <v>0.05</v>
      </c>
      <c r="K51" s="49">
        <f t="shared" si="25"/>
        <v>1.2602739726027399</v>
      </c>
      <c r="L51" s="50">
        <v>33.33</v>
      </c>
      <c r="M51" s="50">
        <f t="shared" si="15"/>
        <v>66.67</v>
      </c>
      <c r="N51" s="50">
        <f t="shared" si="16"/>
        <v>34.590273972602738</v>
      </c>
      <c r="O51" s="52">
        <f t="shared" si="17"/>
        <v>10377082.19178082</v>
      </c>
      <c r="P51" s="1"/>
      <c r="Q51" s="1"/>
      <c r="R51" s="16">
        <f t="shared" si="18"/>
        <v>3.504109589041096</v>
      </c>
      <c r="S51" s="16">
        <f t="shared" si="19"/>
        <v>0.8401974972445323</v>
      </c>
      <c r="T51" s="17">
        <f t="shared" si="20"/>
        <v>34.590273972602738</v>
      </c>
      <c r="U51" s="17">
        <f t="shared" si="23"/>
        <v>29.062661620783505</v>
      </c>
      <c r="V51" s="17">
        <f t="shared" si="24"/>
        <v>101.83875126844413</v>
      </c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</row>
    <row r="52" spans="2:143" s="12" customFormat="1" ht="12.75" customHeight="1" x14ac:dyDescent="0.2">
      <c r="B52" s="12">
        <f t="shared" si="9"/>
        <v>45</v>
      </c>
      <c r="C52" s="28">
        <f>EDATE(C51,3)-1</f>
        <v>46315</v>
      </c>
      <c r="D52" s="37">
        <f t="shared" si="10"/>
        <v>91</v>
      </c>
      <c r="E52" s="28">
        <f t="shared" si="11"/>
        <v>46315</v>
      </c>
      <c r="F52" s="44">
        <f t="shared" si="26"/>
        <v>46315</v>
      </c>
      <c r="G52" s="47">
        <f t="shared" si="8"/>
        <v>46315</v>
      </c>
      <c r="H52" s="48">
        <f t="shared" si="12"/>
        <v>91</v>
      </c>
      <c r="I52" s="48">
        <f t="shared" si="13"/>
        <v>1370</v>
      </c>
      <c r="J52" s="46">
        <f t="shared" si="14"/>
        <v>0.05</v>
      </c>
      <c r="K52" s="49">
        <f t="shared" si="25"/>
        <v>0.83109178082191792</v>
      </c>
      <c r="L52" s="50">
        <v>33.33</v>
      </c>
      <c r="M52" s="50">
        <f t="shared" si="15"/>
        <v>33.340000000000003</v>
      </c>
      <c r="N52" s="50">
        <f t="shared" si="16"/>
        <v>34.161091780821913</v>
      </c>
      <c r="O52" s="52">
        <f t="shared" si="17"/>
        <v>10248327.534246573</v>
      </c>
      <c r="P52" s="1"/>
      <c r="Q52" s="1"/>
      <c r="R52" s="16">
        <f t="shared" si="18"/>
        <v>3.7534246575342465</v>
      </c>
      <c r="S52" s="16">
        <f t="shared" si="19"/>
        <v>0.82985300169206389</v>
      </c>
      <c r="T52" s="17">
        <f t="shared" si="20"/>
        <v>34.161091780821913</v>
      </c>
      <c r="U52" s="17">
        <f t="shared" si="23"/>
        <v>28.348684555393156</v>
      </c>
      <c r="V52" s="17">
        <f t="shared" si="24"/>
        <v>106.40465161887293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</row>
    <row r="53" spans="2:143" s="12" customFormat="1" ht="12.75" customHeight="1" x14ac:dyDescent="0.2">
      <c r="B53" s="12">
        <f t="shared" si="9"/>
        <v>48</v>
      </c>
      <c r="C53" s="28">
        <f>EDATE(C52,3)-1</f>
        <v>46406</v>
      </c>
      <c r="D53" s="37">
        <f t="shared" si="10"/>
        <v>91</v>
      </c>
      <c r="E53" s="28">
        <f t="shared" si="11"/>
        <v>46406</v>
      </c>
      <c r="F53" s="44">
        <f t="shared" si="26"/>
        <v>46406</v>
      </c>
      <c r="G53" s="55">
        <f t="shared" si="8"/>
        <v>46406</v>
      </c>
      <c r="H53" s="53">
        <f t="shared" si="12"/>
        <v>91</v>
      </c>
      <c r="I53" s="53">
        <f t="shared" si="13"/>
        <v>1461</v>
      </c>
      <c r="J53" s="54">
        <f t="shared" si="14"/>
        <v>0.05</v>
      </c>
      <c r="K53" s="56">
        <f t="shared" si="25"/>
        <v>0.41560821917808227</v>
      </c>
      <c r="L53" s="57">
        <v>33.340000000000003</v>
      </c>
      <c r="M53" s="57">
        <f t="shared" si="15"/>
        <v>0</v>
      </c>
      <c r="N53" s="57">
        <f t="shared" si="16"/>
        <v>33.755608219178086</v>
      </c>
      <c r="O53" s="58">
        <f t="shared" si="17"/>
        <v>10126682.465753425</v>
      </c>
      <c r="P53" s="1"/>
      <c r="Q53" s="1"/>
      <c r="R53" s="16">
        <f t="shared" si="18"/>
        <v>4.0027397260273974</v>
      </c>
      <c r="S53" s="16">
        <f t="shared" si="19"/>
        <v>0.81963586737143201</v>
      </c>
      <c r="T53" s="17">
        <f t="shared" si="20"/>
        <v>33.755608219178086</v>
      </c>
      <c r="U53" s="17">
        <f t="shared" si="23"/>
        <v>27.667307221376269</v>
      </c>
      <c r="V53" s="17">
        <f t="shared" si="24"/>
        <v>110.74502972720748</v>
      </c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</row>
    <row r="54" spans="2:143" s="12" customFormat="1" ht="12.75" customHeight="1" x14ac:dyDescent="0.2">
      <c r="G54" s="45"/>
      <c r="H54" s="13"/>
      <c r="I54" s="13"/>
      <c r="J54" s="46"/>
      <c r="K54" s="14"/>
      <c r="L54" s="43"/>
      <c r="M54" s="15"/>
      <c r="N54" s="15"/>
      <c r="O54" s="42"/>
      <c r="P54" s="1"/>
      <c r="Q54" s="1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</row>
    <row r="55" spans="2:143" ht="12.75" customHeight="1" x14ac:dyDescent="0.2">
      <c r="G55" s="18"/>
      <c r="H55" s="13"/>
      <c r="I55" s="13"/>
      <c r="J55" s="13"/>
      <c r="K55" s="13"/>
      <c r="L55" s="20">
        <f>SUM(L38:L53)</f>
        <v>100</v>
      </c>
      <c r="M55" s="15"/>
      <c r="N55" s="15"/>
      <c r="O55" s="21">
        <f>SUM(O37:O53)</f>
        <v>5630174.3835616354</v>
      </c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2:143" x14ac:dyDescent="0.2">
      <c r="R56" s="19"/>
      <c r="S56" s="19"/>
      <c r="T56" s="17"/>
      <c r="U56" s="79">
        <f>SUM(U38:U53)</f>
        <v>99.999999447392867</v>
      </c>
      <c r="V56" s="17">
        <f>SUM(V38:V53)</f>
        <v>344.4684143541923</v>
      </c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2:143" x14ac:dyDescent="0.2"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2:143" x14ac:dyDescent="0.2"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2:143" x14ac:dyDescent="0.2"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2:143" x14ac:dyDescent="0.2"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2:143" x14ac:dyDescent="0.2"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2:143" ht="9.75" customHeight="1" x14ac:dyDescent="0.2"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2:143" x14ac:dyDescent="0.2"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2:143" x14ac:dyDescent="0.2"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x14ac:dyDescent="0.2"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/>
      <c r="I66" s="59" t="s">
        <v>29</v>
      </c>
      <c r="J66" s="59"/>
      <c r="K66" s="59" t="s">
        <v>30</v>
      </c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2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3</v>
      </c>
      <c r="I69" s="59">
        <v>1</v>
      </c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4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5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6</v>
      </c>
      <c r="I72" s="59">
        <v>2</v>
      </c>
      <c r="J72" s="59">
        <v>1</v>
      </c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7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8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9</v>
      </c>
      <c r="I75" s="59">
        <v>3</v>
      </c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10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11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12</v>
      </c>
      <c r="I78" s="59">
        <v>4</v>
      </c>
      <c r="J78" s="59">
        <v>2</v>
      </c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13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14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15</v>
      </c>
      <c r="I81" s="59">
        <v>5</v>
      </c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16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17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18</v>
      </c>
      <c r="I84" s="59">
        <v>6</v>
      </c>
      <c r="J84" s="59">
        <v>3</v>
      </c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19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20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21</v>
      </c>
      <c r="I87" s="59">
        <v>7</v>
      </c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22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23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24</v>
      </c>
      <c r="I90" s="59">
        <v>8</v>
      </c>
      <c r="J90" s="59">
        <v>4</v>
      </c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25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26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27</v>
      </c>
      <c r="I93" s="59">
        <v>9</v>
      </c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28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29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30</v>
      </c>
      <c r="I96" s="59">
        <v>10</v>
      </c>
      <c r="J96" s="59">
        <v>5</v>
      </c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31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32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33</v>
      </c>
      <c r="I99" s="59">
        <v>11</v>
      </c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34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35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36</v>
      </c>
      <c r="I102" s="59">
        <v>12</v>
      </c>
      <c r="J102" s="59">
        <v>6</v>
      </c>
      <c r="K102" s="59">
        <v>1</v>
      </c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37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38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39</v>
      </c>
      <c r="I105" s="59">
        <v>13</v>
      </c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40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41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42</v>
      </c>
      <c r="I108" s="59">
        <v>14</v>
      </c>
      <c r="J108" s="59">
        <v>7</v>
      </c>
      <c r="K108" s="59">
        <v>2</v>
      </c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43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44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45</v>
      </c>
      <c r="I111" s="59">
        <v>15</v>
      </c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46</v>
      </c>
      <c r="I112" s="59"/>
      <c r="J112" s="59"/>
      <c r="K112" s="59"/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47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48</v>
      </c>
      <c r="I114" s="59">
        <v>16</v>
      </c>
      <c r="J114" s="59">
        <v>8</v>
      </c>
      <c r="K114" s="59">
        <v>3</v>
      </c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49</v>
      </c>
      <c r="I115" s="59"/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50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51</v>
      </c>
      <c r="I117" s="59">
        <v>17</v>
      </c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52</v>
      </c>
      <c r="I118" s="59"/>
      <c r="J118" s="59"/>
      <c r="K118" s="59"/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H119" s="59">
        <v>53</v>
      </c>
      <c r="I119" s="59"/>
      <c r="J119" s="59"/>
      <c r="K119" s="59"/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H120" s="59">
        <v>54</v>
      </c>
      <c r="I120" s="59">
        <v>18</v>
      </c>
      <c r="J120" s="59">
        <v>9</v>
      </c>
      <c r="K120" s="59">
        <v>4</v>
      </c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hidden="1" x14ac:dyDescent="0.2">
      <c r="H121" s="59">
        <v>55</v>
      </c>
      <c r="I121" s="59"/>
      <c r="J121" s="59"/>
      <c r="K121" s="59"/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hidden="1" x14ac:dyDescent="0.2">
      <c r="H122" s="59">
        <v>56</v>
      </c>
      <c r="I122" s="59"/>
      <c r="J122" s="59"/>
      <c r="K122" s="59"/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hidden="1" x14ac:dyDescent="0.2">
      <c r="H123" s="59">
        <v>57</v>
      </c>
      <c r="I123" s="59">
        <v>19</v>
      </c>
      <c r="J123" s="59"/>
      <c r="K123" s="59"/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hidden="1" x14ac:dyDescent="0.2">
      <c r="H124" s="59">
        <v>58</v>
      </c>
      <c r="I124" s="59"/>
      <c r="J124" s="59"/>
      <c r="K124" s="59"/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hidden="1" x14ac:dyDescent="0.2">
      <c r="H125" s="59">
        <v>59</v>
      </c>
      <c r="I125" s="59"/>
      <c r="J125" s="59"/>
      <c r="K125" s="59"/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hidden="1" x14ac:dyDescent="0.2">
      <c r="H126" s="59">
        <v>60</v>
      </c>
      <c r="I126" s="59">
        <v>20</v>
      </c>
      <c r="J126" s="59">
        <v>10</v>
      </c>
      <c r="K126" s="59">
        <v>5</v>
      </c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hidden="1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hidden="1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R283" s="1"/>
      <c r="S283" s="1"/>
      <c r="T283" s="1"/>
      <c r="U283" s="1"/>
      <c r="V283" s="1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R284" s="1"/>
      <c r="S284" s="1"/>
      <c r="T284" s="1"/>
      <c r="U284" s="1"/>
      <c r="V284" s="1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R285" s="1"/>
      <c r="S285" s="1"/>
      <c r="T285" s="1"/>
      <c r="U285" s="1"/>
      <c r="V285" s="1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  <row r="286" spans="18:143" x14ac:dyDescent="0.2">
      <c r="R286" s="1"/>
      <c r="S286" s="1"/>
      <c r="T286" s="1"/>
      <c r="U286" s="1"/>
      <c r="V286" s="1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</row>
    <row r="287" spans="18:143" x14ac:dyDescent="0.2">
      <c r="R287" s="1"/>
      <c r="S287" s="1"/>
      <c r="T287" s="1"/>
      <c r="U287" s="1"/>
      <c r="V287" s="1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</row>
    <row r="288" spans="18:143" x14ac:dyDescent="0.2">
      <c r="R288" s="1"/>
      <c r="S288" s="1"/>
      <c r="T288" s="1"/>
      <c r="U288" s="1"/>
      <c r="V288" s="1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</row>
    <row r="289" spans="18:143" x14ac:dyDescent="0.2">
      <c r="R289" s="1"/>
      <c r="S289" s="1"/>
      <c r="T289" s="1"/>
      <c r="U289" s="1"/>
      <c r="V289" s="1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</row>
    <row r="290" spans="18:143" x14ac:dyDescent="0.2">
      <c r="R290" s="1"/>
      <c r="S290" s="1"/>
      <c r="T290" s="1"/>
      <c r="U290" s="1"/>
      <c r="V290" s="1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</row>
    <row r="291" spans="18:143" x14ac:dyDescent="0.2"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</row>
    <row r="292" spans="18:143" x14ac:dyDescent="0.2"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</row>
    <row r="293" spans="18:143" x14ac:dyDescent="0.2"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</row>
  </sheetData>
  <sheetProtection selectLockedCells="1"/>
  <mergeCells count="35">
    <mergeCell ref="P14:Q14"/>
    <mergeCell ref="P13:Q13"/>
    <mergeCell ref="G35:G36"/>
    <mergeCell ref="H35:H36"/>
    <mergeCell ref="I35:I36"/>
    <mergeCell ref="J35:J36"/>
    <mergeCell ref="K35:K36"/>
    <mergeCell ref="L35:L36"/>
    <mergeCell ref="H13:I13"/>
    <mergeCell ref="J13:K13"/>
    <mergeCell ref="L13:M13"/>
    <mergeCell ref="N13:O13"/>
    <mergeCell ref="H14:I14"/>
    <mergeCell ref="J14:K14"/>
    <mergeCell ref="L14:M14"/>
    <mergeCell ref="N14:O14"/>
    <mergeCell ref="M35:M36"/>
    <mergeCell ref="N35:N36"/>
    <mergeCell ref="O35:O36"/>
    <mergeCell ref="H12:I12"/>
    <mergeCell ref="J12:K12"/>
    <mergeCell ref="L12:M12"/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66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28</vt:lpstr>
      <vt:lpstr>TM20</vt:lpstr>
      <vt:lpstr>Feriados</vt:lpstr>
      <vt:lpstr>Hoja2</vt:lpstr>
      <vt:lpstr>'Clase 28'!Área_de_impresión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2023-01-16T19:37:46Z</dcterms:modified>
</cp:coreProperties>
</file>