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REAURBAN\Clase 8\Difusion\"/>
    </mc:Choice>
  </mc:AlternateContent>
  <bookViews>
    <workbookView xWindow="0" yWindow="0" windowWidth="25200" windowHeight="11850"/>
  </bookViews>
  <sheets>
    <sheet name="CLASE 11" sheetId="12" r:id="rId1"/>
    <sheet name="Feriados" sheetId="5" state="hidden" r:id="rId2"/>
    <sheet name="Hoja2" sheetId="7" state="hidden" r:id="rId3"/>
  </sheets>
  <definedNames>
    <definedName name="_xlnm.Print_Area" localSheetId="0">'CLASE 11'!$D$1:$P$42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2" l="1"/>
  <c r="O29" i="12"/>
  <c r="I29" i="12" s="1"/>
  <c r="O30" i="12"/>
  <c r="I30" i="12" s="1"/>
  <c r="O28" i="12"/>
  <c r="I28" i="12" s="1"/>
  <c r="I27" i="12"/>
  <c r="K32" i="12" l="1"/>
  <c r="Q31" i="12"/>
  <c r="C30" i="12"/>
  <c r="C29" i="12"/>
  <c r="C28" i="12"/>
  <c r="L27" i="12"/>
  <c r="L28" i="12" s="1"/>
  <c r="L29" i="12" s="1"/>
  <c r="L30" i="12" s="1"/>
  <c r="Q26" i="12"/>
  <c r="N26" i="12"/>
  <c r="M26" i="12"/>
  <c r="S26" i="12" s="1"/>
  <c r="I26" i="12"/>
  <c r="I25" i="12" s="1"/>
  <c r="E26" i="12"/>
  <c r="F26" i="12" s="1"/>
  <c r="B26" i="12"/>
  <c r="C27" i="12" s="1"/>
  <c r="L25" i="12"/>
  <c r="J20" i="12"/>
  <c r="J19" i="12"/>
  <c r="J18" i="12"/>
  <c r="J17" i="12"/>
  <c r="D26" i="12"/>
  <c r="J21" i="12" l="1"/>
  <c r="E27" i="12"/>
  <c r="G27" i="12" l="1"/>
  <c r="J27" i="12" s="1"/>
  <c r="K17" i="12" s="1"/>
  <c r="E28" i="12"/>
  <c r="F27" i="12"/>
  <c r="L17" i="12" l="1"/>
  <c r="M27" i="12"/>
  <c r="N27" i="12" s="1"/>
  <c r="H27" i="12"/>
  <c r="Q27" i="12" s="1"/>
  <c r="D27" i="12"/>
  <c r="I17" i="12"/>
  <c r="E29" i="12"/>
  <c r="G28" i="12"/>
  <c r="J28" i="12" s="1"/>
  <c r="K18" i="12" s="1"/>
  <c r="L18" i="12" s="1"/>
  <c r="F28" i="12"/>
  <c r="G29" i="12" l="1"/>
  <c r="J29" i="12" s="1"/>
  <c r="K19" i="12" s="1"/>
  <c r="E30" i="12"/>
  <c r="F29" i="12"/>
  <c r="S27" i="12"/>
  <c r="M28" i="12"/>
  <c r="N28" i="12" s="1"/>
  <c r="H28" i="12"/>
  <c r="Q28" i="12" s="1"/>
  <c r="D28" i="12"/>
  <c r="I18" i="12"/>
  <c r="L19" i="12" l="1"/>
  <c r="M29" i="12"/>
  <c r="N29" i="12" s="1"/>
  <c r="H29" i="12"/>
  <c r="Q29" i="12" s="1"/>
  <c r="D29" i="12"/>
  <c r="I19" i="12"/>
  <c r="S28" i="12"/>
  <c r="G30" i="12"/>
  <c r="J30" i="12" s="1"/>
  <c r="K20" i="12" s="1"/>
  <c r="L20" i="12" s="1"/>
  <c r="F30" i="12"/>
  <c r="S29" i="12" l="1"/>
  <c r="M30" i="12"/>
  <c r="N30" i="12" s="1"/>
  <c r="H30" i="12"/>
  <c r="Q30" i="12" s="1"/>
  <c r="D30" i="12"/>
  <c r="I20" i="12"/>
  <c r="S30" i="12" l="1"/>
  <c r="K21" i="12" l="1"/>
  <c r="L21" i="12" s="1"/>
  <c r="K10" i="12" l="1"/>
  <c r="K11" i="12" s="1"/>
  <c r="N32" i="12"/>
  <c r="R31" i="12" l="1"/>
  <c r="R24" i="12"/>
  <c r="R30" i="12"/>
  <c r="T30" i="12" s="1"/>
  <c r="U30" i="12" s="1"/>
  <c r="R29" i="12"/>
  <c r="T29" i="12" s="1"/>
  <c r="U29" i="12" s="1"/>
  <c r="R28" i="12"/>
  <c r="T28" i="12" s="1"/>
  <c r="U28" i="12" s="1"/>
  <c r="R27" i="12"/>
  <c r="T27" i="12" s="1"/>
  <c r="R26" i="12"/>
  <c r="T26" i="12" s="1"/>
  <c r="U26" i="12" s="1"/>
  <c r="T32" i="12" l="1"/>
  <c r="U27" i="12"/>
  <c r="U32" i="12" s="1"/>
  <c r="K12" i="12" l="1"/>
  <c r="D2" i="7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sharedStrings.xml><?xml version="1.0" encoding="utf-8"?>
<sst xmlns="http://schemas.openxmlformats.org/spreadsheetml/2006/main" count="42" uniqueCount="41">
  <si>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</si>
  <si>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</si>
  <si>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</si>
  <si>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</si>
  <si>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</si>
  <si>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</si>
  <si>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</si>
  <si>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</si>
  <si>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</si>
  <si>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</si>
  <si>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</si>
  <si>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</si>
  <si>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</si>
  <si>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</si>
  <si>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</si>
  <si>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</si>
  <si>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</si>
  <si>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</si>
  <si>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</si>
  <si>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</si>
  <si>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</si>
  <si>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</si>
  <si>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</si>
  <si>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</si>
  <si>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</si>
  <si>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</si>
  <si>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</si>
  <si>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</si>
  <si>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</si>
  <si>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</si>
  <si>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</si>
  <si>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</si>
  <si>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</si>
  <si>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Trimestrales</t>
  </si>
  <si>
    <t>V/N:</t>
  </si>
  <si>
    <t>Badlar Proyectada</t>
  </si>
  <si>
    <t>Pesos</t>
  </si>
  <si>
    <t>Margen a licitar:</t>
  </si>
  <si>
    <t>Badlar + Margen a licitar</t>
  </si>
  <si>
    <t>ON Creaurban Clase 8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</si>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</sst>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12</xdr:col>
      <xdr:colOff>742949</xdr:colOff>
      <xdr:row>2</xdr:row>
      <xdr:rowOff>76200</xdr:rowOff>
    </xdr:from>
    <xdr:to>
      <xdr:col>16</xdr:col>
      <xdr:colOff>0</xdr:colOff>
      <xdr:row>6</xdr:row>
      <xdr:rowOff>57601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97" t="13860" r="25177" b="15853"/>
        <a:stretch/>
      </xdr:blipFill>
      <xdr:spPr>
        <a:xfrm>
          <a:off x="7610474" y="361950"/>
          <a:ext cx="2305051" cy="552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topLeftCell="A4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14" t="s">
        <v>39</v>
      </c>
      <c r="G8" s="115"/>
      <c r="H8" s="115"/>
      <c r="I8" s="115"/>
      <c r="J8" s="115"/>
      <c r="K8" s="115"/>
      <c r="L8" s="115"/>
      <c r="M8" s="115"/>
      <c r="N8" s="115"/>
      <c r="O8" s="116"/>
      <c r="P8" s="117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9" t="s">
        <v>0</v>
      </c>
      <c r="G10" s="118">
        <v>44617</v>
      </c>
      <c r="H10" s="119"/>
      <c r="I10" s="120" t="s">
        <v>1</v>
      </c>
      <c r="J10" s="121"/>
      <c r="K10" s="122">
        <f>XIRR(N26:N30,D26:D30)</f>
        <v>0.52308564782142641</v>
      </c>
      <c r="L10" s="123"/>
      <c r="M10" s="120" t="s">
        <v>28</v>
      </c>
      <c r="N10" s="121"/>
      <c r="O10" s="122" t="s">
        <v>33</v>
      </c>
      <c r="P10" s="123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0" t="s">
        <v>3</v>
      </c>
      <c r="G11" s="108">
        <v>44984</v>
      </c>
      <c r="H11" s="109"/>
      <c r="I11" s="94" t="s">
        <v>19</v>
      </c>
      <c r="J11" s="95"/>
      <c r="K11" s="110">
        <f>+NOMINAL(K10,4)</f>
        <v>0.44366256429325812</v>
      </c>
      <c r="L11" s="111"/>
      <c r="M11" s="94" t="s">
        <v>31</v>
      </c>
      <c r="N11" s="95"/>
      <c r="O11" s="112" t="s">
        <v>36</v>
      </c>
      <c r="P11" s="113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0" t="s">
        <v>29</v>
      </c>
      <c r="G12" s="110" t="s">
        <v>38</v>
      </c>
      <c r="H12" s="111"/>
      <c r="I12" s="94" t="s">
        <v>30</v>
      </c>
      <c r="J12" s="95"/>
      <c r="K12" s="96">
        <f>+(U32/T32)*12</f>
        <v>10.365737379446465</v>
      </c>
      <c r="L12" s="97"/>
      <c r="M12" s="94" t="s">
        <v>2</v>
      </c>
      <c r="N12" s="95"/>
      <c r="O12" s="110">
        <v>1</v>
      </c>
      <c r="P12" s="111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0"/>
      <c r="G13" s="92"/>
      <c r="H13" s="93"/>
      <c r="I13" s="94" t="s">
        <v>26</v>
      </c>
      <c r="J13" s="95"/>
      <c r="K13" s="96" t="s">
        <v>40</v>
      </c>
      <c r="L13" s="97"/>
      <c r="M13" s="94" t="s">
        <v>34</v>
      </c>
      <c r="N13" s="95"/>
      <c r="O13" s="98">
        <v>1500000000</v>
      </c>
      <c r="P13" s="99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1" t="s">
        <v>4</v>
      </c>
      <c r="G14" s="100">
        <f>+$G$10</f>
        <v>44617</v>
      </c>
      <c r="H14" s="101"/>
      <c r="I14" s="102" t="s">
        <v>27</v>
      </c>
      <c r="J14" s="103"/>
      <c r="K14" s="104">
        <v>12</v>
      </c>
      <c r="L14" s="105"/>
      <c r="M14" s="102" t="s">
        <v>37</v>
      </c>
      <c r="N14" s="103"/>
      <c r="O14" s="106">
        <v>4.4999999999999998E-2</v>
      </c>
      <c r="P14" s="107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20" si="0">+F27</f>
        <v>44706</v>
      </c>
      <c r="J17" s="65">
        <f>+$O$13*K27/100</f>
        <v>0</v>
      </c>
      <c r="K17" s="66">
        <f>+$O$13*J27/100</f>
        <v>162303082.19178081</v>
      </c>
      <c r="L17" s="21">
        <f>SUM(J17:K17)</f>
        <v>162303082.19178081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44798</v>
      </c>
      <c r="J18" s="65">
        <f>+$O$13*K28/100</f>
        <v>0</v>
      </c>
      <c r="K18" s="64">
        <f>+$O$13*J28/100</f>
        <v>167773972.60273972</v>
      </c>
      <c r="L18" s="21">
        <f t="shared" ref="L18:L20" si="1">SUM(J18:K18)</f>
        <v>167773972.60273972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si="0"/>
        <v>44890</v>
      </c>
      <c r="J19" s="65">
        <f>+$O$13*K29/100</f>
        <v>0</v>
      </c>
      <c r="K19" s="64">
        <f>+$O$13*J29/100</f>
        <v>167773972.60273972</v>
      </c>
      <c r="L19" s="21">
        <f t="shared" si="1"/>
        <v>167773972.60273972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0"/>
        <v>44984</v>
      </c>
      <c r="J20" s="65">
        <f>+$O$13*K30/100</f>
        <v>1500000000</v>
      </c>
      <c r="K20" s="64">
        <f>+$O$13*J30/100</f>
        <v>171421232.87671229</v>
      </c>
      <c r="L20" s="21">
        <f t="shared" si="1"/>
        <v>1671421232.8767123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6" t="s">
        <v>13</v>
      </c>
      <c r="J21" s="77">
        <f>SUM(J17:J20)</f>
        <v>1500000000</v>
      </c>
      <c r="K21" s="77">
        <f>SUM(K17:K20)</f>
        <v>669272260.27397251</v>
      </c>
      <c r="L21" s="78">
        <f>SUM(J21:K21)</f>
        <v>2169272260.2739725</v>
      </c>
      <c r="M21" s="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x14ac:dyDescent="0.2">
      <c r="G22" s="46"/>
      <c r="H22" s="6"/>
      <c r="I22" s="6"/>
      <c r="L22" s="7"/>
      <c r="M22" s="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4.25" customHeight="1" x14ac:dyDescent="0.2">
      <c r="F23" s="88" t="s">
        <v>18</v>
      </c>
      <c r="G23" s="90" t="s">
        <v>32</v>
      </c>
      <c r="H23" s="90" t="s">
        <v>14</v>
      </c>
      <c r="I23" s="90" t="s">
        <v>22</v>
      </c>
      <c r="J23" s="82" t="s">
        <v>21</v>
      </c>
      <c r="K23" s="82" t="s">
        <v>5</v>
      </c>
      <c r="L23" s="82" t="s">
        <v>15</v>
      </c>
      <c r="M23" s="84" t="s">
        <v>6</v>
      </c>
      <c r="N23" s="86" t="s">
        <v>16</v>
      </c>
      <c r="O23" s="86" t="s">
        <v>35</v>
      </c>
      <c r="Q23" s="9" t="s">
        <v>20</v>
      </c>
      <c r="R23" s="9" t="s">
        <v>7</v>
      </c>
      <c r="S23" s="9" t="s">
        <v>8</v>
      </c>
      <c r="T23" s="9" t="s">
        <v>9</v>
      </c>
      <c r="U23" s="9" t="s">
        <v>10</v>
      </c>
      <c r="V23" s="9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F24" s="89"/>
      <c r="G24" s="91"/>
      <c r="H24" s="91"/>
      <c r="I24" s="91"/>
      <c r="J24" s="83"/>
      <c r="K24" s="83"/>
      <c r="L24" s="83"/>
      <c r="M24" s="85"/>
      <c r="N24" s="87"/>
      <c r="O24" s="87"/>
      <c r="Q24" s="10"/>
      <c r="R24" s="11">
        <f>+K10</f>
        <v>0.52308564782142641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x14ac:dyDescent="0.2">
      <c r="B25" s="1" t="s">
        <v>23</v>
      </c>
      <c r="F25" s="67"/>
      <c r="G25" s="50"/>
      <c r="H25" s="50"/>
      <c r="I25" s="20">
        <f>+I26</f>
        <v>4.4999999999999998E-2</v>
      </c>
      <c r="J25" s="51"/>
      <c r="K25" s="51"/>
      <c r="L25" s="52">
        <f>+L26</f>
        <v>100</v>
      </c>
      <c r="M25" s="53"/>
      <c r="N25" s="68"/>
      <c r="Q25" s="10"/>
      <c r="R25" s="11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s="12" customFormat="1" ht="12.75" customHeight="1" x14ac:dyDescent="0.2">
      <c r="B26" s="30">
        <f>+G10</f>
        <v>44617</v>
      </c>
      <c r="C26" s="32"/>
      <c r="D26" s="30">
        <f>+G14</f>
        <v>44617</v>
      </c>
      <c r="E26" s="39">
        <f>+G10</f>
        <v>44617</v>
      </c>
      <c r="F26" s="59">
        <f>+E26</f>
        <v>44617</v>
      </c>
      <c r="G26" s="60"/>
      <c r="H26" s="60"/>
      <c r="I26" s="61">
        <f t="shared" ref="I26" si="2">+$O$14</f>
        <v>4.4999999999999998E-2</v>
      </c>
      <c r="J26" s="60"/>
      <c r="K26" s="60"/>
      <c r="L26" s="62">
        <v>100</v>
      </c>
      <c r="M26" s="62">
        <f>-O12*100</f>
        <v>-100</v>
      </c>
      <c r="N26" s="63">
        <f>+O13*-1</f>
        <v>-1500000000</v>
      </c>
      <c r="O26" s="63"/>
      <c r="P26" s="1"/>
      <c r="Q26" s="16">
        <f t="shared" ref="Q26:Q31" si="3">H26/365</f>
        <v>0</v>
      </c>
      <c r="R26" s="16">
        <f t="shared" ref="R26:R31" si="4">1/(1+$K$10)^(H26/365)</f>
        <v>1</v>
      </c>
      <c r="S26" s="17">
        <f t="shared" ref="S26:S30" si="5">+M26</f>
        <v>-100</v>
      </c>
      <c r="T26" s="17">
        <f t="shared" ref="T26:T30" si="6">+S26*R26</f>
        <v>-100</v>
      </c>
      <c r="U26" s="17">
        <f t="shared" ref="U26:U30" si="7">+T26*Q26</f>
        <v>0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</row>
    <row r="27" spans="2:142" s="12" customFormat="1" ht="12.75" customHeight="1" x14ac:dyDescent="0.2">
      <c r="B27" s="30">
        <v>44706</v>
      </c>
      <c r="C27" s="32">
        <f t="shared" ref="C27:C30" si="8">+B27-B26</f>
        <v>89</v>
      </c>
      <c r="D27" s="30">
        <f t="shared" ref="D27:D30" si="9">+F27</f>
        <v>44706</v>
      </c>
      <c r="E27" s="39">
        <f t="shared" ref="E27:E30" si="10">+E26+C27</f>
        <v>44706</v>
      </c>
      <c r="F27" s="42">
        <f t="shared" ref="F27:F30" si="11">+E27</f>
        <v>44706</v>
      </c>
      <c r="G27" s="43">
        <f t="shared" ref="G27:G30" si="12">+E27-E26</f>
        <v>89</v>
      </c>
      <c r="H27" s="43">
        <f t="shared" ref="H27:H30" si="13">+IF(F27-$G$14&lt;0,0,F27-$G$14)</f>
        <v>89</v>
      </c>
      <c r="I27" s="41">
        <f>+$O$14+O27</f>
        <v>0.44374999999999998</v>
      </c>
      <c r="J27" s="44">
        <f t="shared" ref="J27:J30" si="14">+I27/365*G27*L26</f>
        <v>10.820205479452055</v>
      </c>
      <c r="K27" s="45">
        <v>0</v>
      </c>
      <c r="L27" s="45">
        <f t="shared" ref="L27:L30" si="15">+L26-K27</f>
        <v>100</v>
      </c>
      <c r="M27" s="45">
        <f t="shared" ref="M27:M30" si="16">+IF(F27&gt;$G$14,J27+K27,0)</f>
        <v>10.820205479452055</v>
      </c>
      <c r="N27" s="47">
        <f t="shared" ref="N27:N30" si="17">+M27*$O$13/100</f>
        <v>162303082.19178081</v>
      </c>
      <c r="O27" s="79">
        <v>0.39874999999999999</v>
      </c>
      <c r="P27" s="1"/>
      <c r="Q27" s="16">
        <f t="shared" si="3"/>
        <v>0.24383561643835616</v>
      </c>
      <c r="R27" s="16">
        <f t="shared" si="4"/>
        <v>0.90249603256528421</v>
      </c>
      <c r="S27" s="17">
        <f t="shared" si="5"/>
        <v>10.820205479452055</v>
      </c>
      <c r="T27" s="81">
        <f t="shared" si="6"/>
        <v>9.7651925167466285</v>
      </c>
      <c r="U27" s="17">
        <f t="shared" si="7"/>
        <v>2.3811017369601366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</row>
    <row r="28" spans="2:142" s="12" customFormat="1" ht="12.75" customHeight="1" x14ac:dyDescent="0.2">
      <c r="B28" s="30">
        <v>44798</v>
      </c>
      <c r="C28" s="32">
        <f t="shared" si="8"/>
        <v>92</v>
      </c>
      <c r="D28" s="30">
        <f t="shared" si="9"/>
        <v>44798</v>
      </c>
      <c r="E28" s="39">
        <f t="shared" si="10"/>
        <v>44798</v>
      </c>
      <c r="F28" s="42">
        <f t="shared" si="11"/>
        <v>44798</v>
      </c>
      <c r="G28" s="43">
        <f t="shared" si="12"/>
        <v>92</v>
      </c>
      <c r="H28" s="43">
        <f t="shared" si="13"/>
        <v>181</v>
      </c>
      <c r="I28" s="41">
        <f t="shared" ref="I28:I30" si="18">+$O$14+O28</f>
        <v>0.44374999999999998</v>
      </c>
      <c r="J28" s="44">
        <f t="shared" si="14"/>
        <v>11.184931506849315</v>
      </c>
      <c r="K28" s="45">
        <v>0</v>
      </c>
      <c r="L28" s="45">
        <f t="shared" si="15"/>
        <v>100</v>
      </c>
      <c r="M28" s="45">
        <f t="shared" si="16"/>
        <v>11.184931506849315</v>
      </c>
      <c r="N28" s="47">
        <f t="shared" si="17"/>
        <v>167773972.60273972</v>
      </c>
      <c r="O28" s="79">
        <f>+$O$27</f>
        <v>0.39874999999999999</v>
      </c>
      <c r="P28" s="1"/>
      <c r="Q28" s="16">
        <f t="shared" si="3"/>
        <v>0.49589041095890413</v>
      </c>
      <c r="R28" s="16">
        <f t="shared" si="4"/>
        <v>0.81168731522658966</v>
      </c>
      <c r="S28" s="17">
        <f t="shared" si="5"/>
        <v>11.184931506849315</v>
      </c>
      <c r="T28" s="81">
        <f t="shared" si="6"/>
        <v>9.0786670257878139</v>
      </c>
      <c r="U28" s="17">
        <f t="shared" si="7"/>
        <v>4.5020239223769707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0">
        <v>44890</v>
      </c>
      <c r="C29" s="32">
        <f t="shared" si="8"/>
        <v>92</v>
      </c>
      <c r="D29" s="30">
        <f t="shared" si="9"/>
        <v>44890</v>
      </c>
      <c r="E29" s="39">
        <f t="shared" si="10"/>
        <v>44890</v>
      </c>
      <c r="F29" s="42">
        <f t="shared" si="11"/>
        <v>44890</v>
      </c>
      <c r="G29" s="43">
        <f t="shared" si="12"/>
        <v>92</v>
      </c>
      <c r="H29" s="43">
        <f t="shared" si="13"/>
        <v>273</v>
      </c>
      <c r="I29" s="41">
        <f t="shared" si="18"/>
        <v>0.44374999999999998</v>
      </c>
      <c r="J29" s="44">
        <f t="shared" si="14"/>
        <v>11.184931506849315</v>
      </c>
      <c r="K29" s="45">
        <v>0</v>
      </c>
      <c r="L29" s="45">
        <f t="shared" si="15"/>
        <v>100</v>
      </c>
      <c r="M29" s="45">
        <f t="shared" si="16"/>
        <v>11.184931506849315</v>
      </c>
      <c r="N29" s="47">
        <f t="shared" si="17"/>
        <v>167773972.60273972</v>
      </c>
      <c r="O29" s="79">
        <f>+$O$27</f>
        <v>0.39874999999999999</v>
      </c>
      <c r="P29" s="1"/>
      <c r="Q29" s="16">
        <f t="shared" si="3"/>
        <v>0.74794520547945209</v>
      </c>
      <c r="R29" s="16">
        <f t="shared" si="4"/>
        <v>0.73001572741217624</v>
      </c>
      <c r="S29" s="17">
        <f t="shared" si="5"/>
        <v>11.184931506849315</v>
      </c>
      <c r="T29" s="81">
        <f t="shared" si="6"/>
        <v>8.1651759100279708</v>
      </c>
      <c r="U29" s="17">
        <f t="shared" si="7"/>
        <v>6.1071041738017424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0">
        <v>44984</v>
      </c>
      <c r="C30" s="32">
        <f t="shared" si="8"/>
        <v>94</v>
      </c>
      <c r="D30" s="30">
        <f t="shared" si="9"/>
        <v>44984</v>
      </c>
      <c r="E30" s="39">
        <f t="shared" si="10"/>
        <v>44984</v>
      </c>
      <c r="F30" s="54">
        <f t="shared" si="11"/>
        <v>44984</v>
      </c>
      <c r="G30" s="48">
        <f t="shared" si="12"/>
        <v>94</v>
      </c>
      <c r="H30" s="48">
        <f t="shared" si="13"/>
        <v>367</v>
      </c>
      <c r="I30" s="49">
        <f t="shared" si="18"/>
        <v>0.44374999999999998</v>
      </c>
      <c r="J30" s="55">
        <f t="shared" si="14"/>
        <v>11.42808219178082</v>
      </c>
      <c r="K30" s="56">
        <v>100</v>
      </c>
      <c r="L30" s="56">
        <f t="shared" si="15"/>
        <v>0</v>
      </c>
      <c r="M30" s="56">
        <f t="shared" si="16"/>
        <v>111.42808219178082</v>
      </c>
      <c r="N30" s="57">
        <f t="shared" si="17"/>
        <v>1671421232.8767123</v>
      </c>
      <c r="O30" s="80">
        <f>+$O$27</f>
        <v>0.39874999999999999</v>
      </c>
      <c r="P30" s="1"/>
      <c r="Q30" s="16">
        <f t="shared" si="3"/>
        <v>1.0054794520547945</v>
      </c>
      <c r="R30" s="16">
        <f t="shared" si="4"/>
        <v>0.65504999109313677</v>
      </c>
      <c r="S30" s="17">
        <f t="shared" si="5"/>
        <v>111.42808219178082</v>
      </c>
      <c r="T30" s="81">
        <f t="shared" si="6"/>
        <v>72.990964247251341</v>
      </c>
      <c r="U30" s="17">
        <f t="shared" si="7"/>
        <v>73.390914736277381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ht="12.75" customHeight="1" x14ac:dyDescent="0.2">
      <c r="F31" s="40"/>
      <c r="G31" s="13"/>
      <c r="H31" s="15"/>
      <c r="I31" s="41"/>
      <c r="J31" s="14"/>
      <c r="K31" s="38"/>
      <c r="L31" s="15"/>
      <c r="M31" s="15"/>
      <c r="N31" s="37"/>
      <c r="Q31" s="1">
        <f t="shared" si="3"/>
        <v>0</v>
      </c>
      <c r="R31" s="1">
        <f t="shared" si="4"/>
        <v>1</v>
      </c>
      <c r="S31" s="1"/>
      <c r="T31" s="1"/>
      <c r="U31" s="1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2:142" x14ac:dyDescent="0.2">
      <c r="F32" s="18"/>
      <c r="G32" s="13"/>
      <c r="H32" s="13"/>
      <c r="I32" s="13"/>
      <c r="J32" s="13"/>
      <c r="K32" s="22">
        <f>SUM(K27:K30)</f>
        <v>100</v>
      </c>
      <c r="L32" s="15"/>
      <c r="M32" s="15"/>
      <c r="N32" s="23">
        <f>SUM(N26:N30)</f>
        <v>669272260.27397263</v>
      </c>
      <c r="Q32" s="19"/>
      <c r="R32" s="19"/>
      <c r="S32" s="17"/>
      <c r="T32" s="17">
        <f>SUM(T27:T30)</f>
        <v>99.999999699813756</v>
      </c>
      <c r="U32" s="17">
        <f>SUM(U27:U30)</f>
        <v>86.381144569416236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7:142" x14ac:dyDescent="0.2"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7:142" x14ac:dyDescent="0.2">
      <c r="Q34" s="1"/>
      <c r="R34" s="1"/>
      <c r="S34" s="1"/>
      <c r="T34" s="1"/>
      <c r="U34" s="1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</row>
    <row r="35" spans="7:142" x14ac:dyDescent="0.2">
      <c r="Q35" s="1"/>
      <c r="R35" s="1"/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7:142" x14ac:dyDescent="0.2">
      <c r="Q36" s="1"/>
      <c r="R36" s="1"/>
      <c r="S36" s="1"/>
      <c r="T36" s="1"/>
      <c r="U36" s="1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7:142" x14ac:dyDescent="0.2">
      <c r="Q37" s="1"/>
      <c r="R37" s="1"/>
      <c r="S37" s="1"/>
      <c r="T37" s="1"/>
      <c r="U37" s="1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7:142" ht="9.75" customHeight="1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7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7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7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7:142" hidden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7:142" hidden="1" x14ac:dyDescent="0.2">
      <c r="G43" s="58"/>
      <c r="H43" s="58" t="s">
        <v>24</v>
      </c>
      <c r="I43" s="58"/>
      <c r="J43" s="58" t="s">
        <v>25</v>
      </c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7:142" hidden="1" x14ac:dyDescent="0.2">
      <c r="G44" s="58">
        <v>1</v>
      </c>
      <c r="H44" s="58"/>
      <c r="I44" s="58"/>
      <c r="J44" s="58"/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7:142" hidden="1" x14ac:dyDescent="0.2">
      <c r="G45" s="58">
        <v>2</v>
      </c>
      <c r="H45" s="58"/>
      <c r="I45" s="58"/>
      <c r="J45" s="58"/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7:142" hidden="1" x14ac:dyDescent="0.2">
      <c r="G46" s="58">
        <v>3</v>
      </c>
      <c r="H46" s="58">
        <v>1</v>
      </c>
      <c r="I46" s="58"/>
      <c r="J46" s="58"/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7:142" hidden="1" x14ac:dyDescent="0.2">
      <c r="G47" s="58">
        <v>4</v>
      </c>
      <c r="H47" s="58"/>
      <c r="I47" s="58"/>
      <c r="J47" s="58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7:142" hidden="1" x14ac:dyDescent="0.2">
      <c r="G48" s="58">
        <v>5</v>
      </c>
      <c r="H48" s="58"/>
      <c r="I48" s="58"/>
      <c r="J48" s="58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8">
        <v>6</v>
      </c>
      <c r="H49" s="58">
        <v>2</v>
      </c>
      <c r="I49" s="58">
        <v>1</v>
      </c>
      <c r="J49" s="58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8">
        <v>7</v>
      </c>
      <c r="H50" s="58"/>
      <c r="I50" s="58"/>
      <c r="J50" s="58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>
        <v>8</v>
      </c>
      <c r="H51" s="58"/>
      <c r="I51" s="58"/>
      <c r="J51" s="58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9</v>
      </c>
      <c r="H52" s="58">
        <v>3</v>
      </c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10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11</v>
      </c>
      <c r="H54" s="58"/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12</v>
      </c>
      <c r="H55" s="58">
        <v>4</v>
      </c>
      <c r="I55" s="58">
        <v>2</v>
      </c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13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14</v>
      </c>
      <c r="H57" s="58"/>
      <c r="I57" s="58"/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15</v>
      </c>
      <c r="H58" s="58">
        <v>5</v>
      </c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16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17</v>
      </c>
      <c r="H60" s="58"/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18</v>
      </c>
      <c r="H61" s="58">
        <v>6</v>
      </c>
      <c r="I61" s="58">
        <v>3</v>
      </c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19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20</v>
      </c>
      <c r="H63" s="58"/>
      <c r="I63" s="58"/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21</v>
      </c>
      <c r="H64" s="58">
        <v>7</v>
      </c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22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23</v>
      </c>
      <c r="H66" s="58"/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24</v>
      </c>
      <c r="H67" s="58">
        <v>8</v>
      </c>
      <c r="I67" s="58">
        <v>4</v>
      </c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25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26</v>
      </c>
      <c r="H69" s="58"/>
      <c r="I69" s="58"/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27</v>
      </c>
      <c r="H70" s="58">
        <v>9</v>
      </c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28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29</v>
      </c>
      <c r="H72" s="58"/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30</v>
      </c>
      <c r="H73" s="58">
        <v>10</v>
      </c>
      <c r="I73" s="58">
        <v>5</v>
      </c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31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32</v>
      </c>
      <c r="H75" s="58"/>
      <c r="I75" s="58"/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33</v>
      </c>
      <c r="H76" s="58">
        <v>11</v>
      </c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34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35</v>
      </c>
      <c r="H78" s="58"/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36</v>
      </c>
      <c r="H79" s="58">
        <v>12</v>
      </c>
      <c r="I79" s="58">
        <v>6</v>
      </c>
      <c r="J79" s="58">
        <v>1</v>
      </c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37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38</v>
      </c>
      <c r="H81" s="58"/>
      <c r="I81" s="58"/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39</v>
      </c>
      <c r="H82" s="58">
        <v>13</v>
      </c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40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41</v>
      </c>
      <c r="H84" s="58"/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42</v>
      </c>
      <c r="H85" s="58">
        <v>14</v>
      </c>
      <c r="I85" s="58">
        <v>7</v>
      </c>
      <c r="J85" s="58">
        <v>2</v>
      </c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43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44</v>
      </c>
      <c r="H87" s="58"/>
      <c r="I87" s="58"/>
      <c r="J87" s="58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45</v>
      </c>
      <c r="H88" s="58">
        <v>15</v>
      </c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46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47</v>
      </c>
      <c r="H90" s="58"/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48</v>
      </c>
      <c r="H91" s="58">
        <v>16</v>
      </c>
      <c r="I91" s="58">
        <v>8</v>
      </c>
      <c r="J91" s="58">
        <v>3</v>
      </c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49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50</v>
      </c>
      <c r="H93" s="58"/>
      <c r="I93" s="58"/>
      <c r="J93" s="58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51</v>
      </c>
      <c r="H94" s="58">
        <v>17</v>
      </c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52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53</v>
      </c>
      <c r="H96" s="58"/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54</v>
      </c>
      <c r="H97" s="58">
        <v>18</v>
      </c>
      <c r="I97" s="58">
        <v>9</v>
      </c>
      <c r="J97" s="58">
        <v>4</v>
      </c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55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56</v>
      </c>
      <c r="H99" s="58"/>
      <c r="I99" s="58"/>
      <c r="J99" s="58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57</v>
      </c>
      <c r="H100" s="58">
        <v>19</v>
      </c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58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59</v>
      </c>
      <c r="H102" s="58"/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60</v>
      </c>
      <c r="H103" s="58">
        <v>20</v>
      </c>
      <c r="I103" s="58">
        <v>10</v>
      </c>
      <c r="J103" s="58">
        <v>5</v>
      </c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x14ac:dyDescent="0.2"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x14ac:dyDescent="0.2"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x14ac:dyDescent="0.2"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</sheetData>
  <sheetProtection selectLockedCells="1"/>
  <mergeCells count="36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3:L24"/>
    <mergeCell ref="M23:M24"/>
    <mergeCell ref="N23:N24"/>
    <mergeCell ref="O23:O24"/>
    <mergeCell ref="F23:F24"/>
    <mergeCell ref="G23:G24"/>
    <mergeCell ref="H23:H24"/>
    <mergeCell ref="I23:I24"/>
    <mergeCell ref="J23:J24"/>
    <mergeCell ref="K23:K2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11</vt:lpstr>
      <vt:lpstr>Feriados</vt:lpstr>
      <vt:lpstr>Hoja2</vt:lpstr>
      <vt:lpstr>'CLASE 11'!Área_de_impresión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2022-02-23T15:07:07Z</dcterms:modified>
</cp:coreProperties>
</file>