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REDITO DIRECTO\ON CLASE 16 Y 17\Difusion\"/>
    </mc:Choice>
  </mc:AlternateContent>
  <bookViews>
    <workbookView xWindow="0" yWindow="0" windowWidth="25200" windowHeight="11490" activeTab="2"/>
  </bookViews>
  <sheets>
    <sheet name="XVI (ARS)" sheetId="12" r:id="rId1"/>
    <sheet name="XVII (ARS)" sheetId="13" r:id="rId2"/>
    <sheet name="XVII (ARS) Relacion Canje" sheetId="15" r:id="rId3"/>
    <sheet name="Relacion Canje " sheetId="16" r:id="rId4"/>
    <sheet name="Feriados" sheetId="5" state="hidden" r:id="rId5"/>
    <sheet name="Hoja2" sheetId="7" state="hidden" r:id="rId6"/>
  </sheets>
  <definedNames>
    <definedName name="_xlnm.Print_Area" localSheetId="0">'XVI (ARS)'!$E$1:$Q$42</definedName>
    <definedName name="_xlnm.Print_Area" localSheetId="1">'XVII (ARS)'!$E$1:$Q$50</definedName>
    <definedName name="_xlnm.Print_Area" localSheetId="2">'XVII (ARS) Relacion Canje'!$E$1:$Q$51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5" l="1"/>
  <c r="P15" i="15"/>
  <c r="G6" i="16"/>
  <c r="C8" i="16"/>
  <c r="C10" i="16" s="1"/>
  <c r="C13" i="16" s="1"/>
  <c r="C14" i="16" s="1"/>
  <c r="C16" i="16" s="1"/>
  <c r="L41" i="15"/>
  <c r="R40" i="15"/>
  <c r="P39" i="15"/>
  <c r="J39" i="15" s="1"/>
  <c r="P38" i="15"/>
  <c r="J38" i="15"/>
  <c r="P37" i="15"/>
  <c r="J37" i="15" s="1"/>
  <c r="P36" i="15"/>
  <c r="J36" i="15"/>
  <c r="P35" i="15"/>
  <c r="J35" i="15" s="1"/>
  <c r="P34" i="15"/>
  <c r="J34" i="15" s="1"/>
  <c r="P33" i="15"/>
  <c r="J33" i="15" s="1"/>
  <c r="M32" i="15"/>
  <c r="M33" i="15" s="1"/>
  <c r="M34" i="15" s="1"/>
  <c r="M35" i="15" s="1"/>
  <c r="M36" i="15" s="1"/>
  <c r="M37" i="15" s="1"/>
  <c r="J32" i="15"/>
  <c r="C32" i="15"/>
  <c r="C33" i="15" s="1"/>
  <c r="T31" i="15"/>
  <c r="R31" i="15"/>
  <c r="N31" i="15"/>
  <c r="J31" i="15"/>
  <c r="J30" i="15" s="1"/>
  <c r="F31" i="15"/>
  <c r="F32" i="15" s="1"/>
  <c r="C31" i="15"/>
  <c r="B32" i="15" s="1"/>
  <c r="M30" i="15"/>
  <c r="H14" i="15"/>
  <c r="E31" i="15" s="1"/>
  <c r="K20" i="15" l="1"/>
  <c r="K23" i="15"/>
  <c r="K18" i="15"/>
  <c r="K25" i="15"/>
  <c r="K21" i="15"/>
  <c r="K19" i="15"/>
  <c r="K22" i="15"/>
  <c r="K24" i="15"/>
  <c r="C34" i="15"/>
  <c r="C35" i="15" s="1"/>
  <c r="B33" i="15"/>
  <c r="F33" i="15"/>
  <c r="G32" i="15"/>
  <c r="H32" i="15"/>
  <c r="K32" i="15" s="1"/>
  <c r="L18" i="15" s="1"/>
  <c r="M38" i="15"/>
  <c r="M39" i="15"/>
  <c r="G31" i="15"/>
  <c r="B34" i="15"/>
  <c r="H14" i="12"/>
  <c r="K26" i="15" l="1"/>
  <c r="F34" i="15"/>
  <c r="H33" i="15"/>
  <c r="K33" i="15" s="1"/>
  <c r="G33" i="15"/>
  <c r="C36" i="15"/>
  <c r="B35" i="15"/>
  <c r="M18" i="15"/>
  <c r="N32" i="15"/>
  <c r="O32" i="15" s="1"/>
  <c r="E32" i="15"/>
  <c r="J18" i="15"/>
  <c r="I18" i="15" s="1"/>
  <c r="I32" i="15"/>
  <c r="R32" i="15" s="1"/>
  <c r="L40" i="13"/>
  <c r="R39" i="13"/>
  <c r="P38" i="13"/>
  <c r="J38" i="13" s="1"/>
  <c r="P37" i="13"/>
  <c r="J37" i="13" s="1"/>
  <c r="P36" i="13"/>
  <c r="J36" i="13" s="1"/>
  <c r="P35" i="13"/>
  <c r="J35" i="13"/>
  <c r="P34" i="13"/>
  <c r="J34" i="13" s="1"/>
  <c r="P33" i="13"/>
  <c r="J33" i="13"/>
  <c r="P32" i="13"/>
  <c r="J32" i="13" s="1"/>
  <c r="M31" i="13"/>
  <c r="M32" i="13" s="1"/>
  <c r="M33" i="13" s="1"/>
  <c r="M34" i="13" s="1"/>
  <c r="M35" i="13" s="1"/>
  <c r="M36" i="13" s="1"/>
  <c r="J31" i="13"/>
  <c r="T30" i="13"/>
  <c r="R30" i="13"/>
  <c r="O30" i="13"/>
  <c r="N30" i="13"/>
  <c r="J30" i="13"/>
  <c r="F30" i="13"/>
  <c r="C30" i="13"/>
  <c r="C31" i="13" s="1"/>
  <c r="C32" i="13" s="1"/>
  <c r="M29" i="13"/>
  <c r="J29" i="13"/>
  <c r="K24" i="13"/>
  <c r="K23" i="13"/>
  <c r="K22" i="13"/>
  <c r="K21" i="13"/>
  <c r="K20" i="13"/>
  <c r="K19" i="13"/>
  <c r="K18" i="13"/>
  <c r="K17" i="13"/>
  <c r="H14" i="13"/>
  <c r="E30" i="13" s="1"/>
  <c r="L19" i="15" l="1"/>
  <c r="M19" i="15" s="1"/>
  <c r="J19" i="15"/>
  <c r="I19" i="15" s="1"/>
  <c r="N33" i="15"/>
  <c r="O33" i="15" s="1"/>
  <c r="I33" i="15"/>
  <c r="R33" i="15" s="1"/>
  <c r="E33" i="15"/>
  <c r="T32" i="15"/>
  <c r="C37" i="15"/>
  <c r="B36" i="15"/>
  <c r="F35" i="15"/>
  <c r="H34" i="15"/>
  <c r="K34" i="15" s="1"/>
  <c r="L20" i="15" s="1"/>
  <c r="M20" i="15" s="1"/>
  <c r="G34" i="15"/>
  <c r="C33" i="13"/>
  <c r="C34" i="13" s="1"/>
  <c r="B32" i="13"/>
  <c r="M37" i="13"/>
  <c r="M38" i="13"/>
  <c r="F31" i="13"/>
  <c r="G30" i="13"/>
  <c r="K25" i="13"/>
  <c r="B31" i="13"/>
  <c r="P28" i="12"/>
  <c r="P29" i="12"/>
  <c r="P30" i="12"/>
  <c r="I34" i="15" l="1"/>
  <c r="R34" i="15" s="1"/>
  <c r="N34" i="15"/>
  <c r="O34" i="15" s="1"/>
  <c r="E34" i="15"/>
  <c r="J20" i="15"/>
  <c r="I20" i="15" s="1"/>
  <c r="C38" i="15"/>
  <c r="B37" i="15"/>
  <c r="T33" i="15"/>
  <c r="G35" i="15"/>
  <c r="F36" i="15"/>
  <c r="H35" i="15"/>
  <c r="K35" i="15" s="1"/>
  <c r="B33" i="13"/>
  <c r="F32" i="13"/>
  <c r="G31" i="13"/>
  <c r="H31" i="13"/>
  <c r="K31" i="13" s="1"/>
  <c r="L17" i="13" s="1"/>
  <c r="C35" i="13"/>
  <c r="B34" i="13"/>
  <c r="L21" i="15" l="1"/>
  <c r="M21" i="15" s="1"/>
  <c r="J21" i="15"/>
  <c r="I21" i="15" s="1"/>
  <c r="N35" i="15"/>
  <c r="O35" i="15" s="1"/>
  <c r="I35" i="15"/>
  <c r="R35" i="15" s="1"/>
  <c r="E35" i="15"/>
  <c r="T34" i="15"/>
  <c r="F37" i="15"/>
  <c r="H36" i="15"/>
  <c r="K36" i="15" s="1"/>
  <c r="L22" i="15" s="1"/>
  <c r="G36" i="15"/>
  <c r="C39" i="15"/>
  <c r="B39" i="15" s="1"/>
  <c r="B38" i="15"/>
  <c r="M17" i="13"/>
  <c r="J17" i="13"/>
  <c r="I17" i="13" s="1"/>
  <c r="I31" i="13"/>
  <c r="R31" i="13" s="1"/>
  <c r="N31" i="13"/>
  <c r="E31" i="13"/>
  <c r="C36" i="13"/>
  <c r="B35" i="13"/>
  <c r="G32" i="13"/>
  <c r="F33" i="13"/>
  <c r="H32" i="13"/>
  <c r="K32" i="13" s="1"/>
  <c r="L18" i="13" s="1"/>
  <c r="M18" i="13" s="1"/>
  <c r="M22" i="15" l="1"/>
  <c r="F38" i="15"/>
  <c r="G37" i="15"/>
  <c r="H37" i="15"/>
  <c r="K37" i="15" s="1"/>
  <c r="I36" i="15"/>
  <c r="R36" i="15" s="1"/>
  <c r="J22" i="15"/>
  <c r="I22" i="15" s="1"/>
  <c r="N36" i="15"/>
  <c r="O36" i="15" s="1"/>
  <c r="E36" i="15"/>
  <c r="T35" i="15"/>
  <c r="C37" i="13"/>
  <c r="B36" i="13"/>
  <c r="F34" i="13"/>
  <c r="H33" i="13"/>
  <c r="K33" i="13" s="1"/>
  <c r="L19" i="13" s="1"/>
  <c r="M19" i="13" s="1"/>
  <c r="G33" i="13"/>
  <c r="J18" i="13"/>
  <c r="I18" i="13" s="1"/>
  <c r="N32" i="13"/>
  <c r="I32" i="13"/>
  <c r="R32" i="13" s="1"/>
  <c r="E32" i="13"/>
  <c r="O31" i="13"/>
  <c r="T31" i="13"/>
  <c r="N26" i="12"/>
  <c r="L23" i="15" l="1"/>
  <c r="M23" i="15" s="1"/>
  <c r="T36" i="15"/>
  <c r="J23" i="15"/>
  <c r="I23" i="15" s="1"/>
  <c r="N37" i="15"/>
  <c r="O37" i="15" s="1"/>
  <c r="I37" i="15"/>
  <c r="R37" i="15" s="1"/>
  <c r="E37" i="15"/>
  <c r="F39" i="15"/>
  <c r="H38" i="15"/>
  <c r="K38" i="15" s="1"/>
  <c r="G38" i="15"/>
  <c r="T32" i="13"/>
  <c r="O32" i="13"/>
  <c r="F35" i="13"/>
  <c r="H34" i="13"/>
  <c r="K34" i="13" s="1"/>
  <c r="L20" i="13" s="1"/>
  <c r="G34" i="13"/>
  <c r="N33" i="13"/>
  <c r="E33" i="13"/>
  <c r="J19" i="13"/>
  <c r="I19" i="13" s="1"/>
  <c r="I33" i="13"/>
  <c r="R33" i="13" s="1"/>
  <c r="C38" i="13"/>
  <c r="B38" i="13" s="1"/>
  <c r="B37" i="13"/>
  <c r="K18" i="12"/>
  <c r="K19" i="12"/>
  <c r="K20" i="12"/>
  <c r="J29" i="12"/>
  <c r="J30" i="12"/>
  <c r="J27" i="12"/>
  <c r="L24" i="15" l="1"/>
  <c r="M24" i="15" s="1"/>
  <c r="G39" i="15"/>
  <c r="H39" i="15"/>
  <c r="K39" i="15" s="1"/>
  <c r="T37" i="15"/>
  <c r="N38" i="15"/>
  <c r="O38" i="15" s="1"/>
  <c r="E38" i="15"/>
  <c r="I38" i="15"/>
  <c r="R38" i="15" s="1"/>
  <c r="J24" i="15"/>
  <c r="I24" i="15" s="1"/>
  <c r="T33" i="13"/>
  <c r="O33" i="13"/>
  <c r="N34" i="13"/>
  <c r="I34" i="13"/>
  <c r="R34" i="13" s="1"/>
  <c r="E34" i="13"/>
  <c r="J20" i="13"/>
  <c r="I20" i="13" s="1"/>
  <c r="F36" i="13"/>
  <c r="H35" i="13"/>
  <c r="K35" i="13" s="1"/>
  <c r="L21" i="13" s="1"/>
  <c r="M21" i="13" s="1"/>
  <c r="G35" i="13"/>
  <c r="M20" i="13"/>
  <c r="J28" i="12"/>
  <c r="L25" i="15" l="1"/>
  <c r="M25" i="15" s="1"/>
  <c r="T38" i="15"/>
  <c r="J25" i="15"/>
  <c r="I25" i="15" s="1"/>
  <c r="H11" i="15"/>
  <c r="N39" i="15"/>
  <c r="O39" i="15" s="1"/>
  <c r="I39" i="15"/>
  <c r="R39" i="15" s="1"/>
  <c r="E39" i="15"/>
  <c r="F37" i="13"/>
  <c r="H36" i="13"/>
  <c r="K36" i="13" s="1"/>
  <c r="L22" i="13" s="1"/>
  <c r="M22" i="13" s="1"/>
  <c r="G36" i="13"/>
  <c r="T34" i="13"/>
  <c r="O34" i="13"/>
  <c r="J21" i="13"/>
  <c r="I21" i="13" s="1"/>
  <c r="N35" i="13"/>
  <c r="E35" i="13"/>
  <c r="I35" i="13"/>
  <c r="R35" i="13" s="1"/>
  <c r="L32" i="12"/>
  <c r="R31" i="12"/>
  <c r="M27" i="12"/>
  <c r="R26" i="12"/>
  <c r="O26" i="12"/>
  <c r="T26" i="12"/>
  <c r="J26" i="12"/>
  <c r="J25" i="12" s="1"/>
  <c r="F26" i="12"/>
  <c r="G26" i="12" s="1"/>
  <c r="C26" i="12"/>
  <c r="M25" i="12"/>
  <c r="K17" i="12"/>
  <c r="E26" i="12"/>
  <c r="L26" i="15" l="1"/>
  <c r="M26" i="15" s="1"/>
  <c r="T39" i="15"/>
  <c r="L10" i="15"/>
  <c r="C27" i="12"/>
  <c r="F38" i="13"/>
  <c r="H37" i="13"/>
  <c r="K37" i="13" s="1"/>
  <c r="L23" i="13" s="1"/>
  <c r="M23" i="13" s="1"/>
  <c r="G37" i="13"/>
  <c r="T35" i="13"/>
  <c r="O35" i="13"/>
  <c r="J22" i="13"/>
  <c r="I22" i="13" s="1"/>
  <c r="N36" i="13"/>
  <c r="I36" i="13"/>
  <c r="R36" i="13" s="1"/>
  <c r="E36" i="13"/>
  <c r="M28" i="12"/>
  <c r="K21" i="12"/>
  <c r="S32" i="15" l="1"/>
  <c r="U32" i="15" s="1"/>
  <c r="S29" i="15"/>
  <c r="L11" i="15"/>
  <c r="O41" i="15"/>
  <c r="C28" i="12"/>
  <c r="C29" i="12" s="1"/>
  <c r="B27" i="12"/>
  <c r="H38" i="13"/>
  <c r="K38" i="13" s="1"/>
  <c r="L24" i="13" s="1"/>
  <c r="G38" i="13"/>
  <c r="T36" i="13"/>
  <c r="O36" i="13"/>
  <c r="E37" i="13"/>
  <c r="J23" i="13"/>
  <c r="I23" i="13" s="1"/>
  <c r="I37" i="13"/>
  <c r="R37" i="13" s="1"/>
  <c r="N37" i="13"/>
  <c r="M29" i="12"/>
  <c r="S40" i="15" l="1"/>
  <c r="S31" i="15"/>
  <c r="U31" i="15" s="1"/>
  <c r="V31" i="15" s="1"/>
  <c r="S38" i="15"/>
  <c r="U38" i="15" s="1"/>
  <c r="V38" i="15" s="1"/>
  <c r="S36" i="15"/>
  <c r="U36" i="15" s="1"/>
  <c r="V36" i="15" s="1"/>
  <c r="S34" i="15"/>
  <c r="U34" i="15" s="1"/>
  <c r="V34" i="15" s="1"/>
  <c r="S39" i="15"/>
  <c r="U39" i="15" s="1"/>
  <c r="V39" i="15" s="1"/>
  <c r="S37" i="15"/>
  <c r="U37" i="15" s="1"/>
  <c r="V37" i="15" s="1"/>
  <c r="S35" i="15"/>
  <c r="U35" i="15" s="1"/>
  <c r="V35" i="15" s="1"/>
  <c r="S33" i="15"/>
  <c r="U33" i="15" s="1"/>
  <c r="V33" i="15" s="1"/>
  <c r="C30" i="12"/>
  <c r="B29" i="12"/>
  <c r="B28" i="12"/>
  <c r="M24" i="13"/>
  <c r="L25" i="13"/>
  <c r="M25" i="13" s="1"/>
  <c r="N38" i="13"/>
  <c r="I38" i="13"/>
  <c r="R38" i="13" s="1"/>
  <c r="E38" i="13"/>
  <c r="H11" i="13"/>
  <c r="J24" i="13"/>
  <c r="I24" i="13" s="1"/>
  <c r="T37" i="13"/>
  <c r="O37" i="13"/>
  <c r="M30" i="12"/>
  <c r="V32" i="15" l="1"/>
  <c r="V41" i="15" s="1"/>
  <c r="U41" i="15"/>
  <c r="B30" i="12"/>
  <c r="T38" i="13"/>
  <c r="O38" i="13"/>
  <c r="O40" i="13" s="1"/>
  <c r="L10" i="13"/>
  <c r="L12" i="15" l="1"/>
  <c r="S39" i="13"/>
  <c r="S30" i="13"/>
  <c r="U30" i="13" s="1"/>
  <c r="V30" i="13" s="1"/>
  <c r="L11" i="13"/>
  <c r="S38" i="13"/>
  <c r="U38" i="13" s="1"/>
  <c r="V38" i="13" s="1"/>
  <c r="S36" i="13"/>
  <c r="U36" i="13" s="1"/>
  <c r="V36" i="13" s="1"/>
  <c r="S34" i="13"/>
  <c r="U34" i="13" s="1"/>
  <c r="V34" i="13" s="1"/>
  <c r="S32" i="13"/>
  <c r="U32" i="13" s="1"/>
  <c r="V32" i="13" s="1"/>
  <c r="S31" i="13"/>
  <c r="U31" i="13" s="1"/>
  <c r="S35" i="13"/>
  <c r="U35" i="13" s="1"/>
  <c r="V35" i="13" s="1"/>
  <c r="S37" i="13"/>
  <c r="U37" i="13" s="1"/>
  <c r="V37" i="13" s="1"/>
  <c r="S28" i="13"/>
  <c r="S33" i="13"/>
  <c r="U33" i="13" s="1"/>
  <c r="V33" i="13" s="1"/>
  <c r="V31" i="13" l="1"/>
  <c r="V40" i="13" s="1"/>
  <c r="U40" i="13"/>
  <c r="L12" i="13" l="1"/>
  <c r="D2" i="7"/>
  <c r="F27" i="12"/>
  <c r="F28" i="12" s="1"/>
  <c r="G28" i="12" l="1"/>
  <c r="F29" i="12"/>
  <c r="H28" i="12"/>
  <c r="K28" i="12" s="1"/>
  <c r="L18" i="12" s="1"/>
  <c r="M18" i="12" s="1"/>
  <c r="G27" i="12"/>
  <c r="H27" i="12"/>
  <c r="K27" i="12" s="1"/>
  <c r="L17" i="12" s="1"/>
  <c r="F30" i="12" l="1"/>
  <c r="H30" i="12" s="1"/>
  <c r="H29" i="12"/>
  <c r="K29" i="12" s="1"/>
  <c r="L19" i="12" s="1"/>
  <c r="M19" i="12" s="1"/>
  <c r="G29" i="12"/>
  <c r="E27" i="12"/>
  <c r="J17" i="12"/>
  <c r="I17" i="12" s="1"/>
  <c r="I27" i="12"/>
  <c r="R27" i="12" s="1"/>
  <c r="N27" i="12"/>
  <c r="M17" i="12"/>
  <c r="N28" i="12"/>
  <c r="I28" i="12"/>
  <c r="R28" i="12" s="1"/>
  <c r="J18" i="12"/>
  <c r="I18" i="12" s="1"/>
  <c r="E28" i="12"/>
  <c r="O27" i="12" l="1"/>
  <c r="T27" i="12"/>
  <c r="N29" i="12"/>
  <c r="J19" i="12"/>
  <c r="I19" i="12" s="1"/>
  <c r="E29" i="12"/>
  <c r="I29" i="12"/>
  <c r="R29" i="12" s="1"/>
  <c r="T28" i="12"/>
  <c r="O28" i="12"/>
  <c r="G30" i="12"/>
  <c r="H11" i="12" s="1"/>
  <c r="K30" i="12"/>
  <c r="L20" i="12" s="1"/>
  <c r="T29" i="12" l="1"/>
  <c r="O29" i="12"/>
  <c r="M20" i="12"/>
  <c r="E30" i="12"/>
  <c r="J20" i="12"/>
  <c r="I20" i="12" s="1"/>
  <c r="I30" i="12"/>
  <c r="R30" i="12" s="1"/>
  <c r="N30" i="12"/>
  <c r="O30" i="12" l="1"/>
  <c r="T30" i="12"/>
  <c r="L21" i="12" l="1"/>
  <c r="M21" i="12" s="1"/>
  <c r="L10" i="12" l="1"/>
  <c r="L11" i="12" l="1"/>
  <c r="S31" i="12"/>
  <c r="O32" i="12"/>
  <c r="S29" i="12" l="1"/>
  <c r="U29" i="12" s="1"/>
  <c r="V29" i="12" s="1"/>
  <c r="S30" i="12"/>
  <c r="U30" i="12" s="1"/>
  <c r="V30" i="12" s="1"/>
  <c r="S28" i="12"/>
  <c r="U28" i="12" s="1"/>
  <c r="V28" i="12" s="1"/>
  <c r="S26" i="12"/>
  <c r="U26" i="12" s="1"/>
  <c r="V26" i="12" s="1"/>
  <c r="S24" i="12"/>
  <c r="S27" i="12"/>
  <c r="U27" i="12" s="1"/>
  <c r="U32" i="12" l="1"/>
  <c r="V27" i="12"/>
  <c r="V32" i="12" s="1"/>
  <c r="L12" i="1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27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3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margen sobre badlar
a licitar</t>
        </r>
      </text>
    </comment>
    <comment ref="P32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<sst xmlns="http://schemas.openxmlformats.org/spreadsheetml/2006/main" count="144" uniqueCount="58">
  <si>
    <t>Fecha de Emisión:</t>
  </si>
  <si>
    <t>TIR: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</si>
  <si>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</si>
  <si>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</si>
  <si>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</si>
  <si>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</si>
  <si>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</si>
  <si>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</si>
  <si>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</si>
  <si>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</si>
  <si>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</si>
  <si>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</si>
  <si>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</si>
  <si>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</si>
  <si>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</si>
  <si>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</si>
  <si>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</si>
  <si>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</si>
  <si>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</si>
  <si>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</si>
  <si>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</si>
  <si>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</si>
  <si>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</si>
  <si>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</si>
  <si>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</si>
  <si>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</si>
  <si>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</si>
  <si>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</si>
  <si>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</si>
  <si>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</si>
  <si>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</si>
  <si>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Días Dev.</t>
  </si>
  <si>
    <t>V/N:</t>
  </si>
  <si>
    <t>Badlar Proyectada</t>
  </si>
  <si>
    <t>Pesos</t>
  </si>
  <si>
    <t>Margen a licitar:</t>
  </si>
  <si>
    <t>Trimestrales</t>
  </si>
  <si>
    <t>Precio:</t>
  </si>
  <si>
    <t>Meses</t>
  </si>
  <si>
    <t>ON Credito Directo XVI (Badlar 12 meses)</t>
  </si>
  <si>
    <t>A3</t>
  </si>
  <si>
    <t>Margen s/badlar</t>
  </si>
  <si>
    <t>Mes</t>
  </si>
  <si>
    <t>ON Credito Directo XVII (Badlar 24 meses)</t>
  </si>
  <si>
    <t>BBB</t>
  </si>
  <si>
    <t>Relacion Canje ON VIII por ON XVII</t>
  </si>
  <si>
    <t>Último Pago de Intereses</t>
  </si>
  <si>
    <t>Fecha de Emisión ON Clase XVII</t>
  </si>
  <si>
    <t>Badlar</t>
  </si>
  <si>
    <t>Margen ON Clase VIII</t>
  </si>
  <si>
    <t>Cupón ON Clase VIII</t>
  </si>
  <si>
    <t>Monto</t>
  </si>
  <si>
    <t>Interés devengado a la Fecha de Canje</t>
  </si>
  <si>
    <t>Relación de Canje a Valor Técnico</t>
  </si>
  <si>
    <t>Prima de Canje</t>
  </si>
  <si>
    <t>Relación de Canje con Prima</t>
  </si>
  <si>
    <t>V/N a suscribir ON XVII:</t>
  </si>
  <si>
    <t>V/N a entegar ON VIII: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</si>
</sst>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  <numFmt numFmtId="180" formatCode="0.000000"/>
    <numFmt numFmtId="183" formatCode="0.000"/>
    <numFmt numFmtId="188" formatCode="_ * #,##0_ ;_ * \-#,##0_ ;_ * &quot;-&quot;??_ ;_ @_ 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82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166" fontId="3" fillId="4" borderId="7" xfId="3" applyNumberFormat="1" applyFont="1" applyFill="1" applyBorder="1" applyAlignment="1" applyProtection="1">
      <alignment horizontal="center"/>
    </xf>
    <xf numFmtId="165" fontId="3" fillId="3" borderId="10" xfId="2" applyNumberFormat="1" applyFont="1" applyFill="1" applyBorder="1" applyAlignment="1" applyProtection="1">
      <alignment horizontal="center"/>
    </xf>
    <xf numFmtId="4" fontId="3" fillId="3" borderId="10" xfId="2" applyNumberFormat="1" applyFont="1" applyFill="1" applyBorder="1" applyAlignment="1" applyProtection="1">
      <alignment horizontal="center"/>
    </xf>
    <xf numFmtId="166" fontId="2" fillId="3" borderId="0" xfId="3" applyNumberFormat="1" applyFont="1" applyFill="1" applyBorder="1" applyAlignment="1" applyProtection="1">
      <alignment horizontal="center"/>
    </xf>
    <xf numFmtId="166" fontId="2" fillId="3" borderId="8" xfId="3" applyNumberFormat="1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13" fillId="0" borderId="0" xfId="0" applyFont="1" applyProtection="1"/>
    <xf numFmtId="0" fontId="13" fillId="0" borderId="0" xfId="0" applyFont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right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right"/>
    </xf>
    <xf numFmtId="166" fontId="3" fillId="4" borderId="6" xfId="3" applyNumberFormat="1" applyFont="1" applyFill="1" applyBorder="1" applyAlignment="1" applyProtection="1">
      <alignment horizontal="center"/>
    </xf>
    <xf numFmtId="15" fontId="3" fillId="3" borderId="7" xfId="0" applyNumberFormat="1" applyFont="1" applyFill="1" applyBorder="1" applyAlignment="1" applyProtection="1">
      <alignment horizontal="center"/>
    </xf>
    <xf numFmtId="4" fontId="3" fillId="3" borderId="6" xfId="2" applyNumberFormat="1" applyFont="1" applyFill="1" applyBorder="1" applyAlignment="1" applyProtection="1">
      <alignment horizontal="center"/>
    </xf>
    <xf numFmtId="4" fontId="3" fillId="3" borderId="7" xfId="2" applyNumberFormat="1" applyFont="1" applyFill="1" applyBorder="1" applyAlignment="1" applyProtection="1">
      <alignment horizontal="center"/>
    </xf>
    <xf numFmtId="4" fontId="3" fillId="3" borderId="6" xfId="0" applyNumberFormat="1" applyFont="1" applyFill="1" applyBorder="1" applyAlignment="1" applyProtection="1">
      <alignment horizontal="center"/>
    </xf>
    <xf numFmtId="15" fontId="2" fillId="3" borderId="7" xfId="0" applyNumberFormat="1" applyFont="1" applyFill="1" applyBorder="1" applyAlignment="1" applyProtection="1">
      <alignment horizontal="center"/>
    </xf>
    <xf numFmtId="4" fontId="10" fillId="0" borderId="5" xfId="2" applyNumberFormat="1" applyFont="1" applyFill="1" applyBorder="1" applyAlignment="1" applyProtection="1">
      <alignment horizontal="center"/>
    </xf>
    <xf numFmtId="4" fontId="10" fillId="0" borderId="8" xfId="2" applyNumberFormat="1" applyFont="1" applyFill="1" applyBorder="1" applyAlignment="1" applyProtection="1">
      <alignment horizontal="center"/>
    </xf>
    <xf numFmtId="4" fontId="10" fillId="0" borderId="6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0" fontId="3" fillId="3" borderId="0" xfId="0" applyNumberFormat="1" applyFont="1" applyFill="1" applyBorder="1" applyAlignment="1" applyProtection="1">
      <alignment horizontal="center" vertical="center"/>
    </xf>
    <xf numFmtId="10" fontId="3" fillId="3" borderId="12" xfId="0" applyNumberFormat="1" applyFont="1" applyFill="1" applyBorder="1" applyAlignment="1" applyProtection="1">
      <alignment horizontal="center" vertical="center"/>
    </xf>
    <xf numFmtId="10" fontId="3" fillId="4" borderId="6" xfId="3" applyNumberFormat="1" applyFont="1" applyFill="1" applyBorder="1" applyAlignment="1" applyProtection="1">
      <alignment horizontal="center"/>
      <protection locked="0"/>
    </xf>
    <xf numFmtId="0" fontId="14" fillId="0" borderId="0" xfId="0" applyFont="1"/>
    <xf numFmtId="0" fontId="14" fillId="5" borderId="0" xfId="0" applyFont="1" applyFill="1"/>
    <xf numFmtId="14" fontId="0" fillId="0" borderId="0" xfId="0" applyNumberFormat="1"/>
    <xf numFmtId="10" fontId="0" fillId="6" borderId="10" xfId="3" applyNumberFormat="1" applyFont="1" applyFill="1" applyBorder="1"/>
    <xf numFmtId="166" fontId="14" fillId="6" borderId="10" xfId="3" applyNumberFormat="1" applyFont="1" applyFill="1" applyBorder="1"/>
    <xf numFmtId="166" fontId="0" fillId="0" borderId="0" xfId="0" applyNumberFormat="1"/>
    <xf numFmtId="9" fontId="0" fillId="0" borderId="0" xfId="3" applyFont="1"/>
    <xf numFmtId="180" fontId="0" fillId="0" borderId="0" xfId="0" applyNumberFormat="1"/>
    <xf numFmtId="183" fontId="0" fillId="0" borderId="0" xfId="0" applyNumberFormat="1"/>
    <xf numFmtId="10" fontId="0" fillId="0" borderId="0" xfId="3" applyNumberFormat="1" applyFont="1"/>
    <xf numFmtId="0" fontId="14" fillId="0" borderId="0" xfId="0" applyFont="1" applyAlignment="1">
      <alignment horizontal="center"/>
    </xf>
    <xf numFmtId="0" fontId="15" fillId="7" borderId="0" xfId="0" applyFont="1" applyFill="1" applyBorder="1" applyAlignment="1">
      <alignment horizontal="center" wrapText="1"/>
    </xf>
    <xf numFmtId="166" fontId="15" fillId="7" borderId="0" xfId="0" applyNumberFormat="1" applyFont="1" applyFill="1" applyBorder="1" applyAlignment="1">
      <alignment horizontal="right" wrapText="1"/>
    </xf>
    <xf numFmtId="14" fontId="16" fillId="7" borderId="0" xfId="0" applyNumberFormat="1" applyFont="1" applyFill="1" applyBorder="1" applyAlignment="1">
      <alignment vertical="center" wrapText="1"/>
    </xf>
    <xf numFmtId="10" fontId="16" fillId="7" borderId="0" xfId="3" applyNumberFormat="1" applyFont="1" applyFill="1" applyBorder="1" applyAlignment="1">
      <alignment horizontal="right" vertical="center" wrapText="1"/>
    </xf>
    <xf numFmtId="14" fontId="16" fillId="0" borderId="0" xfId="0" applyNumberFormat="1" applyFont="1" applyFill="1" applyBorder="1" applyAlignment="1">
      <alignment vertical="center" wrapText="1"/>
    </xf>
    <xf numFmtId="165" fontId="3" fillId="3" borderId="0" xfId="2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</xf>
    <xf numFmtId="10" fontId="3" fillId="4" borderId="0" xfId="3" applyNumberFormat="1" applyFont="1" applyFill="1" applyBorder="1" applyAlignment="1" applyProtection="1">
      <alignment horizontal="center"/>
      <protection locked="0"/>
    </xf>
    <xf numFmtId="170" fontId="2" fillId="2" borderId="0" xfId="2" applyNumberFormat="1" applyFont="1" applyFill="1" applyBorder="1" applyAlignment="1" applyProtection="1">
      <alignment horizontal="center"/>
    </xf>
    <xf numFmtId="10" fontId="4" fillId="4" borderId="12" xfId="3" applyNumberFormat="1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 vertical="center"/>
    </xf>
    <xf numFmtId="169" fontId="3" fillId="4" borderId="0" xfId="0" applyNumberFormat="1" applyFont="1" applyFill="1" applyBorder="1" applyAlignment="1" applyProtection="1">
      <alignment horizontal="center" vertical="center"/>
      <protection locked="0"/>
    </xf>
    <xf numFmtId="169" fontId="3" fillId="4" borderId="12" xfId="0" applyNumberFormat="1" applyFont="1" applyFill="1" applyBorder="1" applyAlignment="1" applyProtection="1">
      <alignment horizontal="center" vertical="center"/>
      <protection locked="0"/>
    </xf>
    <xf numFmtId="188" fontId="3" fillId="6" borderId="8" xfId="1" applyNumberFormat="1" applyFont="1" applyFill="1" applyBorder="1" applyAlignment="1" applyProtection="1">
      <alignment horizontal="center" vertical="center" wrapText="1"/>
      <protection locked="0"/>
    </xf>
    <xf numFmtId="188" fontId="3" fillId="6" borderId="6" xfId="1" applyNumberFormat="1" applyFont="1" applyFill="1" applyBorder="1" applyAlignment="1" applyProtection="1">
      <alignment horizontal="center" vertical="center" wrapText="1"/>
      <protection locked="0"/>
    </xf>
    <xf numFmtId="180" fontId="14" fillId="8" borderId="0" xfId="0" applyNumberFormat="1" applyFont="1" applyFill="1" applyAlignment="1"/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33</xdr:row>
      <xdr:rowOff>38100</xdr:rowOff>
    </xdr:from>
    <xdr:to>
      <xdr:col>15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5</xdr:col>
      <xdr:colOff>1724025</xdr:colOff>
      <xdr:row>2</xdr:row>
      <xdr:rowOff>47626</xdr:rowOff>
    </xdr:from>
    <xdr:to>
      <xdr:col>7</xdr:col>
      <xdr:colOff>211351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10</xdr:col>
      <xdr:colOff>542925</xdr:colOff>
      <xdr:row>0</xdr:row>
      <xdr:rowOff>0</xdr:rowOff>
    </xdr:from>
    <xdr:to>
      <xdr:col>24</xdr:col>
      <xdr:colOff>115098</xdr:colOff>
      <xdr:row>6</xdr:row>
      <xdr:rowOff>95383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0"/>
          <a:ext cx="5715798" cy="952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41</xdr:row>
      <xdr:rowOff>38100</xdr:rowOff>
    </xdr:from>
    <xdr:to>
      <xdr:col>15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00102" y="6448425"/>
          <a:ext cx="75723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5</xdr:col>
      <xdr:colOff>1724025</xdr:colOff>
      <xdr:row>2</xdr:row>
      <xdr:rowOff>47626</xdr:rowOff>
    </xdr:from>
    <xdr:to>
      <xdr:col>7</xdr:col>
      <xdr:colOff>211351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905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10</xdr:col>
      <xdr:colOff>542925</xdr:colOff>
      <xdr:row>0</xdr:row>
      <xdr:rowOff>0</xdr:rowOff>
    </xdr:from>
    <xdr:to>
      <xdr:col>23</xdr:col>
      <xdr:colOff>57948</xdr:colOff>
      <xdr:row>6</xdr:row>
      <xdr:rowOff>95383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0"/>
          <a:ext cx="5715798" cy="9526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42</xdr:row>
      <xdr:rowOff>38100</xdr:rowOff>
    </xdr:from>
    <xdr:to>
      <xdr:col>15</xdr:col>
      <xdr:colOff>28576</xdr:colOff>
      <xdr:row>47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5723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5</xdr:col>
      <xdr:colOff>1724025</xdr:colOff>
      <xdr:row>2</xdr:row>
      <xdr:rowOff>47626</xdr:rowOff>
    </xdr:from>
    <xdr:to>
      <xdr:col>7</xdr:col>
      <xdr:colOff>211351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10</xdr:col>
      <xdr:colOff>542925</xdr:colOff>
      <xdr:row>0</xdr:row>
      <xdr:rowOff>0</xdr:rowOff>
    </xdr:from>
    <xdr:to>
      <xdr:col>22</xdr:col>
      <xdr:colOff>741507</xdr:colOff>
      <xdr:row>6</xdr:row>
      <xdr:rowOff>95383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0"/>
          <a:ext cx="5715798" cy="95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69"/>
  <sheetViews>
    <sheetView showGridLines="0" topLeftCell="A10" zoomScaleNormal="100" zoomScaleSheetLayoutView="130" workbookViewId="0">
      <selection activeCell="P28" sqref="P28"/>
    </sheetView>
  </sheetViews>
  <sheetFormatPr baseColWidth="10" defaultColWidth="11.42578125" defaultRowHeight="11.25" x14ac:dyDescent="0.2"/>
  <cols>
    <col min="1" max="1" width="11.42578125" style="1"/>
    <col min="2" max="2" width="11.85546875" style="89" hidden="1" customWidth="1"/>
    <col min="3" max="3" width="18.85546875" style="1" hidden="1" customWidth="1"/>
    <col min="4" max="4" width="5.7109375" style="1" hidden="1" customWidth="1"/>
    <col min="5" max="5" width="9.140625" style="1" hidden="1" customWidth="1"/>
    <col min="6" max="6" width="26.140625" style="1" hidden="1" customWidth="1"/>
    <col min="7" max="7" width="17.28515625" style="1" customWidth="1"/>
    <col min="8" max="8" width="13.285156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3.42578125" style="1" bestFit="1" customWidth="1"/>
    <col min="14" max="14" width="11.5703125" style="1" customWidth="1"/>
    <col min="15" max="15" width="11.7109375" style="1" customWidth="1"/>
    <col min="16" max="16" width="11.140625" style="1" customWidth="1"/>
    <col min="17" max="17" width="6.425781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3" width="12.28515625" style="1" hidden="1" customWidth="1"/>
    <col min="24" max="24" width="11.42578125" style="1" customWidth="1"/>
    <col min="25" max="26" width="11.7109375" style="1" bestFit="1" customWidth="1"/>
    <col min="27" max="16384" width="11.42578125" style="1"/>
  </cols>
  <sheetData>
    <row r="1" spans="4:143" x14ac:dyDescent="0.2">
      <c r="Q1" s="27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</row>
    <row r="2" spans="4:143" x14ac:dyDescent="0.2"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</row>
    <row r="3" spans="4:143" x14ac:dyDescent="0.2"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</row>
    <row r="4" spans="4:143" x14ac:dyDescent="0.2"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</row>
    <row r="5" spans="4:143" x14ac:dyDescent="0.2">
      <c r="J5" s="2"/>
      <c r="K5" s="2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</row>
    <row r="6" spans="4:143" x14ac:dyDescent="0.2"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</row>
    <row r="7" spans="4:143" x14ac:dyDescent="0.2"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</row>
    <row r="8" spans="4:143" ht="15.75" x14ac:dyDescent="0.25">
      <c r="G8" s="108" t="s">
        <v>39</v>
      </c>
      <c r="H8" s="109"/>
      <c r="I8" s="109"/>
      <c r="J8" s="109"/>
      <c r="K8" s="109"/>
      <c r="L8" s="109"/>
      <c r="M8" s="109"/>
      <c r="N8" s="109"/>
      <c r="O8" s="109"/>
      <c r="P8" s="110"/>
      <c r="Q8" s="111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</row>
    <row r="9" spans="4:143" x14ac:dyDescent="0.2">
      <c r="M9" s="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4:143" ht="12.75" customHeight="1" x14ac:dyDescent="0.2">
      <c r="G10" s="67" t="s">
        <v>0</v>
      </c>
      <c r="H10" s="112">
        <v>44778</v>
      </c>
      <c r="I10" s="113"/>
      <c r="J10" s="114" t="s">
        <v>1</v>
      </c>
      <c r="K10" s="115"/>
      <c r="L10" s="116">
        <f>XIRR(O26:O30,E26:E30)</f>
        <v>0.72776020765304583</v>
      </c>
      <c r="M10" s="117"/>
      <c r="N10" s="114" t="s">
        <v>27</v>
      </c>
      <c r="O10" s="115"/>
      <c r="P10" s="116" t="s">
        <v>36</v>
      </c>
      <c r="Q10" s="117"/>
      <c r="R10" s="3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</row>
    <row r="11" spans="4:143" ht="12.75" customHeight="1" x14ac:dyDescent="0.2">
      <c r="G11" s="68" t="s">
        <v>2</v>
      </c>
      <c r="H11" s="124">
        <f>+G30</f>
        <v>45145</v>
      </c>
      <c r="I11" s="125"/>
      <c r="J11" s="120" t="s">
        <v>18</v>
      </c>
      <c r="K11" s="121"/>
      <c r="L11" s="118">
        <f>+(((1+L10)^(90/365))-1)*(365/90)</f>
        <v>0.58540548151222094</v>
      </c>
      <c r="M11" s="119"/>
      <c r="N11" s="120" t="s">
        <v>30</v>
      </c>
      <c r="O11" s="121"/>
      <c r="P11" s="126" t="s">
        <v>34</v>
      </c>
      <c r="Q11" s="127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</row>
    <row r="12" spans="4:143" ht="12.75" customHeight="1" x14ac:dyDescent="0.2">
      <c r="D12" s="34"/>
      <c r="G12" s="68" t="s">
        <v>28</v>
      </c>
      <c r="H12" s="150" t="s">
        <v>41</v>
      </c>
      <c r="I12" s="151"/>
      <c r="J12" s="120" t="s">
        <v>29</v>
      </c>
      <c r="K12" s="121"/>
      <c r="L12" s="122">
        <f>+(V32/U32)*12</f>
        <v>8.3611308993420792</v>
      </c>
      <c r="M12" s="123"/>
      <c r="N12" s="120" t="s">
        <v>37</v>
      </c>
      <c r="O12" s="121"/>
      <c r="P12" s="118">
        <v>1</v>
      </c>
      <c r="Q12" s="119"/>
      <c r="S12" s="29"/>
      <c r="U12" s="28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</row>
    <row r="13" spans="4:143" ht="12.75" customHeight="1" x14ac:dyDescent="0.2">
      <c r="G13" s="68"/>
      <c r="H13" s="136"/>
      <c r="I13" s="137"/>
      <c r="J13" s="120" t="s">
        <v>25</v>
      </c>
      <c r="K13" s="121"/>
      <c r="L13" s="122" t="s">
        <v>40</v>
      </c>
      <c r="M13" s="123"/>
      <c r="N13" s="120" t="s">
        <v>32</v>
      </c>
      <c r="O13" s="121"/>
      <c r="P13" s="138">
        <v>300000000</v>
      </c>
      <c r="Q13" s="139"/>
      <c r="S13" s="29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</row>
    <row r="14" spans="4:143" ht="12.75" customHeight="1" x14ac:dyDescent="0.2">
      <c r="G14" s="69" t="s">
        <v>3</v>
      </c>
      <c r="H14" s="128">
        <f>+$H$10</f>
        <v>44778</v>
      </c>
      <c r="I14" s="129"/>
      <c r="J14" s="130" t="s">
        <v>26</v>
      </c>
      <c r="K14" s="131"/>
      <c r="L14" s="132">
        <v>12</v>
      </c>
      <c r="M14" s="133"/>
      <c r="N14" s="130" t="s">
        <v>35</v>
      </c>
      <c r="O14" s="131"/>
      <c r="P14" s="134">
        <v>0.03</v>
      </c>
      <c r="Q14" s="135"/>
      <c r="S14" s="29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</row>
    <row r="15" spans="4:143" x14ac:dyDescent="0.2">
      <c r="H15" s="24"/>
      <c r="I15" s="6"/>
      <c r="J15" s="6"/>
      <c r="M15" s="7"/>
      <c r="N15" s="8"/>
      <c r="S15" s="29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</row>
    <row r="16" spans="4:143" x14ac:dyDescent="0.2">
      <c r="I16" s="70" t="s">
        <v>42</v>
      </c>
      <c r="J16" s="70" t="s">
        <v>10</v>
      </c>
      <c r="K16" s="71" t="s">
        <v>16</v>
      </c>
      <c r="L16" s="80" t="s">
        <v>11</v>
      </c>
      <c r="M16" s="72" t="s">
        <v>12</v>
      </c>
      <c r="N16" s="8"/>
      <c r="S16" s="29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</row>
    <row r="17" spans="2:143" ht="12.75" customHeight="1" x14ac:dyDescent="0.2">
      <c r="I17" s="84">
        <f>DATEDIF($C$26,J17,"m")</f>
        <v>3</v>
      </c>
      <c r="J17" s="73">
        <f>+G27</f>
        <v>44872</v>
      </c>
      <c r="K17" s="64">
        <f>+$P$13*L27/100</f>
        <v>0</v>
      </c>
      <c r="L17" s="63">
        <f>+$P$13*K27/100</f>
        <v>45293835.616438359</v>
      </c>
      <c r="M17" s="21">
        <f>SUM(K17:L17)</f>
        <v>45293835.616438359</v>
      </c>
      <c r="N17" s="8"/>
      <c r="P17" s="31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</row>
    <row r="18" spans="2:143" ht="12.75" customHeight="1" x14ac:dyDescent="0.2">
      <c r="I18" s="84">
        <f>DATEDIF($C$26,J18,"m")</f>
        <v>6</v>
      </c>
      <c r="J18" s="73">
        <f t="shared" ref="J18:J20" si="0">+G28</f>
        <v>44963</v>
      </c>
      <c r="K18" s="64">
        <f>+$P$13*L28/100</f>
        <v>75000000</v>
      </c>
      <c r="L18" s="63">
        <f>+$P$13*K28/100</f>
        <v>43848287.671232879</v>
      </c>
      <c r="M18" s="21">
        <f t="shared" ref="M18:M20" si="1">SUM(K18:L18)</f>
        <v>118848287.67123288</v>
      </c>
      <c r="N18" s="8"/>
      <c r="P18" s="31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</row>
    <row r="19" spans="2:143" ht="12.75" customHeight="1" x14ac:dyDescent="0.2">
      <c r="I19" s="84">
        <f>DATEDIF($C$26,J19,"m")</f>
        <v>9</v>
      </c>
      <c r="J19" s="73">
        <f t="shared" si="0"/>
        <v>45051</v>
      </c>
      <c r="K19" s="64">
        <f>+$P$13*L29/100</f>
        <v>75000000</v>
      </c>
      <c r="L19" s="63">
        <f>+$P$13*K29/100</f>
        <v>31802054.794520553</v>
      </c>
      <c r="M19" s="21">
        <f t="shared" si="1"/>
        <v>106802054.79452056</v>
      </c>
      <c r="N19" s="8"/>
      <c r="P19" s="31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</row>
    <row r="20" spans="2:143" ht="12.75" customHeight="1" x14ac:dyDescent="0.2">
      <c r="I20" s="85">
        <f>DATEDIF($C$26,J20,"m")</f>
        <v>12</v>
      </c>
      <c r="J20" s="104">
        <f t="shared" si="0"/>
        <v>45145</v>
      </c>
      <c r="K20" s="105">
        <f>+$P$13*L30/100</f>
        <v>150000000</v>
      </c>
      <c r="L20" s="106">
        <f>+$P$13*K30/100</f>
        <v>22646917.80821918</v>
      </c>
      <c r="M20" s="107">
        <f t="shared" si="1"/>
        <v>172646917.80821919</v>
      </c>
      <c r="N20" s="8"/>
      <c r="P20" s="31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</row>
    <row r="21" spans="2:143" ht="12.75" customHeight="1" x14ac:dyDescent="0.2">
      <c r="J21" s="100" t="s">
        <v>12</v>
      </c>
      <c r="K21" s="101">
        <f>SUM(K17:K20)</f>
        <v>300000000</v>
      </c>
      <c r="L21" s="102">
        <f>SUM(L17:L20)</f>
        <v>143591095.89041096</v>
      </c>
      <c r="M21" s="103">
        <f>SUM(K21:L21)</f>
        <v>443591095.89041096</v>
      </c>
      <c r="N21" s="8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</row>
    <row r="22" spans="2:143" x14ac:dyDescent="0.2">
      <c r="H22" s="46"/>
      <c r="I22" s="6"/>
      <c r="J22" s="6"/>
      <c r="M22" s="7"/>
      <c r="N22" s="8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</row>
    <row r="23" spans="2:143" ht="14.25" customHeight="1" x14ac:dyDescent="0.2">
      <c r="G23" s="146" t="s">
        <v>17</v>
      </c>
      <c r="H23" s="148" t="s">
        <v>31</v>
      </c>
      <c r="I23" s="148" t="s">
        <v>13</v>
      </c>
      <c r="J23" s="148" t="s">
        <v>21</v>
      </c>
      <c r="K23" s="140" t="s">
        <v>20</v>
      </c>
      <c r="L23" s="140" t="s">
        <v>4</v>
      </c>
      <c r="M23" s="140" t="s">
        <v>14</v>
      </c>
      <c r="N23" s="142" t="s">
        <v>5</v>
      </c>
      <c r="O23" s="144" t="s">
        <v>15</v>
      </c>
      <c r="P23" s="144" t="s">
        <v>33</v>
      </c>
      <c r="R23" s="9" t="s">
        <v>19</v>
      </c>
      <c r="S23" s="9" t="s">
        <v>6</v>
      </c>
      <c r="T23" s="9" t="s">
        <v>7</v>
      </c>
      <c r="U23" s="9" t="s">
        <v>8</v>
      </c>
      <c r="V23" s="9" t="s">
        <v>9</v>
      </c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</row>
    <row r="24" spans="2:143" x14ac:dyDescent="0.2">
      <c r="G24" s="147"/>
      <c r="H24" s="149"/>
      <c r="I24" s="149"/>
      <c r="J24" s="149"/>
      <c r="K24" s="141"/>
      <c r="L24" s="141"/>
      <c r="M24" s="141"/>
      <c r="N24" s="143"/>
      <c r="O24" s="145"/>
      <c r="P24" s="145"/>
      <c r="R24" s="10"/>
      <c r="S24" s="11">
        <f>+L10</f>
        <v>0.72776020765304583</v>
      </c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</row>
    <row r="25" spans="2:143" x14ac:dyDescent="0.2">
      <c r="C25" s="1" t="s">
        <v>22</v>
      </c>
      <c r="G25" s="65"/>
      <c r="H25" s="49"/>
      <c r="I25" s="49"/>
      <c r="J25" s="20">
        <f>+J26</f>
        <v>0.03</v>
      </c>
      <c r="K25" s="50"/>
      <c r="L25" s="50"/>
      <c r="M25" s="51">
        <f>+M26</f>
        <v>100</v>
      </c>
      <c r="N25" s="52"/>
      <c r="O25" s="66"/>
      <c r="R25" s="10"/>
      <c r="S25" s="11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</row>
    <row r="26" spans="2:143" s="12" customFormat="1" ht="12.75" customHeight="1" x14ac:dyDescent="0.2">
      <c r="B26" s="90"/>
      <c r="C26" s="30">
        <f>+H10</f>
        <v>44778</v>
      </c>
      <c r="D26" s="32"/>
      <c r="E26" s="30">
        <f>+H14</f>
        <v>44778</v>
      </c>
      <c r="F26" s="39">
        <f>+H10</f>
        <v>44778</v>
      </c>
      <c r="G26" s="58">
        <f>+F26</f>
        <v>44778</v>
      </c>
      <c r="H26" s="59"/>
      <c r="I26" s="59"/>
      <c r="J26" s="60">
        <f t="shared" ref="J26" si="2">+$P$14</f>
        <v>0.03</v>
      </c>
      <c r="K26" s="59"/>
      <c r="L26" s="59"/>
      <c r="M26" s="61">
        <v>100</v>
      </c>
      <c r="N26" s="61">
        <f>-P12*100</f>
        <v>-100</v>
      </c>
      <c r="O26" s="62">
        <f>+P13*-1</f>
        <v>-300000000</v>
      </c>
      <c r="P26" s="62"/>
      <c r="Q26" s="1"/>
      <c r="R26" s="16">
        <f t="shared" ref="R26:R31" si="3">I26/365</f>
        <v>0</v>
      </c>
      <c r="S26" s="16">
        <f t="shared" ref="S26:S30" si="4">1/(1+$L$10)^(I26/365)</f>
        <v>1</v>
      </c>
      <c r="T26" s="17">
        <f t="shared" ref="T26:T30" si="5">+N26</f>
        <v>-100</v>
      </c>
      <c r="U26" s="17">
        <f t="shared" ref="U26:U30" si="6">+T26*S26</f>
        <v>-100</v>
      </c>
      <c r="V26" s="17">
        <f t="shared" ref="V26:V30" si="7">+U26*R26</f>
        <v>0</v>
      </c>
      <c r="W26" s="1"/>
      <c r="X26" s="1"/>
      <c r="Y26" s="1"/>
      <c r="Z26" s="1"/>
      <c r="AA26" s="1"/>
      <c r="AB26" s="1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</row>
    <row r="27" spans="2:143" s="12" customFormat="1" ht="12.75" customHeight="1" x14ac:dyDescent="0.2">
      <c r="B27" s="12">
        <f>DATEDIF($C$26,C27,"m")</f>
        <v>3</v>
      </c>
      <c r="C27" s="30">
        <f>IF(C26&gt;0,D27+C26,0)</f>
        <v>44872</v>
      </c>
      <c r="D27" s="32">
        <v>94</v>
      </c>
      <c r="E27" s="30">
        <f t="shared" ref="E27:E30" si="8">+G27</f>
        <v>44872</v>
      </c>
      <c r="F27" s="39">
        <f t="shared" ref="F27:F30" si="9">+F26+D27</f>
        <v>44872</v>
      </c>
      <c r="G27" s="42">
        <f t="shared" ref="G27:G30" si="10">+F27</f>
        <v>44872</v>
      </c>
      <c r="H27" s="43">
        <f t="shared" ref="H27:H29" si="11">+F27-F26</f>
        <v>94</v>
      </c>
      <c r="I27" s="43">
        <f t="shared" ref="I27:I30" si="12">+IF(G27-$H$14&lt;0,0,G27-$H$14)</f>
        <v>94</v>
      </c>
      <c r="J27" s="82">
        <f>+$P$14+P27</f>
        <v>0.58625000000000005</v>
      </c>
      <c r="K27" s="44">
        <f t="shared" ref="K27:K30" si="13">+J27/365*H27*M26</f>
        <v>15.097945205479455</v>
      </c>
      <c r="L27" s="45">
        <v>0</v>
      </c>
      <c r="M27" s="45">
        <f t="shared" ref="M27:M30" si="14">+M26-L27</f>
        <v>100</v>
      </c>
      <c r="N27" s="45">
        <f t="shared" ref="N27:N30" si="15">+IF(G27&gt;$H$14,K27+L27,0)</f>
        <v>15.097945205479455</v>
      </c>
      <c r="O27" s="47">
        <f t="shared" ref="O27:O30" si="16">+N27*$P$13/100</f>
        <v>45293835.616438359</v>
      </c>
      <c r="P27" s="77">
        <v>0.55625000000000002</v>
      </c>
      <c r="Q27" s="1"/>
      <c r="R27" s="16">
        <f t="shared" si="3"/>
        <v>0.25753424657534246</v>
      </c>
      <c r="S27" s="16">
        <f t="shared" si="4"/>
        <v>0.86864009964370903</v>
      </c>
      <c r="T27" s="17">
        <f t="shared" si="5"/>
        <v>15.097945205479455</v>
      </c>
      <c r="U27" s="78">
        <f t="shared" si="6"/>
        <v>13.114680627702933</v>
      </c>
      <c r="V27" s="17">
        <f t="shared" si="7"/>
        <v>3.3774793945317141</v>
      </c>
      <c r="W27" s="1"/>
      <c r="X27" s="1"/>
      <c r="Y27" s="1"/>
      <c r="Z27" s="1"/>
      <c r="AA27" s="1"/>
      <c r="AB27" s="1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</row>
    <row r="28" spans="2:143" s="12" customFormat="1" ht="12.75" customHeight="1" x14ac:dyDescent="0.2">
      <c r="B28" s="12">
        <f>DATEDIF($C$26,C28,"m")</f>
        <v>6</v>
      </c>
      <c r="C28" s="30">
        <f t="shared" ref="C28:C30" si="17">IF(C27&gt;0,D28+C27,0)</f>
        <v>44963</v>
      </c>
      <c r="D28" s="32">
        <v>91</v>
      </c>
      <c r="E28" s="30">
        <f t="shared" si="8"/>
        <v>44963</v>
      </c>
      <c r="F28" s="39">
        <f t="shared" si="9"/>
        <v>44963</v>
      </c>
      <c r="G28" s="42">
        <f t="shared" si="10"/>
        <v>44963</v>
      </c>
      <c r="H28" s="43">
        <f t="shared" si="11"/>
        <v>91</v>
      </c>
      <c r="I28" s="43">
        <f t="shared" si="12"/>
        <v>185</v>
      </c>
      <c r="J28" s="82">
        <f t="shared" ref="J28:J30" si="18">+$P$14+P28</f>
        <v>0.58625000000000005</v>
      </c>
      <c r="K28" s="44">
        <f t="shared" si="13"/>
        <v>14.616095890410961</v>
      </c>
      <c r="L28" s="45">
        <v>25</v>
      </c>
      <c r="M28" s="45">
        <f t="shared" si="14"/>
        <v>75</v>
      </c>
      <c r="N28" s="45">
        <f t="shared" si="15"/>
        <v>39.616095890410961</v>
      </c>
      <c r="O28" s="47">
        <f t="shared" si="16"/>
        <v>118848287.67123289</v>
      </c>
      <c r="P28" s="77">
        <f>+$P$27</f>
        <v>0.55625000000000002</v>
      </c>
      <c r="Q28" s="1"/>
      <c r="R28" s="16">
        <f t="shared" si="3"/>
        <v>0.50684931506849318</v>
      </c>
      <c r="S28" s="16">
        <f t="shared" si="4"/>
        <v>0.75793448472320146</v>
      </c>
      <c r="T28" s="17">
        <f t="shared" si="5"/>
        <v>39.616095890410961</v>
      </c>
      <c r="U28" s="78">
        <f t="shared" si="6"/>
        <v>30.026405225443572</v>
      </c>
      <c r="V28" s="17">
        <f t="shared" si="7"/>
        <v>15.2188629224851</v>
      </c>
      <c r="W28" s="1"/>
      <c r="X28" s="1"/>
      <c r="Y28" s="1"/>
      <c r="Z28" s="1"/>
      <c r="AA28" s="1"/>
      <c r="AB28" s="1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</row>
    <row r="29" spans="2:143" s="12" customFormat="1" ht="12.75" customHeight="1" x14ac:dyDescent="0.2">
      <c r="B29" s="12">
        <f>DATEDIF($C$26,C29,"m")</f>
        <v>9</v>
      </c>
      <c r="C29" s="30">
        <f t="shared" si="17"/>
        <v>45051</v>
      </c>
      <c r="D29" s="32">
        <v>88</v>
      </c>
      <c r="E29" s="30">
        <f t="shared" si="8"/>
        <v>45051</v>
      </c>
      <c r="F29" s="39">
        <f t="shared" si="9"/>
        <v>45051</v>
      </c>
      <c r="G29" s="42">
        <f t="shared" si="10"/>
        <v>45051</v>
      </c>
      <c r="H29" s="43">
        <f t="shared" si="11"/>
        <v>88</v>
      </c>
      <c r="I29" s="43">
        <f t="shared" si="12"/>
        <v>273</v>
      </c>
      <c r="J29" s="82">
        <f t="shared" si="18"/>
        <v>0.58625000000000005</v>
      </c>
      <c r="K29" s="44">
        <f t="shared" si="13"/>
        <v>10.600684931506851</v>
      </c>
      <c r="L29" s="45">
        <v>25</v>
      </c>
      <c r="M29" s="45">
        <f t="shared" si="14"/>
        <v>50</v>
      </c>
      <c r="N29" s="45">
        <f t="shared" si="15"/>
        <v>35.600684931506848</v>
      </c>
      <c r="O29" s="47">
        <f t="shared" si="16"/>
        <v>106802054.79452056</v>
      </c>
      <c r="P29" s="77">
        <f>+$P$27</f>
        <v>0.55625000000000002</v>
      </c>
      <c r="Q29" s="1"/>
      <c r="R29" s="16">
        <f t="shared" si="3"/>
        <v>0.74794520547945209</v>
      </c>
      <c r="S29" s="16">
        <f t="shared" si="4"/>
        <v>0.6643170196721192</v>
      </c>
      <c r="T29" s="17">
        <f t="shared" si="5"/>
        <v>35.600684931506848</v>
      </c>
      <c r="U29" s="78">
        <f t="shared" si="6"/>
        <v>23.650140911984753</v>
      </c>
      <c r="V29" s="17">
        <f t="shared" si="7"/>
        <v>17.689009504032434</v>
      </c>
      <c r="W29" s="1"/>
      <c r="X29" s="1"/>
      <c r="Y29" s="1"/>
      <c r="Z29" s="1"/>
      <c r="AA29" s="1"/>
      <c r="AB29" s="1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</row>
    <row r="30" spans="2:143" s="12" customFormat="1" ht="12.75" customHeight="1" x14ac:dyDescent="0.2">
      <c r="B30" s="12">
        <f>DATEDIF($C$26,C30,"m")</f>
        <v>12</v>
      </c>
      <c r="C30" s="30">
        <f t="shared" si="17"/>
        <v>45145</v>
      </c>
      <c r="D30" s="32">
        <v>94</v>
      </c>
      <c r="E30" s="30">
        <f t="shared" si="8"/>
        <v>45145</v>
      </c>
      <c r="F30" s="39">
        <f t="shared" si="9"/>
        <v>45145</v>
      </c>
      <c r="G30" s="53">
        <f t="shared" si="10"/>
        <v>45145</v>
      </c>
      <c r="H30" s="48">
        <f>+F30-F29</f>
        <v>94</v>
      </c>
      <c r="I30" s="48">
        <f t="shared" si="12"/>
        <v>367</v>
      </c>
      <c r="J30" s="83">
        <f t="shared" si="18"/>
        <v>0.58625000000000005</v>
      </c>
      <c r="K30" s="54">
        <f t="shared" si="13"/>
        <v>7.5489726027397275</v>
      </c>
      <c r="L30" s="55">
        <v>50</v>
      </c>
      <c r="M30" s="55">
        <f t="shared" si="14"/>
        <v>0</v>
      </c>
      <c r="N30" s="55">
        <f t="shared" si="15"/>
        <v>57.548972602739724</v>
      </c>
      <c r="O30" s="56">
        <f t="shared" si="16"/>
        <v>172646917.80821919</v>
      </c>
      <c r="P30" s="99">
        <f>+$P$27</f>
        <v>0.55625000000000002</v>
      </c>
      <c r="Q30" s="1"/>
      <c r="R30" s="16">
        <f t="shared" si="3"/>
        <v>1.0054794520547945</v>
      </c>
      <c r="S30" s="16">
        <f t="shared" si="4"/>
        <v>0.57705240216300135</v>
      </c>
      <c r="T30" s="17">
        <f t="shared" si="5"/>
        <v>57.548972602739724</v>
      </c>
      <c r="U30" s="78">
        <f t="shared" si="6"/>
        <v>33.208772882423709</v>
      </c>
      <c r="V30" s="17">
        <f t="shared" si="7"/>
        <v>33.390738761231511</v>
      </c>
      <c r="W30" s="1"/>
      <c r="X30" s="1"/>
      <c r="Y30" s="1"/>
      <c r="Z30" s="1"/>
      <c r="AA30" s="1"/>
      <c r="AB30" s="1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</row>
    <row r="31" spans="2:143" ht="12.75" customHeight="1" x14ac:dyDescent="0.2">
      <c r="G31" s="40"/>
      <c r="H31" s="13"/>
      <c r="I31" s="15"/>
      <c r="J31" s="41"/>
      <c r="K31" s="14"/>
      <c r="L31" s="38"/>
      <c r="M31" s="15"/>
      <c r="N31" s="15"/>
      <c r="O31" s="37"/>
      <c r="R31" s="1">
        <f t="shared" si="3"/>
        <v>0</v>
      </c>
      <c r="S31" s="1">
        <f>1/(1+$L$10)^(I31/365)</f>
        <v>1</v>
      </c>
      <c r="T31" s="1"/>
      <c r="U31" s="1"/>
      <c r="V31" s="1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</row>
    <row r="32" spans="2:143" x14ac:dyDescent="0.2">
      <c r="G32" s="18"/>
      <c r="H32" s="13"/>
      <c r="I32" s="13"/>
      <c r="J32" s="13"/>
      <c r="K32" s="13"/>
      <c r="L32" s="22">
        <f>SUM(L27:L30)</f>
        <v>100</v>
      </c>
      <c r="M32" s="15"/>
      <c r="N32" s="15"/>
      <c r="O32" s="23">
        <f>SUM(O26:O30)</f>
        <v>143591095.89041102</v>
      </c>
      <c r="R32" s="19"/>
      <c r="S32" s="19"/>
      <c r="T32" s="17"/>
      <c r="U32" s="17">
        <f>SUM(U27:U30)</f>
        <v>99.999999647554972</v>
      </c>
      <c r="V32" s="17">
        <f>SUM(V27:V30)</f>
        <v>69.67609058228075</v>
      </c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</row>
    <row r="33" spans="8:143" x14ac:dyDescent="0.2"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</row>
    <row r="34" spans="8:143" x14ac:dyDescent="0.2">
      <c r="R34" s="1"/>
      <c r="S34" s="1"/>
      <c r="T34" s="1"/>
      <c r="U34" s="1"/>
      <c r="V34" s="1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</row>
    <row r="35" spans="8:143" x14ac:dyDescent="0.2">
      <c r="R35" s="1"/>
      <c r="S35" s="1"/>
      <c r="T35" s="1"/>
      <c r="U35" s="1"/>
      <c r="V35" s="1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</row>
    <row r="36" spans="8:143" x14ac:dyDescent="0.2">
      <c r="R36" s="1"/>
      <c r="S36" s="1"/>
      <c r="T36" s="1"/>
      <c r="U36" s="1"/>
      <c r="V36" s="1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</row>
    <row r="37" spans="8:143" x14ac:dyDescent="0.2">
      <c r="R37" s="1"/>
      <c r="S37" s="1"/>
      <c r="T37" s="1"/>
      <c r="U37" s="1"/>
      <c r="V37" s="1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</row>
    <row r="38" spans="8:143" ht="9.75" customHeight="1" x14ac:dyDescent="0.2">
      <c r="R38" s="1"/>
      <c r="S38" s="1"/>
      <c r="T38" s="1"/>
      <c r="U38" s="1"/>
      <c r="V38" s="1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</row>
    <row r="39" spans="8:143" x14ac:dyDescent="0.2">
      <c r="R39" s="1"/>
      <c r="S39" s="1"/>
      <c r="T39" s="1"/>
      <c r="U39" s="1"/>
      <c r="V39" s="1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</row>
    <row r="40" spans="8:143" x14ac:dyDescent="0.2">
      <c r="R40" s="1"/>
      <c r="S40" s="1"/>
      <c r="T40" s="1"/>
      <c r="U40" s="1"/>
      <c r="V40" s="1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</row>
    <row r="41" spans="8:143" x14ac:dyDescent="0.2">
      <c r="R41" s="1"/>
      <c r="S41" s="1"/>
      <c r="T41" s="1"/>
      <c r="U41" s="1"/>
      <c r="V41" s="1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</row>
    <row r="42" spans="8:143" hidden="1" x14ac:dyDescent="0.2">
      <c r="R42" s="1"/>
      <c r="S42" s="1"/>
      <c r="T42" s="1"/>
      <c r="U42" s="1"/>
      <c r="V42" s="1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</row>
    <row r="43" spans="8:143" hidden="1" x14ac:dyDescent="0.2">
      <c r="H43" s="57"/>
      <c r="I43" s="57" t="s">
        <v>23</v>
      </c>
      <c r="J43" s="57"/>
      <c r="K43" s="57" t="s">
        <v>24</v>
      </c>
      <c r="R43" s="1"/>
      <c r="S43" s="1"/>
      <c r="T43" s="1"/>
      <c r="U43" s="1"/>
      <c r="V43" s="1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</row>
    <row r="44" spans="8:143" hidden="1" x14ac:dyDescent="0.2">
      <c r="H44" s="57">
        <v>1</v>
      </c>
      <c r="I44" s="57"/>
      <c r="J44" s="57"/>
      <c r="K44" s="57"/>
      <c r="R44" s="1"/>
      <c r="S44" s="1"/>
      <c r="T44" s="1"/>
      <c r="U44" s="1"/>
      <c r="V44" s="1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</row>
    <row r="45" spans="8:143" hidden="1" x14ac:dyDescent="0.2">
      <c r="H45" s="57">
        <v>2</v>
      </c>
      <c r="I45" s="57"/>
      <c r="J45" s="57"/>
      <c r="K45" s="57"/>
      <c r="R45" s="1"/>
      <c r="S45" s="1"/>
      <c r="T45" s="1"/>
      <c r="U45" s="1"/>
      <c r="V45" s="1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</row>
    <row r="46" spans="8:143" hidden="1" x14ac:dyDescent="0.2">
      <c r="H46" s="57">
        <v>3</v>
      </c>
      <c r="I46" s="57">
        <v>1</v>
      </c>
      <c r="J46" s="57"/>
      <c r="K46" s="57"/>
      <c r="R46" s="1"/>
      <c r="S46" s="1"/>
      <c r="T46" s="1"/>
      <c r="U46" s="1"/>
      <c r="V46" s="1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</row>
    <row r="47" spans="8:143" hidden="1" x14ac:dyDescent="0.2">
      <c r="H47" s="57">
        <v>4</v>
      </c>
      <c r="I47" s="57"/>
      <c r="J47" s="57"/>
      <c r="K47" s="57"/>
      <c r="R47" s="1"/>
      <c r="S47" s="1"/>
      <c r="T47" s="1"/>
      <c r="U47" s="1"/>
      <c r="V47" s="1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</row>
    <row r="48" spans="8:143" hidden="1" x14ac:dyDescent="0.2">
      <c r="H48" s="57">
        <v>5</v>
      </c>
      <c r="I48" s="57"/>
      <c r="J48" s="57"/>
      <c r="K48" s="57"/>
      <c r="R48" s="1"/>
      <c r="S48" s="1"/>
      <c r="T48" s="1"/>
      <c r="U48" s="1"/>
      <c r="V48" s="1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</row>
    <row r="49" spans="8:143" hidden="1" x14ac:dyDescent="0.2">
      <c r="H49" s="57">
        <v>6</v>
      </c>
      <c r="I49" s="57">
        <v>2</v>
      </c>
      <c r="J49" s="57">
        <v>1</v>
      </c>
      <c r="K49" s="57"/>
      <c r="R49" s="1"/>
      <c r="S49" s="1"/>
      <c r="T49" s="1"/>
      <c r="U49" s="1"/>
      <c r="V49" s="1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</row>
    <row r="50" spans="8:143" hidden="1" x14ac:dyDescent="0.2">
      <c r="H50" s="57">
        <v>7</v>
      </c>
      <c r="I50" s="57"/>
      <c r="J50" s="57"/>
      <c r="K50" s="57"/>
      <c r="R50" s="1"/>
      <c r="S50" s="1"/>
      <c r="T50" s="1"/>
      <c r="U50" s="1"/>
      <c r="V50" s="1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</row>
    <row r="51" spans="8:143" hidden="1" x14ac:dyDescent="0.2">
      <c r="H51" s="57">
        <v>8</v>
      </c>
      <c r="I51" s="57"/>
      <c r="J51" s="57"/>
      <c r="K51" s="57"/>
      <c r="R51" s="1"/>
      <c r="S51" s="1"/>
      <c r="T51" s="1"/>
      <c r="U51" s="1"/>
      <c r="V51" s="1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</row>
    <row r="52" spans="8:143" hidden="1" x14ac:dyDescent="0.2">
      <c r="H52" s="57">
        <v>9</v>
      </c>
      <c r="I52" s="57">
        <v>3</v>
      </c>
      <c r="J52" s="57"/>
      <c r="K52" s="57"/>
      <c r="R52" s="1"/>
      <c r="S52" s="1"/>
      <c r="T52" s="1"/>
      <c r="U52" s="1"/>
      <c r="V52" s="1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</row>
    <row r="53" spans="8:143" hidden="1" x14ac:dyDescent="0.2">
      <c r="H53" s="57">
        <v>10</v>
      </c>
      <c r="I53" s="57"/>
      <c r="J53" s="57"/>
      <c r="K53" s="57"/>
      <c r="R53" s="1"/>
      <c r="S53" s="1"/>
      <c r="T53" s="1"/>
      <c r="U53" s="1"/>
      <c r="V53" s="1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</row>
    <row r="54" spans="8:143" hidden="1" x14ac:dyDescent="0.2">
      <c r="H54" s="57">
        <v>11</v>
      </c>
      <c r="I54" s="57"/>
      <c r="J54" s="57"/>
      <c r="K54" s="57"/>
      <c r="R54" s="1"/>
      <c r="S54" s="1"/>
      <c r="T54" s="1"/>
      <c r="U54" s="1"/>
      <c r="V54" s="1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</row>
    <row r="55" spans="8:143" hidden="1" x14ac:dyDescent="0.2">
      <c r="H55" s="57">
        <v>12</v>
      </c>
      <c r="I55" s="57">
        <v>4</v>
      </c>
      <c r="J55" s="57">
        <v>2</v>
      </c>
      <c r="K55" s="57"/>
      <c r="R55" s="1"/>
      <c r="S55" s="1"/>
      <c r="T55" s="1"/>
      <c r="U55" s="1"/>
      <c r="V55" s="1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</row>
    <row r="56" spans="8:143" hidden="1" x14ac:dyDescent="0.2">
      <c r="H56" s="57">
        <v>13</v>
      </c>
      <c r="I56" s="57"/>
      <c r="J56" s="57"/>
      <c r="K56" s="57"/>
      <c r="R56" s="1"/>
      <c r="S56" s="1"/>
      <c r="T56" s="1"/>
      <c r="U56" s="1"/>
      <c r="V56" s="1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</row>
    <row r="57" spans="8:143" hidden="1" x14ac:dyDescent="0.2">
      <c r="H57" s="57">
        <v>14</v>
      </c>
      <c r="I57" s="57"/>
      <c r="J57" s="57"/>
      <c r="K57" s="57"/>
      <c r="R57" s="1"/>
      <c r="S57" s="1"/>
      <c r="T57" s="1"/>
      <c r="U57" s="1"/>
      <c r="V57" s="1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</row>
    <row r="58" spans="8:143" hidden="1" x14ac:dyDescent="0.2">
      <c r="H58" s="57">
        <v>15</v>
      </c>
      <c r="I58" s="57">
        <v>5</v>
      </c>
      <c r="J58" s="57"/>
      <c r="K58" s="57"/>
      <c r="R58" s="1"/>
      <c r="S58" s="1"/>
      <c r="T58" s="1"/>
      <c r="U58" s="1"/>
      <c r="V58" s="1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</row>
    <row r="59" spans="8:143" hidden="1" x14ac:dyDescent="0.2">
      <c r="H59" s="57">
        <v>16</v>
      </c>
      <c r="I59" s="57"/>
      <c r="J59" s="57"/>
      <c r="K59" s="57"/>
      <c r="R59" s="1"/>
      <c r="S59" s="1"/>
      <c r="T59" s="1"/>
      <c r="U59" s="1"/>
      <c r="V59" s="1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</row>
    <row r="60" spans="8:143" hidden="1" x14ac:dyDescent="0.2">
      <c r="H60" s="57">
        <v>17</v>
      </c>
      <c r="I60" s="57"/>
      <c r="J60" s="57"/>
      <c r="K60" s="57"/>
      <c r="R60" s="1"/>
      <c r="S60" s="1"/>
      <c r="T60" s="1"/>
      <c r="U60" s="1"/>
      <c r="V60" s="1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</row>
    <row r="61" spans="8:143" hidden="1" x14ac:dyDescent="0.2">
      <c r="H61" s="57">
        <v>18</v>
      </c>
      <c r="I61" s="57">
        <v>6</v>
      </c>
      <c r="J61" s="57">
        <v>3</v>
      </c>
      <c r="K61" s="57"/>
      <c r="R61" s="1"/>
      <c r="S61" s="1"/>
      <c r="T61" s="1"/>
      <c r="U61" s="1"/>
      <c r="V61" s="1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</row>
    <row r="62" spans="8:143" hidden="1" x14ac:dyDescent="0.2">
      <c r="H62" s="57">
        <v>19</v>
      </c>
      <c r="I62" s="57"/>
      <c r="J62" s="57"/>
      <c r="K62" s="57"/>
      <c r="R62" s="1"/>
      <c r="S62" s="1"/>
      <c r="T62" s="1"/>
      <c r="U62" s="1"/>
      <c r="V62" s="1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</row>
    <row r="63" spans="8:143" hidden="1" x14ac:dyDescent="0.2">
      <c r="H63" s="57">
        <v>20</v>
      </c>
      <c r="I63" s="57"/>
      <c r="J63" s="57"/>
      <c r="K63" s="57"/>
      <c r="R63" s="1"/>
      <c r="S63" s="1"/>
      <c r="T63" s="1"/>
      <c r="U63" s="1"/>
      <c r="V63" s="1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</row>
    <row r="64" spans="8:143" hidden="1" x14ac:dyDescent="0.2">
      <c r="H64" s="57">
        <v>21</v>
      </c>
      <c r="I64" s="57">
        <v>7</v>
      </c>
      <c r="J64" s="57"/>
      <c r="K64" s="57"/>
      <c r="R64" s="1"/>
      <c r="S64" s="1"/>
      <c r="T64" s="1"/>
      <c r="U64" s="1"/>
      <c r="V64" s="1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</row>
    <row r="65" spans="8:143" hidden="1" x14ac:dyDescent="0.2">
      <c r="H65" s="57">
        <v>22</v>
      </c>
      <c r="I65" s="57"/>
      <c r="J65" s="57"/>
      <c r="K65" s="57"/>
      <c r="R65" s="1"/>
      <c r="S65" s="1"/>
      <c r="T65" s="1"/>
      <c r="U65" s="1"/>
      <c r="V65" s="1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</row>
    <row r="66" spans="8:143" hidden="1" x14ac:dyDescent="0.2">
      <c r="H66" s="57">
        <v>23</v>
      </c>
      <c r="I66" s="57"/>
      <c r="J66" s="57"/>
      <c r="K66" s="57"/>
      <c r="R66" s="1"/>
      <c r="S66" s="1"/>
      <c r="T66" s="1"/>
      <c r="U66" s="1"/>
      <c r="V66" s="1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</row>
    <row r="67" spans="8:143" hidden="1" x14ac:dyDescent="0.2">
      <c r="H67" s="57">
        <v>24</v>
      </c>
      <c r="I67" s="57">
        <v>8</v>
      </c>
      <c r="J67" s="57">
        <v>4</v>
      </c>
      <c r="K67" s="57"/>
      <c r="R67" s="1"/>
      <c r="S67" s="1"/>
      <c r="T67" s="1"/>
      <c r="U67" s="1"/>
      <c r="V67" s="1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</row>
    <row r="68" spans="8:143" hidden="1" x14ac:dyDescent="0.2">
      <c r="H68" s="57">
        <v>25</v>
      </c>
      <c r="I68" s="57"/>
      <c r="J68" s="57"/>
      <c r="K68" s="57"/>
      <c r="R68" s="1"/>
      <c r="S68" s="1"/>
      <c r="T68" s="1"/>
      <c r="U68" s="1"/>
      <c r="V68" s="1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</row>
    <row r="69" spans="8:143" hidden="1" x14ac:dyDescent="0.2">
      <c r="H69" s="57">
        <v>26</v>
      </c>
      <c r="I69" s="57"/>
      <c r="J69" s="57"/>
      <c r="K69" s="57"/>
      <c r="R69" s="1"/>
      <c r="S69" s="1"/>
      <c r="T69" s="1"/>
      <c r="U69" s="1"/>
      <c r="V69" s="1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</row>
    <row r="70" spans="8:143" hidden="1" x14ac:dyDescent="0.2">
      <c r="H70" s="57">
        <v>27</v>
      </c>
      <c r="I70" s="57">
        <v>9</v>
      </c>
      <c r="J70" s="57"/>
      <c r="K70" s="57"/>
      <c r="R70" s="1"/>
      <c r="S70" s="1"/>
      <c r="T70" s="1"/>
      <c r="U70" s="1"/>
      <c r="V70" s="1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</row>
    <row r="71" spans="8:143" hidden="1" x14ac:dyDescent="0.2">
      <c r="H71" s="57">
        <v>28</v>
      </c>
      <c r="I71" s="57"/>
      <c r="J71" s="57"/>
      <c r="K71" s="57"/>
      <c r="R71" s="1"/>
      <c r="S71" s="1"/>
      <c r="T71" s="1"/>
      <c r="U71" s="1"/>
      <c r="V71" s="1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</row>
    <row r="72" spans="8:143" hidden="1" x14ac:dyDescent="0.2">
      <c r="H72" s="57">
        <v>29</v>
      </c>
      <c r="I72" s="57"/>
      <c r="J72" s="57"/>
      <c r="K72" s="57"/>
      <c r="R72" s="1"/>
      <c r="S72" s="1"/>
      <c r="T72" s="1"/>
      <c r="U72" s="1"/>
      <c r="V72" s="1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</row>
    <row r="73" spans="8:143" hidden="1" x14ac:dyDescent="0.2">
      <c r="H73" s="57">
        <v>30</v>
      </c>
      <c r="I73" s="57">
        <v>10</v>
      </c>
      <c r="J73" s="57">
        <v>5</v>
      </c>
      <c r="K73" s="57"/>
      <c r="R73" s="1"/>
      <c r="S73" s="1"/>
      <c r="T73" s="1"/>
      <c r="U73" s="1"/>
      <c r="V73" s="1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</row>
    <row r="74" spans="8:143" hidden="1" x14ac:dyDescent="0.2">
      <c r="H74" s="57">
        <v>31</v>
      </c>
      <c r="I74" s="57"/>
      <c r="J74" s="57"/>
      <c r="K74" s="57"/>
      <c r="R74" s="1"/>
      <c r="S74" s="1"/>
      <c r="T74" s="1"/>
      <c r="U74" s="1"/>
      <c r="V74" s="1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</row>
    <row r="75" spans="8:143" hidden="1" x14ac:dyDescent="0.2">
      <c r="H75" s="57">
        <v>32</v>
      </c>
      <c r="I75" s="57"/>
      <c r="J75" s="57"/>
      <c r="K75" s="57"/>
      <c r="R75" s="1"/>
      <c r="S75" s="1"/>
      <c r="T75" s="1"/>
      <c r="U75" s="1"/>
      <c r="V75" s="1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</row>
    <row r="76" spans="8:143" hidden="1" x14ac:dyDescent="0.2">
      <c r="H76" s="57">
        <v>33</v>
      </c>
      <c r="I76" s="57">
        <v>11</v>
      </c>
      <c r="J76" s="57"/>
      <c r="K76" s="57"/>
      <c r="R76" s="1"/>
      <c r="S76" s="1"/>
      <c r="T76" s="1"/>
      <c r="U76" s="1"/>
      <c r="V76" s="1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</row>
    <row r="77" spans="8:143" hidden="1" x14ac:dyDescent="0.2">
      <c r="H77" s="57">
        <v>34</v>
      </c>
      <c r="I77" s="57"/>
      <c r="J77" s="57"/>
      <c r="K77" s="57"/>
      <c r="R77" s="1"/>
      <c r="S77" s="1"/>
      <c r="T77" s="1"/>
      <c r="U77" s="1"/>
      <c r="V77" s="1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</row>
    <row r="78" spans="8:143" hidden="1" x14ac:dyDescent="0.2">
      <c r="H78" s="57">
        <v>35</v>
      </c>
      <c r="I78" s="57"/>
      <c r="J78" s="57"/>
      <c r="K78" s="57"/>
      <c r="R78" s="1"/>
      <c r="S78" s="1"/>
      <c r="T78" s="1"/>
      <c r="U78" s="1"/>
      <c r="V78" s="1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</row>
    <row r="79" spans="8:143" hidden="1" x14ac:dyDescent="0.2">
      <c r="H79" s="57">
        <v>36</v>
      </c>
      <c r="I79" s="57">
        <v>12</v>
      </c>
      <c r="J79" s="57">
        <v>6</v>
      </c>
      <c r="K79" s="57">
        <v>1</v>
      </c>
      <c r="R79" s="1"/>
      <c r="S79" s="1"/>
      <c r="T79" s="1"/>
      <c r="U79" s="1"/>
      <c r="V79" s="1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</row>
    <row r="80" spans="8:143" hidden="1" x14ac:dyDescent="0.2">
      <c r="H80" s="57">
        <v>37</v>
      </c>
      <c r="I80" s="57"/>
      <c r="J80" s="57"/>
      <c r="K80" s="57"/>
      <c r="R80" s="1"/>
      <c r="S80" s="1"/>
      <c r="T80" s="1"/>
      <c r="U80" s="1"/>
      <c r="V80" s="1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</row>
    <row r="81" spans="8:143" hidden="1" x14ac:dyDescent="0.2">
      <c r="H81" s="57">
        <v>38</v>
      </c>
      <c r="I81" s="57"/>
      <c r="J81" s="57"/>
      <c r="K81" s="57"/>
      <c r="R81" s="1"/>
      <c r="S81" s="1"/>
      <c r="T81" s="1"/>
      <c r="U81" s="1"/>
      <c r="V81" s="1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</row>
    <row r="82" spans="8:143" hidden="1" x14ac:dyDescent="0.2">
      <c r="H82" s="57">
        <v>39</v>
      </c>
      <c r="I82" s="57">
        <v>13</v>
      </c>
      <c r="J82" s="57"/>
      <c r="K82" s="57"/>
      <c r="R82" s="1"/>
      <c r="S82" s="1"/>
      <c r="T82" s="1"/>
      <c r="U82" s="1"/>
      <c r="V82" s="1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</row>
    <row r="83" spans="8:143" hidden="1" x14ac:dyDescent="0.2">
      <c r="H83" s="57">
        <v>40</v>
      </c>
      <c r="I83" s="57"/>
      <c r="J83" s="57"/>
      <c r="K83" s="57"/>
      <c r="R83" s="1"/>
      <c r="S83" s="1"/>
      <c r="T83" s="1"/>
      <c r="U83" s="1"/>
      <c r="V83" s="1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</row>
    <row r="84" spans="8:143" hidden="1" x14ac:dyDescent="0.2">
      <c r="H84" s="57">
        <v>41</v>
      </c>
      <c r="I84" s="57"/>
      <c r="J84" s="57"/>
      <c r="K84" s="57"/>
      <c r="R84" s="1"/>
      <c r="S84" s="1"/>
      <c r="T84" s="1"/>
      <c r="U84" s="1"/>
      <c r="V84" s="1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</row>
    <row r="85" spans="8:143" hidden="1" x14ac:dyDescent="0.2">
      <c r="H85" s="57">
        <v>42</v>
      </c>
      <c r="I85" s="57">
        <v>14</v>
      </c>
      <c r="J85" s="57">
        <v>7</v>
      </c>
      <c r="K85" s="57">
        <v>2</v>
      </c>
      <c r="R85" s="1"/>
      <c r="S85" s="1"/>
      <c r="T85" s="1"/>
      <c r="U85" s="1"/>
      <c r="V85" s="1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</row>
    <row r="86" spans="8:143" hidden="1" x14ac:dyDescent="0.2">
      <c r="H86" s="57">
        <v>43</v>
      </c>
      <c r="I86" s="57"/>
      <c r="J86" s="57"/>
      <c r="K86" s="57"/>
      <c r="R86" s="1"/>
      <c r="S86" s="1"/>
      <c r="T86" s="1"/>
      <c r="U86" s="1"/>
      <c r="V86" s="1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</row>
    <row r="87" spans="8:143" hidden="1" x14ac:dyDescent="0.2">
      <c r="H87" s="57">
        <v>44</v>
      </c>
      <c r="I87" s="57"/>
      <c r="J87" s="57"/>
      <c r="K87" s="57"/>
      <c r="R87" s="1"/>
      <c r="S87" s="1"/>
      <c r="T87" s="1"/>
      <c r="U87" s="1"/>
      <c r="V87" s="1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</row>
    <row r="88" spans="8:143" hidden="1" x14ac:dyDescent="0.2">
      <c r="H88" s="57">
        <v>45</v>
      </c>
      <c r="I88" s="57">
        <v>15</v>
      </c>
      <c r="J88" s="57"/>
      <c r="K88" s="57"/>
      <c r="R88" s="1"/>
      <c r="S88" s="1"/>
      <c r="T88" s="1"/>
      <c r="U88" s="1"/>
      <c r="V88" s="1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</row>
    <row r="89" spans="8:143" hidden="1" x14ac:dyDescent="0.2">
      <c r="H89" s="57">
        <v>46</v>
      </c>
      <c r="I89" s="57"/>
      <c r="J89" s="57"/>
      <c r="K89" s="57"/>
      <c r="R89" s="1"/>
      <c r="S89" s="1"/>
      <c r="T89" s="1"/>
      <c r="U89" s="1"/>
      <c r="V89" s="1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</row>
    <row r="90" spans="8:143" hidden="1" x14ac:dyDescent="0.2">
      <c r="H90" s="57">
        <v>47</v>
      </c>
      <c r="I90" s="57"/>
      <c r="J90" s="57"/>
      <c r="K90" s="57"/>
      <c r="R90" s="1"/>
      <c r="S90" s="1"/>
      <c r="T90" s="1"/>
      <c r="U90" s="1"/>
      <c r="V90" s="1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</row>
    <row r="91" spans="8:143" hidden="1" x14ac:dyDescent="0.2">
      <c r="H91" s="57">
        <v>48</v>
      </c>
      <c r="I91" s="57">
        <v>16</v>
      </c>
      <c r="J91" s="57">
        <v>8</v>
      </c>
      <c r="K91" s="57">
        <v>3</v>
      </c>
      <c r="R91" s="1"/>
      <c r="S91" s="1"/>
      <c r="T91" s="1"/>
      <c r="U91" s="1"/>
      <c r="V91" s="1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</row>
    <row r="92" spans="8:143" hidden="1" x14ac:dyDescent="0.2">
      <c r="H92" s="57">
        <v>49</v>
      </c>
      <c r="I92" s="57"/>
      <c r="J92" s="57"/>
      <c r="K92" s="57"/>
      <c r="R92" s="1"/>
      <c r="S92" s="1"/>
      <c r="T92" s="1"/>
      <c r="U92" s="1"/>
      <c r="V92" s="1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</row>
    <row r="93" spans="8:143" hidden="1" x14ac:dyDescent="0.2">
      <c r="H93" s="57">
        <v>50</v>
      </c>
      <c r="I93" s="57"/>
      <c r="J93" s="57"/>
      <c r="K93" s="57"/>
      <c r="R93" s="1"/>
      <c r="S93" s="1"/>
      <c r="T93" s="1"/>
      <c r="U93" s="1"/>
      <c r="V93" s="1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</row>
    <row r="94" spans="8:143" hidden="1" x14ac:dyDescent="0.2">
      <c r="H94" s="57">
        <v>51</v>
      </c>
      <c r="I94" s="57">
        <v>17</v>
      </c>
      <c r="J94" s="57"/>
      <c r="K94" s="57"/>
      <c r="R94" s="1"/>
      <c r="S94" s="1"/>
      <c r="T94" s="1"/>
      <c r="U94" s="1"/>
      <c r="V94" s="1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</row>
    <row r="95" spans="8:143" hidden="1" x14ac:dyDescent="0.2">
      <c r="H95" s="57">
        <v>52</v>
      </c>
      <c r="I95" s="57"/>
      <c r="J95" s="57"/>
      <c r="K95" s="57"/>
      <c r="R95" s="1"/>
      <c r="S95" s="1"/>
      <c r="T95" s="1"/>
      <c r="U95" s="1"/>
      <c r="V95" s="1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</row>
    <row r="96" spans="8:143" hidden="1" x14ac:dyDescent="0.2">
      <c r="H96" s="57">
        <v>53</v>
      </c>
      <c r="I96" s="57"/>
      <c r="J96" s="57"/>
      <c r="K96" s="57"/>
      <c r="R96" s="1"/>
      <c r="S96" s="1"/>
      <c r="T96" s="1"/>
      <c r="U96" s="1"/>
      <c r="V96" s="1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</row>
    <row r="97" spans="8:143" hidden="1" x14ac:dyDescent="0.2">
      <c r="H97" s="57">
        <v>54</v>
      </c>
      <c r="I97" s="57">
        <v>18</v>
      </c>
      <c r="J97" s="57">
        <v>9</v>
      </c>
      <c r="K97" s="57">
        <v>4</v>
      </c>
      <c r="R97" s="1"/>
      <c r="S97" s="1"/>
      <c r="T97" s="1"/>
      <c r="U97" s="1"/>
      <c r="V97" s="1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</row>
    <row r="98" spans="8:143" hidden="1" x14ac:dyDescent="0.2">
      <c r="H98" s="57">
        <v>55</v>
      </c>
      <c r="I98" s="57"/>
      <c r="J98" s="57"/>
      <c r="K98" s="57"/>
      <c r="R98" s="1"/>
      <c r="S98" s="1"/>
      <c r="T98" s="1"/>
      <c r="U98" s="1"/>
      <c r="V98" s="1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</row>
    <row r="99" spans="8:143" hidden="1" x14ac:dyDescent="0.2">
      <c r="H99" s="57">
        <v>56</v>
      </c>
      <c r="I99" s="57"/>
      <c r="J99" s="57"/>
      <c r="K99" s="57"/>
      <c r="R99" s="1"/>
      <c r="S99" s="1"/>
      <c r="T99" s="1"/>
      <c r="U99" s="1"/>
      <c r="V99" s="1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</row>
    <row r="100" spans="8:143" hidden="1" x14ac:dyDescent="0.2">
      <c r="H100" s="57">
        <v>57</v>
      </c>
      <c r="I100" s="57">
        <v>19</v>
      </c>
      <c r="J100" s="57"/>
      <c r="K100" s="57"/>
      <c r="R100" s="1"/>
      <c r="S100" s="1"/>
      <c r="T100" s="1"/>
      <c r="U100" s="1"/>
      <c r="V100" s="1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</row>
    <row r="101" spans="8:143" hidden="1" x14ac:dyDescent="0.2">
      <c r="H101" s="57">
        <v>58</v>
      </c>
      <c r="I101" s="57"/>
      <c r="J101" s="57"/>
      <c r="K101" s="57"/>
      <c r="R101" s="1"/>
      <c r="S101" s="1"/>
      <c r="T101" s="1"/>
      <c r="U101" s="1"/>
      <c r="V101" s="1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</row>
    <row r="102" spans="8:143" hidden="1" x14ac:dyDescent="0.2">
      <c r="H102" s="57">
        <v>59</v>
      </c>
      <c r="I102" s="57"/>
      <c r="J102" s="57"/>
      <c r="K102" s="57"/>
      <c r="R102" s="1"/>
      <c r="S102" s="1"/>
      <c r="T102" s="1"/>
      <c r="U102" s="1"/>
      <c r="V102" s="1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</row>
    <row r="103" spans="8:143" hidden="1" x14ac:dyDescent="0.2">
      <c r="H103" s="57">
        <v>60</v>
      </c>
      <c r="I103" s="57">
        <v>20</v>
      </c>
      <c r="J103" s="57">
        <v>10</v>
      </c>
      <c r="K103" s="57">
        <v>5</v>
      </c>
      <c r="R103" s="1"/>
      <c r="S103" s="1"/>
      <c r="T103" s="1"/>
      <c r="U103" s="1"/>
      <c r="V103" s="1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</row>
    <row r="104" spans="8:143" hidden="1" x14ac:dyDescent="0.2">
      <c r="R104" s="1"/>
      <c r="S104" s="1"/>
      <c r="T104" s="1"/>
      <c r="U104" s="1"/>
      <c r="V104" s="1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</row>
    <row r="105" spans="8:143" x14ac:dyDescent="0.2">
      <c r="R105" s="1"/>
      <c r="S105" s="1"/>
      <c r="T105" s="1"/>
      <c r="U105" s="1"/>
      <c r="V105" s="1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</row>
    <row r="106" spans="8:143" x14ac:dyDescent="0.2">
      <c r="R106" s="1"/>
      <c r="S106" s="1"/>
      <c r="T106" s="1"/>
      <c r="U106" s="1"/>
      <c r="V106" s="1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</row>
    <row r="107" spans="8:143" x14ac:dyDescent="0.2">
      <c r="R107" s="1"/>
      <c r="S107" s="1"/>
      <c r="T107" s="1"/>
      <c r="U107" s="1"/>
      <c r="V107" s="1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</row>
    <row r="108" spans="8:143" x14ac:dyDescent="0.2">
      <c r="R108" s="1"/>
      <c r="S108" s="1"/>
      <c r="T108" s="1"/>
      <c r="U108" s="1"/>
      <c r="V108" s="1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</row>
    <row r="109" spans="8:143" x14ac:dyDescent="0.2">
      <c r="R109" s="1"/>
      <c r="S109" s="1"/>
      <c r="T109" s="1"/>
      <c r="U109" s="1"/>
      <c r="V109" s="1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</row>
    <row r="110" spans="8:143" x14ac:dyDescent="0.2">
      <c r="R110" s="1"/>
      <c r="S110" s="1"/>
      <c r="T110" s="1"/>
      <c r="U110" s="1"/>
      <c r="V110" s="1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</row>
    <row r="111" spans="8:143" x14ac:dyDescent="0.2">
      <c r="R111" s="1"/>
      <c r="S111" s="1"/>
      <c r="T111" s="1"/>
      <c r="U111" s="1"/>
      <c r="V111" s="1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</row>
    <row r="112" spans="8:143" x14ac:dyDescent="0.2">
      <c r="R112" s="1"/>
      <c r="S112" s="1"/>
      <c r="T112" s="1"/>
      <c r="U112" s="1"/>
      <c r="V112" s="1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</row>
    <row r="113" spans="18:143" x14ac:dyDescent="0.2">
      <c r="R113" s="1"/>
      <c r="S113" s="1"/>
      <c r="T113" s="1"/>
      <c r="U113" s="1"/>
      <c r="V113" s="1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</row>
    <row r="114" spans="18:143" x14ac:dyDescent="0.2">
      <c r="R114" s="1"/>
      <c r="S114" s="1"/>
      <c r="T114" s="1"/>
      <c r="U114" s="1"/>
      <c r="V114" s="1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</row>
    <row r="115" spans="18:143" x14ac:dyDescent="0.2">
      <c r="R115" s="1"/>
      <c r="S115" s="1"/>
      <c r="T115" s="1"/>
      <c r="U115" s="1"/>
      <c r="V115" s="1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</row>
    <row r="116" spans="18:143" x14ac:dyDescent="0.2">
      <c r="R116" s="1"/>
      <c r="S116" s="1"/>
      <c r="T116" s="1"/>
      <c r="U116" s="1"/>
      <c r="V116" s="1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</row>
    <row r="117" spans="18:143" x14ac:dyDescent="0.2">
      <c r="R117" s="1"/>
      <c r="S117" s="1"/>
      <c r="T117" s="1"/>
      <c r="U117" s="1"/>
      <c r="V117" s="1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</row>
    <row r="118" spans="18:143" x14ac:dyDescent="0.2">
      <c r="R118" s="1"/>
      <c r="S118" s="1"/>
      <c r="T118" s="1"/>
      <c r="U118" s="1"/>
      <c r="V118" s="1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</row>
    <row r="119" spans="18:143" x14ac:dyDescent="0.2">
      <c r="R119" s="1"/>
      <c r="S119" s="1"/>
      <c r="T119" s="1"/>
      <c r="U119" s="1"/>
      <c r="V119" s="1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</row>
    <row r="120" spans="18:143" x14ac:dyDescent="0.2">
      <c r="R120" s="1"/>
      <c r="S120" s="1"/>
      <c r="T120" s="1"/>
      <c r="U120" s="1"/>
      <c r="V120" s="1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</row>
    <row r="121" spans="18:143" x14ac:dyDescent="0.2">
      <c r="R121" s="1"/>
      <c r="S121" s="1"/>
      <c r="T121" s="1"/>
      <c r="U121" s="1"/>
      <c r="V121" s="1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</row>
    <row r="122" spans="18:143" x14ac:dyDescent="0.2">
      <c r="R122" s="1"/>
      <c r="S122" s="1"/>
      <c r="T122" s="1"/>
      <c r="U122" s="1"/>
      <c r="V122" s="1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</row>
    <row r="123" spans="18:143" x14ac:dyDescent="0.2">
      <c r="R123" s="1"/>
      <c r="S123" s="1"/>
      <c r="T123" s="1"/>
      <c r="U123" s="1"/>
      <c r="V123" s="1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</row>
    <row r="124" spans="18:143" x14ac:dyDescent="0.2">
      <c r="R124" s="1"/>
      <c r="S124" s="1"/>
      <c r="T124" s="1"/>
      <c r="U124" s="1"/>
      <c r="V124" s="1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</row>
    <row r="125" spans="18:143" x14ac:dyDescent="0.2">
      <c r="R125" s="1"/>
      <c r="S125" s="1"/>
      <c r="T125" s="1"/>
      <c r="U125" s="1"/>
      <c r="V125" s="1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</row>
    <row r="126" spans="18:143" x14ac:dyDescent="0.2">
      <c r="R126" s="1"/>
      <c r="S126" s="1"/>
      <c r="T126" s="1"/>
      <c r="U126" s="1"/>
      <c r="V126" s="1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</row>
    <row r="127" spans="18:143" x14ac:dyDescent="0.2">
      <c r="R127" s="1"/>
      <c r="S127" s="1"/>
      <c r="T127" s="1"/>
      <c r="U127" s="1"/>
      <c r="V127" s="1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</row>
    <row r="128" spans="18:143" x14ac:dyDescent="0.2">
      <c r="R128" s="1"/>
      <c r="S128" s="1"/>
      <c r="T128" s="1"/>
      <c r="U128" s="1"/>
      <c r="V128" s="1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</row>
    <row r="129" spans="18:143" x14ac:dyDescent="0.2">
      <c r="R129" s="1"/>
      <c r="S129" s="1"/>
      <c r="T129" s="1"/>
      <c r="U129" s="1"/>
      <c r="V129" s="1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</row>
    <row r="130" spans="18:143" x14ac:dyDescent="0.2">
      <c r="R130" s="1"/>
      <c r="S130" s="1"/>
      <c r="T130" s="1"/>
      <c r="U130" s="1"/>
      <c r="V130" s="1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</row>
    <row r="131" spans="18:143" x14ac:dyDescent="0.2">
      <c r="R131" s="1"/>
      <c r="S131" s="1"/>
      <c r="T131" s="1"/>
      <c r="U131" s="1"/>
      <c r="V131" s="1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</row>
    <row r="132" spans="18:143" x14ac:dyDescent="0.2">
      <c r="R132" s="1"/>
      <c r="S132" s="1"/>
      <c r="T132" s="1"/>
      <c r="U132" s="1"/>
      <c r="V132" s="1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</row>
    <row r="133" spans="18:143" x14ac:dyDescent="0.2">
      <c r="R133" s="1"/>
      <c r="S133" s="1"/>
      <c r="T133" s="1"/>
      <c r="U133" s="1"/>
      <c r="V133" s="1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</row>
    <row r="134" spans="18:143" x14ac:dyDescent="0.2">
      <c r="R134" s="1"/>
      <c r="S134" s="1"/>
      <c r="T134" s="1"/>
      <c r="U134" s="1"/>
      <c r="V134" s="1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</row>
    <row r="135" spans="18:143" x14ac:dyDescent="0.2">
      <c r="R135" s="1"/>
      <c r="S135" s="1"/>
      <c r="T135" s="1"/>
      <c r="U135" s="1"/>
      <c r="V135" s="1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</row>
    <row r="136" spans="18:143" x14ac:dyDescent="0.2">
      <c r="R136" s="1"/>
      <c r="S136" s="1"/>
      <c r="T136" s="1"/>
      <c r="U136" s="1"/>
      <c r="V136" s="1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</row>
    <row r="137" spans="18:143" x14ac:dyDescent="0.2">
      <c r="R137" s="1"/>
      <c r="S137" s="1"/>
      <c r="T137" s="1"/>
      <c r="U137" s="1"/>
      <c r="V137" s="1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</row>
    <row r="138" spans="18:143" x14ac:dyDescent="0.2">
      <c r="R138" s="1"/>
      <c r="S138" s="1"/>
      <c r="T138" s="1"/>
      <c r="U138" s="1"/>
      <c r="V138" s="1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</row>
    <row r="139" spans="18:143" x14ac:dyDescent="0.2">
      <c r="R139" s="1"/>
      <c r="S139" s="1"/>
      <c r="T139" s="1"/>
      <c r="U139" s="1"/>
      <c r="V139" s="1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</row>
    <row r="140" spans="18:143" x14ac:dyDescent="0.2">
      <c r="R140" s="1"/>
      <c r="S140" s="1"/>
      <c r="T140" s="1"/>
      <c r="U140" s="1"/>
      <c r="V140" s="1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</row>
    <row r="141" spans="18:143" x14ac:dyDescent="0.2">
      <c r="R141" s="1"/>
      <c r="S141" s="1"/>
      <c r="T141" s="1"/>
      <c r="U141" s="1"/>
      <c r="V141" s="1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</row>
    <row r="142" spans="18:143" x14ac:dyDescent="0.2">
      <c r="R142" s="1"/>
      <c r="S142" s="1"/>
      <c r="T142" s="1"/>
      <c r="U142" s="1"/>
      <c r="V142" s="1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</row>
    <row r="143" spans="18:143" x14ac:dyDescent="0.2">
      <c r="R143" s="1"/>
      <c r="S143" s="1"/>
      <c r="T143" s="1"/>
      <c r="U143" s="1"/>
      <c r="V143" s="1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</row>
    <row r="144" spans="18:143" x14ac:dyDescent="0.2">
      <c r="R144" s="1"/>
      <c r="S144" s="1"/>
      <c r="T144" s="1"/>
      <c r="U144" s="1"/>
      <c r="V144" s="1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</row>
    <row r="145" spans="18:143" x14ac:dyDescent="0.2">
      <c r="R145" s="1"/>
      <c r="S145" s="1"/>
      <c r="T145" s="1"/>
      <c r="U145" s="1"/>
      <c r="V145" s="1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</row>
    <row r="146" spans="18:143" x14ac:dyDescent="0.2">
      <c r="R146" s="1"/>
      <c r="S146" s="1"/>
      <c r="T146" s="1"/>
      <c r="U146" s="1"/>
      <c r="V146" s="1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</row>
    <row r="147" spans="18:143" x14ac:dyDescent="0.2">
      <c r="R147" s="1"/>
      <c r="S147" s="1"/>
      <c r="T147" s="1"/>
      <c r="U147" s="1"/>
      <c r="V147" s="1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</row>
    <row r="148" spans="18:143" x14ac:dyDescent="0.2">
      <c r="R148" s="1"/>
      <c r="S148" s="1"/>
      <c r="T148" s="1"/>
      <c r="U148" s="1"/>
      <c r="V148" s="1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</row>
    <row r="149" spans="18:143" x14ac:dyDescent="0.2">
      <c r="R149" s="1"/>
      <c r="S149" s="1"/>
      <c r="T149" s="1"/>
      <c r="U149" s="1"/>
      <c r="V149" s="1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</row>
    <row r="150" spans="18:143" x14ac:dyDescent="0.2">
      <c r="R150" s="1"/>
      <c r="S150" s="1"/>
      <c r="T150" s="1"/>
      <c r="U150" s="1"/>
      <c r="V150" s="1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</row>
    <row r="151" spans="18:143" x14ac:dyDescent="0.2">
      <c r="R151" s="1"/>
      <c r="S151" s="1"/>
      <c r="T151" s="1"/>
      <c r="U151" s="1"/>
      <c r="V151" s="1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</row>
    <row r="152" spans="18:143" x14ac:dyDescent="0.2">
      <c r="R152" s="1"/>
      <c r="S152" s="1"/>
      <c r="T152" s="1"/>
      <c r="U152" s="1"/>
      <c r="V152" s="1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</row>
    <row r="153" spans="18:143" x14ac:dyDescent="0.2">
      <c r="R153" s="1"/>
      <c r="S153" s="1"/>
      <c r="T153" s="1"/>
      <c r="U153" s="1"/>
      <c r="V153" s="1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</row>
    <row r="154" spans="18:143" x14ac:dyDescent="0.2">
      <c r="R154" s="1"/>
      <c r="S154" s="1"/>
      <c r="T154" s="1"/>
      <c r="U154" s="1"/>
      <c r="V154" s="1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</row>
    <row r="155" spans="18:143" x14ac:dyDescent="0.2">
      <c r="R155" s="1"/>
      <c r="S155" s="1"/>
      <c r="T155" s="1"/>
      <c r="U155" s="1"/>
      <c r="V155" s="1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</row>
    <row r="156" spans="18:143" x14ac:dyDescent="0.2">
      <c r="R156" s="1"/>
      <c r="S156" s="1"/>
      <c r="T156" s="1"/>
      <c r="U156" s="1"/>
      <c r="V156" s="1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</row>
    <row r="157" spans="18:143" x14ac:dyDescent="0.2">
      <c r="R157" s="1"/>
      <c r="S157" s="1"/>
      <c r="T157" s="1"/>
      <c r="U157" s="1"/>
      <c r="V157" s="1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</row>
    <row r="158" spans="18:143" x14ac:dyDescent="0.2">
      <c r="R158" s="1"/>
      <c r="S158" s="1"/>
      <c r="T158" s="1"/>
      <c r="U158" s="1"/>
      <c r="V158" s="1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</row>
    <row r="159" spans="18:143" x14ac:dyDescent="0.2">
      <c r="R159" s="1"/>
      <c r="S159" s="1"/>
      <c r="T159" s="1"/>
      <c r="U159" s="1"/>
      <c r="V159" s="1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</row>
    <row r="160" spans="18:143" x14ac:dyDescent="0.2">
      <c r="R160" s="1"/>
      <c r="S160" s="1"/>
      <c r="T160" s="1"/>
      <c r="U160" s="1"/>
      <c r="V160" s="1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</row>
    <row r="161" spans="18:143" x14ac:dyDescent="0.2">
      <c r="R161" s="1"/>
      <c r="S161" s="1"/>
      <c r="T161" s="1"/>
      <c r="U161" s="1"/>
      <c r="V161" s="1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</row>
    <row r="162" spans="18:143" x14ac:dyDescent="0.2">
      <c r="R162" s="1"/>
      <c r="S162" s="1"/>
      <c r="T162" s="1"/>
      <c r="U162" s="1"/>
      <c r="V162" s="1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</row>
    <row r="163" spans="18:143" x14ac:dyDescent="0.2">
      <c r="R163" s="1"/>
      <c r="S163" s="1"/>
      <c r="T163" s="1"/>
      <c r="U163" s="1"/>
      <c r="V163" s="1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</row>
    <row r="164" spans="18:143" x14ac:dyDescent="0.2">
      <c r="R164" s="1"/>
      <c r="S164" s="1"/>
      <c r="T164" s="1"/>
      <c r="U164" s="1"/>
      <c r="V164" s="1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</row>
    <row r="165" spans="18:143" x14ac:dyDescent="0.2">
      <c r="R165" s="1"/>
      <c r="S165" s="1"/>
      <c r="T165" s="1"/>
      <c r="U165" s="1"/>
      <c r="V165" s="1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</row>
    <row r="166" spans="18:143" x14ac:dyDescent="0.2">
      <c r="R166" s="1"/>
      <c r="S166" s="1"/>
      <c r="T166" s="1"/>
      <c r="U166" s="1"/>
      <c r="V166" s="1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</row>
    <row r="167" spans="18:143" x14ac:dyDescent="0.2">
      <c r="R167" s="1"/>
      <c r="S167" s="1"/>
      <c r="T167" s="1"/>
      <c r="U167" s="1"/>
      <c r="V167" s="1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</row>
    <row r="168" spans="18:143" x14ac:dyDescent="0.2">
      <c r="R168" s="1"/>
      <c r="S168" s="1"/>
      <c r="T168" s="1"/>
      <c r="U168" s="1"/>
      <c r="V168" s="1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</row>
    <row r="169" spans="18:143" x14ac:dyDescent="0.2">
      <c r="R169" s="1"/>
      <c r="S169" s="1"/>
      <c r="T169" s="1"/>
      <c r="U169" s="1"/>
      <c r="V169" s="1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</row>
    <row r="170" spans="18:143" x14ac:dyDescent="0.2">
      <c r="R170" s="1"/>
      <c r="S170" s="1"/>
      <c r="T170" s="1"/>
      <c r="U170" s="1"/>
      <c r="V170" s="1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</row>
    <row r="171" spans="18:143" x14ac:dyDescent="0.2">
      <c r="R171" s="1"/>
      <c r="S171" s="1"/>
      <c r="T171" s="1"/>
      <c r="U171" s="1"/>
      <c r="V171" s="1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</row>
    <row r="172" spans="18:143" x14ac:dyDescent="0.2">
      <c r="R172" s="1"/>
      <c r="S172" s="1"/>
      <c r="T172" s="1"/>
      <c r="U172" s="1"/>
      <c r="V172" s="1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</row>
    <row r="173" spans="18:143" x14ac:dyDescent="0.2">
      <c r="R173" s="1"/>
      <c r="S173" s="1"/>
      <c r="T173" s="1"/>
      <c r="U173" s="1"/>
      <c r="V173" s="1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</row>
    <row r="174" spans="18:143" x14ac:dyDescent="0.2">
      <c r="R174" s="1"/>
      <c r="S174" s="1"/>
      <c r="T174" s="1"/>
      <c r="U174" s="1"/>
      <c r="V174" s="1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</row>
    <row r="175" spans="18:143" x14ac:dyDescent="0.2">
      <c r="R175" s="1"/>
      <c r="S175" s="1"/>
      <c r="T175" s="1"/>
      <c r="U175" s="1"/>
      <c r="V175" s="1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</row>
    <row r="176" spans="18:143" x14ac:dyDescent="0.2">
      <c r="R176" s="1"/>
      <c r="S176" s="1"/>
      <c r="T176" s="1"/>
      <c r="U176" s="1"/>
      <c r="V176" s="1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</row>
    <row r="177" spans="18:143" x14ac:dyDescent="0.2">
      <c r="R177" s="1"/>
      <c r="S177" s="1"/>
      <c r="T177" s="1"/>
      <c r="U177" s="1"/>
      <c r="V177" s="1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</row>
    <row r="178" spans="18:143" x14ac:dyDescent="0.2">
      <c r="R178" s="1"/>
      <c r="S178" s="1"/>
      <c r="T178" s="1"/>
      <c r="U178" s="1"/>
      <c r="V178" s="1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</row>
    <row r="179" spans="18:143" x14ac:dyDescent="0.2">
      <c r="R179" s="1"/>
      <c r="S179" s="1"/>
      <c r="T179" s="1"/>
      <c r="U179" s="1"/>
      <c r="V179" s="1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</row>
    <row r="180" spans="18:143" x14ac:dyDescent="0.2">
      <c r="R180" s="1"/>
      <c r="S180" s="1"/>
      <c r="T180" s="1"/>
      <c r="U180" s="1"/>
      <c r="V180" s="1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</row>
    <row r="181" spans="18:143" x14ac:dyDescent="0.2">
      <c r="R181" s="1"/>
      <c r="S181" s="1"/>
      <c r="T181" s="1"/>
      <c r="U181" s="1"/>
      <c r="V181" s="1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</row>
    <row r="182" spans="18:143" x14ac:dyDescent="0.2">
      <c r="R182" s="1"/>
      <c r="S182" s="1"/>
      <c r="T182" s="1"/>
      <c r="U182" s="1"/>
      <c r="V182" s="1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</row>
    <row r="183" spans="18:143" x14ac:dyDescent="0.2">
      <c r="R183" s="1"/>
      <c r="S183" s="1"/>
      <c r="T183" s="1"/>
      <c r="U183" s="1"/>
      <c r="V183" s="1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</row>
    <row r="184" spans="18:143" x14ac:dyDescent="0.2">
      <c r="R184" s="1"/>
      <c r="S184" s="1"/>
      <c r="T184" s="1"/>
      <c r="U184" s="1"/>
      <c r="V184" s="1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</row>
    <row r="185" spans="18:143" x14ac:dyDescent="0.2">
      <c r="R185" s="1"/>
      <c r="S185" s="1"/>
      <c r="T185" s="1"/>
      <c r="U185" s="1"/>
      <c r="V185" s="1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</row>
    <row r="186" spans="18:143" x14ac:dyDescent="0.2">
      <c r="R186" s="1"/>
      <c r="S186" s="1"/>
      <c r="T186" s="1"/>
      <c r="U186" s="1"/>
      <c r="V186" s="1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</row>
    <row r="187" spans="18:143" x14ac:dyDescent="0.2">
      <c r="R187" s="1"/>
      <c r="S187" s="1"/>
      <c r="T187" s="1"/>
      <c r="U187" s="1"/>
      <c r="V187" s="1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</row>
    <row r="188" spans="18:143" x14ac:dyDescent="0.2">
      <c r="R188" s="1"/>
      <c r="S188" s="1"/>
      <c r="T188" s="1"/>
      <c r="U188" s="1"/>
      <c r="V188" s="1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</row>
    <row r="189" spans="18:143" x14ac:dyDescent="0.2">
      <c r="R189" s="1"/>
      <c r="S189" s="1"/>
      <c r="T189" s="1"/>
      <c r="U189" s="1"/>
      <c r="V189" s="1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</row>
    <row r="190" spans="18:143" x14ac:dyDescent="0.2">
      <c r="R190" s="1"/>
      <c r="S190" s="1"/>
      <c r="T190" s="1"/>
      <c r="U190" s="1"/>
      <c r="V190" s="1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</row>
    <row r="191" spans="18:143" x14ac:dyDescent="0.2">
      <c r="R191" s="1"/>
      <c r="S191" s="1"/>
      <c r="T191" s="1"/>
      <c r="U191" s="1"/>
      <c r="V191" s="1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</row>
    <row r="192" spans="18:143" x14ac:dyDescent="0.2">
      <c r="R192" s="1"/>
      <c r="S192" s="1"/>
      <c r="T192" s="1"/>
      <c r="U192" s="1"/>
      <c r="V192" s="1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</row>
    <row r="193" spans="18:143" x14ac:dyDescent="0.2">
      <c r="R193" s="1"/>
      <c r="S193" s="1"/>
      <c r="T193" s="1"/>
      <c r="U193" s="1"/>
      <c r="V193" s="1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</row>
    <row r="194" spans="18:143" x14ac:dyDescent="0.2">
      <c r="R194" s="1"/>
      <c r="S194" s="1"/>
      <c r="T194" s="1"/>
      <c r="U194" s="1"/>
      <c r="V194" s="1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</row>
    <row r="195" spans="18:143" x14ac:dyDescent="0.2">
      <c r="R195" s="1"/>
      <c r="S195" s="1"/>
      <c r="T195" s="1"/>
      <c r="U195" s="1"/>
      <c r="V195" s="1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</row>
    <row r="196" spans="18:143" x14ac:dyDescent="0.2">
      <c r="R196" s="1"/>
      <c r="S196" s="1"/>
      <c r="T196" s="1"/>
      <c r="U196" s="1"/>
      <c r="V196" s="1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</row>
    <row r="197" spans="18:143" x14ac:dyDescent="0.2">
      <c r="R197" s="1"/>
      <c r="S197" s="1"/>
      <c r="T197" s="1"/>
      <c r="U197" s="1"/>
      <c r="V197" s="1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</row>
    <row r="198" spans="18:143" x14ac:dyDescent="0.2">
      <c r="R198" s="1"/>
      <c r="S198" s="1"/>
      <c r="T198" s="1"/>
      <c r="U198" s="1"/>
      <c r="V198" s="1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</row>
    <row r="199" spans="18:143" x14ac:dyDescent="0.2">
      <c r="R199" s="1"/>
      <c r="S199" s="1"/>
      <c r="T199" s="1"/>
      <c r="U199" s="1"/>
      <c r="V199" s="1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</row>
    <row r="200" spans="18:143" x14ac:dyDescent="0.2">
      <c r="R200" s="1"/>
      <c r="S200" s="1"/>
      <c r="T200" s="1"/>
      <c r="U200" s="1"/>
      <c r="V200" s="1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</row>
    <row r="201" spans="18:143" x14ac:dyDescent="0.2">
      <c r="R201" s="1"/>
      <c r="S201" s="1"/>
      <c r="T201" s="1"/>
      <c r="U201" s="1"/>
      <c r="V201" s="1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</row>
    <row r="202" spans="18:143" x14ac:dyDescent="0.2">
      <c r="R202" s="1"/>
      <c r="S202" s="1"/>
      <c r="T202" s="1"/>
      <c r="U202" s="1"/>
      <c r="V202" s="1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</row>
    <row r="203" spans="18:143" x14ac:dyDescent="0.2">
      <c r="R203" s="1"/>
      <c r="S203" s="1"/>
      <c r="T203" s="1"/>
      <c r="U203" s="1"/>
      <c r="V203" s="1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</row>
    <row r="204" spans="18:143" x14ac:dyDescent="0.2">
      <c r="R204" s="1"/>
      <c r="S204" s="1"/>
      <c r="T204" s="1"/>
      <c r="U204" s="1"/>
      <c r="V204" s="1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</row>
    <row r="205" spans="18:143" x14ac:dyDescent="0.2">
      <c r="R205" s="1"/>
      <c r="S205" s="1"/>
      <c r="T205" s="1"/>
      <c r="U205" s="1"/>
      <c r="V205" s="1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</row>
    <row r="206" spans="18:143" x14ac:dyDescent="0.2">
      <c r="R206" s="1"/>
      <c r="S206" s="1"/>
      <c r="T206" s="1"/>
      <c r="U206" s="1"/>
      <c r="V206" s="1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</row>
    <row r="207" spans="18:143" x14ac:dyDescent="0.2">
      <c r="R207" s="1"/>
      <c r="S207" s="1"/>
      <c r="T207" s="1"/>
      <c r="U207" s="1"/>
      <c r="V207" s="1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</row>
    <row r="208" spans="18:143" x14ac:dyDescent="0.2">
      <c r="R208" s="1"/>
      <c r="S208" s="1"/>
      <c r="T208" s="1"/>
      <c r="U208" s="1"/>
      <c r="V208" s="1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</row>
    <row r="209" spans="18:143" x14ac:dyDescent="0.2">
      <c r="R209" s="1"/>
      <c r="S209" s="1"/>
      <c r="T209" s="1"/>
      <c r="U209" s="1"/>
      <c r="V209" s="1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</row>
    <row r="210" spans="18:143" x14ac:dyDescent="0.2">
      <c r="R210" s="1"/>
      <c r="S210" s="1"/>
      <c r="T210" s="1"/>
      <c r="U210" s="1"/>
      <c r="V210" s="1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</row>
    <row r="211" spans="18:143" x14ac:dyDescent="0.2">
      <c r="R211" s="1"/>
      <c r="S211" s="1"/>
      <c r="T211" s="1"/>
      <c r="U211" s="1"/>
      <c r="V211" s="1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</row>
    <row r="212" spans="18:143" x14ac:dyDescent="0.2">
      <c r="R212" s="1"/>
      <c r="S212" s="1"/>
      <c r="T212" s="1"/>
      <c r="U212" s="1"/>
      <c r="V212" s="1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</row>
    <row r="213" spans="18:143" x14ac:dyDescent="0.2">
      <c r="R213" s="1"/>
      <c r="S213" s="1"/>
      <c r="T213" s="1"/>
      <c r="U213" s="1"/>
      <c r="V213" s="1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</row>
    <row r="214" spans="18:143" x14ac:dyDescent="0.2">
      <c r="R214" s="1"/>
      <c r="S214" s="1"/>
      <c r="T214" s="1"/>
      <c r="U214" s="1"/>
      <c r="V214" s="1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</row>
    <row r="215" spans="18:143" x14ac:dyDescent="0.2">
      <c r="R215" s="1"/>
      <c r="S215" s="1"/>
      <c r="T215" s="1"/>
      <c r="U215" s="1"/>
      <c r="V215" s="1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</row>
    <row r="216" spans="18:143" x14ac:dyDescent="0.2">
      <c r="R216" s="1"/>
      <c r="S216" s="1"/>
      <c r="T216" s="1"/>
      <c r="U216" s="1"/>
      <c r="V216" s="1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</row>
    <row r="217" spans="18:143" x14ac:dyDescent="0.2">
      <c r="R217" s="1"/>
      <c r="S217" s="1"/>
      <c r="T217" s="1"/>
      <c r="U217" s="1"/>
      <c r="V217" s="1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</row>
    <row r="218" spans="18:143" x14ac:dyDescent="0.2">
      <c r="R218" s="1"/>
      <c r="S218" s="1"/>
      <c r="T218" s="1"/>
      <c r="U218" s="1"/>
      <c r="V218" s="1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</row>
    <row r="219" spans="18:143" x14ac:dyDescent="0.2">
      <c r="R219" s="1"/>
      <c r="S219" s="1"/>
      <c r="T219" s="1"/>
      <c r="U219" s="1"/>
      <c r="V219" s="1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</row>
    <row r="220" spans="18:143" x14ac:dyDescent="0.2">
      <c r="R220" s="1"/>
      <c r="S220" s="1"/>
      <c r="T220" s="1"/>
      <c r="U220" s="1"/>
      <c r="V220" s="1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</row>
    <row r="221" spans="18:143" x14ac:dyDescent="0.2">
      <c r="R221" s="1"/>
      <c r="S221" s="1"/>
      <c r="T221" s="1"/>
      <c r="U221" s="1"/>
      <c r="V221" s="1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</row>
    <row r="222" spans="18:143" x14ac:dyDescent="0.2">
      <c r="R222" s="1"/>
      <c r="S222" s="1"/>
      <c r="T222" s="1"/>
      <c r="U222" s="1"/>
      <c r="V222" s="1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</row>
    <row r="223" spans="18:143" x14ac:dyDescent="0.2">
      <c r="R223" s="1"/>
      <c r="S223" s="1"/>
      <c r="T223" s="1"/>
      <c r="U223" s="1"/>
      <c r="V223" s="1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</row>
    <row r="224" spans="18:143" x14ac:dyDescent="0.2">
      <c r="R224" s="1"/>
      <c r="S224" s="1"/>
      <c r="T224" s="1"/>
      <c r="U224" s="1"/>
      <c r="V224" s="1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</row>
    <row r="225" spans="18:143" x14ac:dyDescent="0.2">
      <c r="R225" s="1"/>
      <c r="S225" s="1"/>
      <c r="T225" s="1"/>
      <c r="U225" s="1"/>
      <c r="V225" s="1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</row>
    <row r="226" spans="18:143" x14ac:dyDescent="0.2">
      <c r="R226" s="1"/>
      <c r="S226" s="1"/>
      <c r="T226" s="1"/>
      <c r="U226" s="1"/>
      <c r="V226" s="1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</row>
    <row r="227" spans="18:143" x14ac:dyDescent="0.2">
      <c r="R227" s="1"/>
      <c r="S227" s="1"/>
      <c r="T227" s="1"/>
      <c r="U227" s="1"/>
      <c r="V227" s="1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</row>
    <row r="228" spans="18:143" x14ac:dyDescent="0.2">
      <c r="R228" s="1"/>
      <c r="S228" s="1"/>
      <c r="T228" s="1"/>
      <c r="U228" s="1"/>
      <c r="V228" s="1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</row>
    <row r="229" spans="18:143" x14ac:dyDescent="0.2">
      <c r="R229" s="1"/>
      <c r="S229" s="1"/>
      <c r="T229" s="1"/>
      <c r="U229" s="1"/>
      <c r="V229" s="1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</row>
    <row r="230" spans="18:143" x14ac:dyDescent="0.2">
      <c r="R230" s="1"/>
      <c r="S230" s="1"/>
      <c r="T230" s="1"/>
      <c r="U230" s="1"/>
      <c r="V230" s="1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</row>
    <row r="231" spans="18:143" x14ac:dyDescent="0.2">
      <c r="R231" s="1"/>
      <c r="S231" s="1"/>
      <c r="T231" s="1"/>
      <c r="U231" s="1"/>
      <c r="V231" s="1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</row>
    <row r="232" spans="18:143" x14ac:dyDescent="0.2">
      <c r="R232" s="1"/>
      <c r="S232" s="1"/>
      <c r="T232" s="1"/>
      <c r="U232" s="1"/>
      <c r="V232" s="1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</row>
    <row r="233" spans="18:143" x14ac:dyDescent="0.2">
      <c r="R233" s="1"/>
      <c r="S233" s="1"/>
      <c r="T233" s="1"/>
      <c r="U233" s="1"/>
      <c r="V233" s="1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</row>
    <row r="234" spans="18:143" x14ac:dyDescent="0.2">
      <c r="R234" s="1"/>
      <c r="S234" s="1"/>
      <c r="T234" s="1"/>
      <c r="U234" s="1"/>
      <c r="V234" s="1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</row>
    <row r="235" spans="18:143" x14ac:dyDescent="0.2">
      <c r="R235" s="1"/>
      <c r="S235" s="1"/>
      <c r="T235" s="1"/>
      <c r="U235" s="1"/>
      <c r="V235" s="1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</row>
    <row r="236" spans="18:143" x14ac:dyDescent="0.2">
      <c r="R236" s="1"/>
      <c r="S236" s="1"/>
      <c r="T236" s="1"/>
      <c r="U236" s="1"/>
      <c r="V236" s="1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</row>
    <row r="237" spans="18:143" x14ac:dyDescent="0.2">
      <c r="R237" s="1"/>
      <c r="S237" s="1"/>
      <c r="T237" s="1"/>
      <c r="U237" s="1"/>
      <c r="V237" s="1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</row>
    <row r="238" spans="18:143" x14ac:dyDescent="0.2">
      <c r="R238" s="1"/>
      <c r="S238" s="1"/>
      <c r="T238" s="1"/>
      <c r="U238" s="1"/>
      <c r="V238" s="1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</row>
    <row r="239" spans="18:143" x14ac:dyDescent="0.2">
      <c r="R239" s="1"/>
      <c r="S239" s="1"/>
      <c r="T239" s="1"/>
      <c r="U239" s="1"/>
      <c r="V239" s="1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</row>
    <row r="240" spans="18:143" x14ac:dyDescent="0.2">
      <c r="R240" s="1"/>
      <c r="S240" s="1"/>
      <c r="T240" s="1"/>
      <c r="U240" s="1"/>
      <c r="V240" s="1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</row>
    <row r="241" spans="18:143" x14ac:dyDescent="0.2">
      <c r="R241" s="1"/>
      <c r="S241" s="1"/>
      <c r="T241" s="1"/>
      <c r="U241" s="1"/>
      <c r="V241" s="1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</row>
    <row r="242" spans="18:143" x14ac:dyDescent="0.2">
      <c r="R242" s="1"/>
      <c r="S242" s="1"/>
      <c r="T242" s="1"/>
      <c r="U242" s="1"/>
      <c r="V242" s="1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</row>
    <row r="243" spans="18:143" x14ac:dyDescent="0.2">
      <c r="R243" s="1"/>
      <c r="S243" s="1"/>
      <c r="T243" s="1"/>
      <c r="U243" s="1"/>
      <c r="V243" s="1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</row>
    <row r="244" spans="18:143" x14ac:dyDescent="0.2">
      <c r="R244" s="1"/>
      <c r="S244" s="1"/>
      <c r="T244" s="1"/>
      <c r="U244" s="1"/>
      <c r="V244" s="1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</row>
    <row r="245" spans="18:143" x14ac:dyDescent="0.2">
      <c r="R245" s="1"/>
      <c r="S245" s="1"/>
      <c r="T245" s="1"/>
      <c r="U245" s="1"/>
      <c r="V245" s="1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</row>
    <row r="246" spans="18:143" x14ac:dyDescent="0.2">
      <c r="R246" s="1"/>
      <c r="S246" s="1"/>
      <c r="T246" s="1"/>
      <c r="U246" s="1"/>
      <c r="V246" s="1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</row>
    <row r="247" spans="18:143" x14ac:dyDescent="0.2">
      <c r="R247" s="1"/>
      <c r="S247" s="1"/>
      <c r="T247" s="1"/>
      <c r="U247" s="1"/>
      <c r="V247" s="1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</row>
    <row r="248" spans="18:143" x14ac:dyDescent="0.2">
      <c r="R248" s="1"/>
      <c r="S248" s="1"/>
      <c r="T248" s="1"/>
      <c r="U248" s="1"/>
      <c r="V248" s="1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</row>
    <row r="249" spans="18:143" x14ac:dyDescent="0.2">
      <c r="R249" s="1"/>
      <c r="S249" s="1"/>
      <c r="T249" s="1"/>
      <c r="U249" s="1"/>
      <c r="V249" s="1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</row>
    <row r="250" spans="18:143" x14ac:dyDescent="0.2">
      <c r="R250" s="1"/>
      <c r="S250" s="1"/>
      <c r="T250" s="1"/>
      <c r="U250" s="1"/>
      <c r="V250" s="1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</row>
    <row r="251" spans="18:143" x14ac:dyDescent="0.2">
      <c r="R251" s="1"/>
      <c r="S251" s="1"/>
      <c r="T251" s="1"/>
      <c r="U251" s="1"/>
      <c r="V251" s="1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</row>
    <row r="252" spans="18:143" x14ac:dyDescent="0.2">
      <c r="R252" s="1"/>
      <c r="S252" s="1"/>
      <c r="T252" s="1"/>
      <c r="U252" s="1"/>
      <c r="V252" s="1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</row>
    <row r="253" spans="18:143" x14ac:dyDescent="0.2">
      <c r="R253" s="1"/>
      <c r="S253" s="1"/>
      <c r="T253" s="1"/>
      <c r="U253" s="1"/>
      <c r="V253" s="1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  <c r="EM253" s="25"/>
    </row>
    <row r="254" spans="18:143" x14ac:dyDescent="0.2">
      <c r="R254" s="1"/>
      <c r="S254" s="1"/>
      <c r="T254" s="1"/>
      <c r="U254" s="1"/>
      <c r="V254" s="1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  <c r="EM254" s="25"/>
    </row>
    <row r="255" spans="18:143" x14ac:dyDescent="0.2">
      <c r="R255" s="1"/>
      <c r="S255" s="1"/>
      <c r="T255" s="1"/>
      <c r="U255" s="1"/>
      <c r="V255" s="1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  <c r="EM255" s="25"/>
    </row>
    <row r="256" spans="18:143" x14ac:dyDescent="0.2">
      <c r="R256" s="1"/>
      <c r="S256" s="1"/>
      <c r="T256" s="1"/>
      <c r="U256" s="1"/>
      <c r="V256" s="1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  <c r="EM256" s="25"/>
    </row>
    <row r="257" spans="18:143" x14ac:dyDescent="0.2">
      <c r="R257" s="1"/>
      <c r="S257" s="1"/>
      <c r="T257" s="1"/>
      <c r="U257" s="1"/>
      <c r="V257" s="1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  <c r="EM257" s="25"/>
    </row>
    <row r="258" spans="18:143" x14ac:dyDescent="0.2">
      <c r="R258" s="1"/>
      <c r="S258" s="1"/>
      <c r="T258" s="1"/>
      <c r="U258" s="1"/>
      <c r="V258" s="1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</row>
    <row r="259" spans="18:143" x14ac:dyDescent="0.2">
      <c r="R259" s="1"/>
      <c r="S259" s="1"/>
      <c r="T259" s="1"/>
      <c r="U259" s="1"/>
      <c r="V259" s="1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</row>
    <row r="260" spans="18:143" x14ac:dyDescent="0.2">
      <c r="R260" s="1"/>
      <c r="S260" s="1"/>
      <c r="T260" s="1"/>
      <c r="U260" s="1"/>
      <c r="V260" s="1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  <c r="EM260" s="25"/>
    </row>
    <row r="261" spans="18:143" x14ac:dyDescent="0.2">
      <c r="R261" s="1"/>
      <c r="S261" s="1"/>
      <c r="T261" s="1"/>
      <c r="U261" s="1"/>
      <c r="V261" s="1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</row>
    <row r="262" spans="18:143" x14ac:dyDescent="0.2">
      <c r="R262" s="1"/>
      <c r="S262" s="1"/>
      <c r="T262" s="1"/>
      <c r="U262" s="1"/>
      <c r="V262" s="1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  <c r="EM262" s="25"/>
    </row>
    <row r="263" spans="18:143" x14ac:dyDescent="0.2">
      <c r="R263" s="1"/>
      <c r="S263" s="1"/>
      <c r="T263" s="1"/>
      <c r="U263" s="1"/>
      <c r="V263" s="1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  <c r="EM263" s="25"/>
    </row>
    <row r="264" spans="18:143" x14ac:dyDescent="0.2">
      <c r="R264" s="1"/>
      <c r="S264" s="1"/>
      <c r="T264" s="1"/>
      <c r="U264" s="1"/>
      <c r="V264" s="1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  <c r="EM264" s="25"/>
    </row>
    <row r="265" spans="18:143" x14ac:dyDescent="0.2">
      <c r="R265" s="1"/>
      <c r="S265" s="1"/>
      <c r="T265" s="1"/>
      <c r="U265" s="1"/>
      <c r="V265" s="1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  <c r="EM265" s="25"/>
    </row>
    <row r="266" spans="18:143" x14ac:dyDescent="0.2">
      <c r="R266" s="1"/>
      <c r="S266" s="1"/>
      <c r="T266" s="1"/>
      <c r="U266" s="1"/>
      <c r="V266" s="1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  <c r="EM266" s="25"/>
    </row>
    <row r="267" spans="18:143" x14ac:dyDescent="0.2"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  <c r="EM267" s="25"/>
    </row>
    <row r="268" spans="18:143" x14ac:dyDescent="0.2"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  <c r="EM268" s="25"/>
    </row>
    <row r="269" spans="18:143" x14ac:dyDescent="0.2"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  <c r="EM269" s="25"/>
    </row>
  </sheetData>
  <sheetProtection selectLockedCells="1"/>
  <mergeCells count="36"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77"/>
  <sheetViews>
    <sheetView showGridLines="0" topLeftCell="A22" zoomScaleNormal="100" zoomScaleSheetLayoutView="130" workbookViewId="0">
      <selection activeCell="P32" sqref="P32"/>
    </sheetView>
  </sheetViews>
  <sheetFormatPr baseColWidth="10" defaultColWidth="11.42578125" defaultRowHeight="11.25" x14ac:dyDescent="0.2"/>
  <cols>
    <col min="1" max="1" width="11.42578125" style="1"/>
    <col min="2" max="2" width="11.85546875" style="1" hidden="1" customWidth="1"/>
    <col min="3" max="3" width="18.85546875" style="1" hidden="1" customWidth="1"/>
    <col min="4" max="4" width="5.7109375" style="1" hidden="1" customWidth="1"/>
    <col min="5" max="5" width="9.140625" style="1" hidden="1" customWidth="1"/>
    <col min="6" max="6" width="26.140625" style="1" hidden="1" customWidth="1"/>
    <col min="7" max="7" width="17.2851562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3.42578125" style="1" bestFit="1" customWidth="1"/>
    <col min="14" max="14" width="11.5703125" style="1" customWidth="1"/>
    <col min="15" max="15" width="11.7109375" style="1" customWidth="1"/>
    <col min="16" max="16" width="11.140625" style="1" customWidth="1"/>
    <col min="17" max="17" width="6.425781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3" width="12.28515625" style="1" customWidth="1"/>
    <col min="24" max="24" width="11.42578125" style="1" customWidth="1"/>
    <col min="25" max="26" width="11.7109375" style="1" bestFit="1" customWidth="1"/>
    <col min="27" max="16384" width="11.42578125" style="1"/>
  </cols>
  <sheetData>
    <row r="1" spans="4:143" x14ac:dyDescent="0.2">
      <c r="Q1" s="27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</row>
    <row r="2" spans="4:143" x14ac:dyDescent="0.2"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</row>
    <row r="3" spans="4:143" x14ac:dyDescent="0.2"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</row>
    <row r="4" spans="4:143" x14ac:dyDescent="0.2"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</row>
    <row r="5" spans="4:143" x14ac:dyDescent="0.2">
      <c r="J5" s="2"/>
      <c r="K5" s="2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</row>
    <row r="6" spans="4:143" x14ac:dyDescent="0.2"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</row>
    <row r="7" spans="4:143" x14ac:dyDescent="0.2"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</row>
    <row r="8" spans="4:143" ht="15.75" x14ac:dyDescent="0.25">
      <c r="G8" s="108" t="s">
        <v>43</v>
      </c>
      <c r="H8" s="109"/>
      <c r="I8" s="109"/>
      <c r="J8" s="109"/>
      <c r="K8" s="109"/>
      <c r="L8" s="109"/>
      <c r="M8" s="109"/>
      <c r="N8" s="109"/>
      <c r="O8" s="109"/>
      <c r="P8" s="110"/>
      <c r="Q8" s="111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</row>
    <row r="9" spans="4:143" x14ac:dyDescent="0.2">
      <c r="M9" s="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4:143" ht="12.75" customHeight="1" x14ac:dyDescent="0.2">
      <c r="G10" s="86" t="s">
        <v>0</v>
      </c>
      <c r="H10" s="112">
        <v>44778</v>
      </c>
      <c r="I10" s="113"/>
      <c r="J10" s="114" t="s">
        <v>1</v>
      </c>
      <c r="K10" s="115"/>
      <c r="L10" s="116">
        <f>XIRR(O30:O38,E30:E38)</f>
        <v>0.6831840097904206</v>
      </c>
      <c r="M10" s="117"/>
      <c r="N10" s="114" t="s">
        <v>27</v>
      </c>
      <c r="O10" s="115"/>
      <c r="P10" s="116" t="s">
        <v>36</v>
      </c>
      <c r="Q10" s="117"/>
      <c r="R10" s="3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</row>
    <row r="11" spans="4:143" ht="12.75" customHeight="1" x14ac:dyDescent="0.2">
      <c r="G11" s="87" t="s">
        <v>2</v>
      </c>
      <c r="H11" s="124">
        <f>+G38</f>
        <v>45509</v>
      </c>
      <c r="I11" s="125"/>
      <c r="J11" s="120" t="s">
        <v>18</v>
      </c>
      <c r="K11" s="121"/>
      <c r="L11" s="118">
        <f>+(((1+L10)^(90/365))-1)*(365/90)</f>
        <v>0.5555899949997124</v>
      </c>
      <c r="M11" s="119"/>
      <c r="N11" s="120" t="s">
        <v>30</v>
      </c>
      <c r="O11" s="121"/>
      <c r="P11" s="126" t="s">
        <v>34</v>
      </c>
      <c r="Q11" s="127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</row>
    <row r="12" spans="4:143" ht="12.75" customHeight="1" x14ac:dyDescent="0.2">
      <c r="D12" s="34"/>
      <c r="G12" s="87" t="s">
        <v>28</v>
      </c>
      <c r="H12" s="118" t="s">
        <v>41</v>
      </c>
      <c r="I12" s="119"/>
      <c r="J12" s="120" t="s">
        <v>29</v>
      </c>
      <c r="K12" s="121"/>
      <c r="L12" s="122">
        <f>+(V40/U40)*12</f>
        <v>12.435548595693671</v>
      </c>
      <c r="M12" s="123"/>
      <c r="N12" s="120" t="s">
        <v>37</v>
      </c>
      <c r="O12" s="121"/>
      <c r="P12" s="118">
        <v>1</v>
      </c>
      <c r="Q12" s="119"/>
      <c r="S12" s="29"/>
      <c r="U12" s="28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</row>
    <row r="13" spans="4:143" ht="12.75" customHeight="1" x14ac:dyDescent="0.2">
      <c r="G13" s="87"/>
      <c r="H13" s="136"/>
      <c r="I13" s="137"/>
      <c r="J13" s="120" t="s">
        <v>25</v>
      </c>
      <c r="K13" s="121"/>
      <c r="L13" s="122" t="s">
        <v>44</v>
      </c>
      <c r="M13" s="123"/>
      <c r="N13" s="120" t="s">
        <v>32</v>
      </c>
      <c r="O13" s="121"/>
      <c r="P13" s="138">
        <v>300000000</v>
      </c>
      <c r="Q13" s="139"/>
      <c r="S13" s="29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</row>
    <row r="14" spans="4:143" ht="12.75" customHeight="1" x14ac:dyDescent="0.2">
      <c r="G14" s="88" t="s">
        <v>3</v>
      </c>
      <c r="H14" s="128">
        <f>+$H$10</f>
        <v>44778</v>
      </c>
      <c r="I14" s="129"/>
      <c r="J14" s="130" t="s">
        <v>26</v>
      </c>
      <c r="K14" s="131"/>
      <c r="L14" s="132">
        <v>24</v>
      </c>
      <c r="M14" s="133"/>
      <c r="N14" s="130" t="s">
        <v>35</v>
      </c>
      <c r="O14" s="131"/>
      <c r="P14" s="152">
        <v>0</v>
      </c>
      <c r="Q14" s="135"/>
      <c r="S14" s="29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</row>
    <row r="15" spans="4:143" x14ac:dyDescent="0.2">
      <c r="H15" s="24"/>
      <c r="I15" s="6"/>
      <c r="J15" s="6"/>
      <c r="M15" s="7"/>
      <c r="N15" s="8"/>
      <c r="S15" s="29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</row>
    <row r="16" spans="4:143" x14ac:dyDescent="0.2">
      <c r="I16" s="70" t="s">
        <v>38</v>
      </c>
      <c r="J16" s="70" t="s">
        <v>10</v>
      </c>
      <c r="K16" s="71" t="s">
        <v>16</v>
      </c>
      <c r="L16" s="80" t="s">
        <v>11</v>
      </c>
      <c r="M16" s="72" t="s">
        <v>12</v>
      </c>
      <c r="N16" s="8"/>
      <c r="S16" s="29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</row>
    <row r="17" spans="2:143" ht="12.75" customHeight="1" x14ac:dyDescent="0.2">
      <c r="I17" s="84">
        <f>DATEDIF($C$30,J17,"m")</f>
        <v>3</v>
      </c>
      <c r="J17" s="73">
        <f>+G31</f>
        <v>44872</v>
      </c>
      <c r="K17" s="64">
        <f>+$P$13*L31/100</f>
        <v>0</v>
      </c>
      <c r="L17" s="63">
        <f>+$P$13*K31/100</f>
        <v>42976027.397260278</v>
      </c>
      <c r="M17" s="21">
        <f>SUM(K17:L17)</f>
        <v>42976027.397260278</v>
      </c>
      <c r="N17" s="8"/>
      <c r="P17" s="31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</row>
    <row r="18" spans="2:143" ht="12.75" customHeight="1" x14ac:dyDescent="0.2">
      <c r="I18" s="84">
        <f t="shared" ref="I18:I24" si="0">DATEDIF($C$30,J18,"m")</f>
        <v>6</v>
      </c>
      <c r="J18" s="73">
        <f t="shared" ref="J18:J23" si="1">+G32</f>
        <v>44963</v>
      </c>
      <c r="K18" s="64">
        <f t="shared" ref="K18:K24" si="2">+$P$13*L32/100</f>
        <v>0</v>
      </c>
      <c r="L18" s="63">
        <f t="shared" ref="L18:L24" si="3">+$P$13*K32/100</f>
        <v>41604452.05479452</v>
      </c>
      <c r="M18" s="21">
        <f t="shared" ref="M18:M24" si="4">SUM(K18:L18)</f>
        <v>41604452.05479452</v>
      </c>
      <c r="N18" s="8"/>
      <c r="P18" s="31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</row>
    <row r="19" spans="2:143" ht="12.75" customHeight="1" x14ac:dyDescent="0.2">
      <c r="I19" s="84">
        <f t="shared" si="0"/>
        <v>9</v>
      </c>
      <c r="J19" s="73">
        <f t="shared" si="1"/>
        <v>45051</v>
      </c>
      <c r="K19" s="64">
        <f t="shared" si="2"/>
        <v>48000000</v>
      </c>
      <c r="L19" s="63">
        <f t="shared" si="3"/>
        <v>40232876.712328769</v>
      </c>
      <c r="M19" s="21">
        <f t="shared" si="4"/>
        <v>88232876.712328762</v>
      </c>
      <c r="N19" s="8"/>
      <c r="P19" s="31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</row>
    <row r="20" spans="2:143" ht="12.75" customHeight="1" x14ac:dyDescent="0.2">
      <c r="I20" s="84">
        <f t="shared" si="0"/>
        <v>12</v>
      </c>
      <c r="J20" s="73">
        <f t="shared" si="1"/>
        <v>45145</v>
      </c>
      <c r="K20" s="64">
        <f t="shared" si="2"/>
        <v>48000000</v>
      </c>
      <c r="L20" s="63">
        <f t="shared" si="3"/>
        <v>36099863.013698637</v>
      </c>
      <c r="M20" s="21">
        <f t="shared" si="4"/>
        <v>84099863.013698637</v>
      </c>
      <c r="N20" s="8"/>
      <c r="P20" s="31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</row>
    <row r="21" spans="2:143" ht="12.75" customHeight="1" x14ac:dyDescent="0.2">
      <c r="I21" s="84">
        <f t="shared" si="0"/>
        <v>15</v>
      </c>
      <c r="J21" s="73">
        <f t="shared" si="1"/>
        <v>45236</v>
      </c>
      <c r="K21" s="64">
        <f t="shared" si="2"/>
        <v>48000000</v>
      </c>
      <c r="L21" s="63">
        <f t="shared" si="3"/>
        <v>28291027.397260275</v>
      </c>
      <c r="M21" s="21">
        <f t="shared" si="4"/>
        <v>76291027.397260278</v>
      </c>
      <c r="N21" s="8"/>
      <c r="P21" s="31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</row>
    <row r="22" spans="2:143" ht="12.75" customHeight="1" x14ac:dyDescent="0.2">
      <c r="I22" s="84">
        <f t="shared" si="0"/>
        <v>18</v>
      </c>
      <c r="J22" s="73">
        <f t="shared" si="1"/>
        <v>45327</v>
      </c>
      <c r="K22" s="64">
        <f t="shared" si="2"/>
        <v>48000000</v>
      </c>
      <c r="L22" s="63">
        <f t="shared" si="3"/>
        <v>21634315.06849315</v>
      </c>
      <c r="M22" s="21">
        <f t="shared" si="4"/>
        <v>69634315.068493158</v>
      </c>
      <c r="N22" s="8"/>
      <c r="P22" s="31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</row>
    <row r="23" spans="2:143" ht="12.75" customHeight="1" x14ac:dyDescent="0.2">
      <c r="I23" s="84">
        <f t="shared" si="0"/>
        <v>21</v>
      </c>
      <c r="J23" s="73">
        <f t="shared" si="1"/>
        <v>45418</v>
      </c>
      <c r="K23" s="64">
        <f t="shared" si="2"/>
        <v>48000000</v>
      </c>
      <c r="L23" s="63">
        <f t="shared" si="3"/>
        <v>14977602.739726026</v>
      </c>
      <c r="M23" s="21">
        <f t="shared" si="4"/>
        <v>62977602.739726022</v>
      </c>
      <c r="N23" s="8"/>
      <c r="P23" s="31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</row>
    <row r="24" spans="2:143" ht="12.75" customHeight="1" x14ac:dyDescent="0.2">
      <c r="I24" s="85">
        <f t="shared" si="0"/>
        <v>24</v>
      </c>
      <c r="J24" s="73">
        <f>+G38</f>
        <v>45509</v>
      </c>
      <c r="K24" s="64">
        <f t="shared" si="2"/>
        <v>60000000</v>
      </c>
      <c r="L24" s="63">
        <f t="shared" si="3"/>
        <v>8320890.4109589038</v>
      </c>
      <c r="M24" s="21">
        <f t="shared" si="4"/>
        <v>68320890.410958901</v>
      </c>
      <c r="N24" s="8"/>
      <c r="P24" s="31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</row>
    <row r="25" spans="2:143" ht="12.75" customHeight="1" x14ac:dyDescent="0.2">
      <c r="J25" s="74" t="s">
        <v>12</v>
      </c>
      <c r="K25" s="75">
        <f>SUM(K17:K24)</f>
        <v>300000000</v>
      </c>
      <c r="L25" s="81">
        <f>SUM(L17:L24)</f>
        <v>234137054.79452059</v>
      </c>
      <c r="M25" s="76">
        <f>SUM(K25:L25)</f>
        <v>534137054.79452062</v>
      </c>
      <c r="N25" s="8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</row>
    <row r="26" spans="2:143" x14ac:dyDescent="0.2">
      <c r="H26" s="46"/>
      <c r="I26" s="6"/>
      <c r="J26" s="6"/>
      <c r="M26" s="7"/>
      <c r="N26" s="8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</row>
    <row r="27" spans="2:143" ht="14.25" customHeight="1" x14ac:dyDescent="0.2">
      <c r="G27" s="146" t="s">
        <v>17</v>
      </c>
      <c r="H27" s="148" t="s">
        <v>31</v>
      </c>
      <c r="I27" s="148" t="s">
        <v>13</v>
      </c>
      <c r="J27" s="148" t="s">
        <v>21</v>
      </c>
      <c r="K27" s="140" t="s">
        <v>20</v>
      </c>
      <c r="L27" s="140" t="s">
        <v>4</v>
      </c>
      <c r="M27" s="140" t="s">
        <v>14</v>
      </c>
      <c r="N27" s="142" t="s">
        <v>5</v>
      </c>
      <c r="O27" s="144" t="s">
        <v>15</v>
      </c>
      <c r="P27" s="144" t="s">
        <v>33</v>
      </c>
      <c r="R27" s="9" t="s">
        <v>19</v>
      </c>
      <c r="S27" s="9" t="s">
        <v>6</v>
      </c>
      <c r="T27" s="9" t="s">
        <v>7</v>
      </c>
      <c r="U27" s="9" t="s">
        <v>8</v>
      </c>
      <c r="V27" s="9" t="s">
        <v>9</v>
      </c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</row>
    <row r="28" spans="2:143" x14ac:dyDescent="0.2">
      <c r="G28" s="147"/>
      <c r="H28" s="149"/>
      <c r="I28" s="149"/>
      <c r="J28" s="149"/>
      <c r="K28" s="141"/>
      <c r="L28" s="141"/>
      <c r="M28" s="141"/>
      <c r="N28" s="143"/>
      <c r="O28" s="145"/>
      <c r="P28" s="145"/>
      <c r="R28" s="10"/>
      <c r="S28" s="11">
        <f>+L10</f>
        <v>0.6831840097904206</v>
      </c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</row>
    <row r="29" spans="2:143" x14ac:dyDescent="0.2">
      <c r="C29" s="1" t="s">
        <v>22</v>
      </c>
      <c r="G29" s="65"/>
      <c r="H29" s="49"/>
      <c r="I29" s="49"/>
      <c r="J29" s="20">
        <f>+J30</f>
        <v>0</v>
      </c>
      <c r="K29" s="50"/>
      <c r="L29" s="50"/>
      <c r="M29" s="51">
        <f>+M30</f>
        <v>100</v>
      </c>
      <c r="N29" s="52"/>
      <c r="O29" s="66"/>
      <c r="R29" s="10"/>
      <c r="S29" s="11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</row>
    <row r="30" spans="2:143" s="12" customFormat="1" ht="12.75" customHeight="1" x14ac:dyDescent="0.2">
      <c r="C30" s="30">
        <f>+H10</f>
        <v>44778</v>
      </c>
      <c r="D30" s="32"/>
      <c r="E30" s="30">
        <f>+H14</f>
        <v>44778</v>
      </c>
      <c r="F30" s="39">
        <f>+H10</f>
        <v>44778</v>
      </c>
      <c r="G30" s="58">
        <f>+F30</f>
        <v>44778</v>
      </c>
      <c r="H30" s="59"/>
      <c r="I30" s="59"/>
      <c r="J30" s="60">
        <f t="shared" ref="J30" si="5">+$P$14</f>
        <v>0</v>
      </c>
      <c r="K30" s="59"/>
      <c r="L30" s="59"/>
      <c r="M30" s="61">
        <v>100</v>
      </c>
      <c r="N30" s="61">
        <f>-P12*100</f>
        <v>-100</v>
      </c>
      <c r="O30" s="62">
        <f>+P13*-1</f>
        <v>-300000000</v>
      </c>
      <c r="P30" s="62"/>
      <c r="Q30" s="1"/>
      <c r="R30" s="16">
        <f t="shared" ref="R30:R39" si="6">I30/365</f>
        <v>0</v>
      </c>
      <c r="S30" s="16">
        <f t="shared" ref="S30:S39" si="7">1/(1+$L$10)^(I30/365)</f>
        <v>1</v>
      </c>
      <c r="T30" s="17">
        <f t="shared" ref="T30:T38" si="8">+N30</f>
        <v>-100</v>
      </c>
      <c r="U30" s="17">
        <f t="shared" ref="U30:U38" si="9">+T30*S30</f>
        <v>-100</v>
      </c>
      <c r="V30" s="17">
        <f t="shared" ref="V30:V38" si="10">+U30*R30</f>
        <v>0</v>
      </c>
      <c r="W30" s="1"/>
      <c r="X30" s="1"/>
      <c r="Y30" s="1"/>
      <c r="Z30" s="1"/>
      <c r="AA30" s="1"/>
      <c r="AB30" s="1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</row>
    <row r="31" spans="2:143" s="12" customFormat="1" ht="12.75" customHeight="1" x14ac:dyDescent="0.2">
      <c r="B31" s="12">
        <f>DATEDIF($C$30,C31,"m")</f>
        <v>3</v>
      </c>
      <c r="C31" s="30">
        <f>IF(C30&gt;0,D31+C30,0)</f>
        <v>44872</v>
      </c>
      <c r="D31" s="32">
        <v>94</v>
      </c>
      <c r="E31" s="30">
        <f t="shared" ref="E31:E38" si="11">+G31</f>
        <v>44872</v>
      </c>
      <c r="F31" s="39">
        <f t="shared" ref="F31:F38" si="12">+F30+D31</f>
        <v>44872</v>
      </c>
      <c r="G31" s="42">
        <f t="shared" ref="G31:G38" si="13">+F31</f>
        <v>44872</v>
      </c>
      <c r="H31" s="43">
        <f t="shared" ref="H31:H38" si="14">+F31-F30</f>
        <v>94</v>
      </c>
      <c r="I31" s="43">
        <f t="shared" ref="I31:I38" si="15">+IF(G31-$H$14&lt;0,0,G31-$H$14)</f>
        <v>94</v>
      </c>
      <c r="J31" s="82">
        <f>+$P$14+P31</f>
        <v>0.55625000000000002</v>
      </c>
      <c r="K31" s="44">
        <f t="shared" ref="K31:K38" si="16">+J31/365*H31*M30</f>
        <v>14.325342465753426</v>
      </c>
      <c r="L31" s="45">
        <v>0</v>
      </c>
      <c r="M31" s="45">
        <f t="shared" ref="M31:M37" si="17">+M30-L31</f>
        <v>100</v>
      </c>
      <c r="N31" s="45">
        <f t="shared" ref="N31:N38" si="18">+IF(G31&gt;$H$14,K31+L31,0)</f>
        <v>14.325342465753426</v>
      </c>
      <c r="O31" s="47">
        <f t="shared" ref="O31:O38" si="19">+N31*$P$13/100</f>
        <v>42976027.397260278</v>
      </c>
      <c r="P31" s="77">
        <v>0.55625000000000002</v>
      </c>
      <c r="Q31" s="1"/>
      <c r="R31" s="16">
        <f t="shared" si="6"/>
        <v>0.25753424657534246</v>
      </c>
      <c r="S31" s="16">
        <f t="shared" si="7"/>
        <v>0.87450716002781814</v>
      </c>
      <c r="T31" s="17">
        <f t="shared" si="8"/>
        <v>14.325342465753426</v>
      </c>
      <c r="U31" s="78">
        <f t="shared" si="9"/>
        <v>12.52761455615193</v>
      </c>
      <c r="V31" s="17">
        <f t="shared" si="10"/>
        <v>3.2262897761048803</v>
      </c>
      <c r="W31" s="1"/>
      <c r="X31" s="1"/>
      <c r="Y31" s="1"/>
      <c r="Z31" s="1"/>
      <c r="AA31" s="1"/>
      <c r="AB31" s="1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</row>
    <row r="32" spans="2:143" s="12" customFormat="1" ht="12.75" customHeight="1" x14ac:dyDescent="0.2">
      <c r="B32" s="12">
        <f t="shared" ref="B32:B38" si="20">DATEDIF($C$30,C32,"m")</f>
        <v>6</v>
      </c>
      <c r="C32" s="30">
        <f t="shared" ref="C32:C38" si="21">IF(C31&gt;0,D32+C31,0)</f>
        <v>44963</v>
      </c>
      <c r="D32" s="32">
        <v>91</v>
      </c>
      <c r="E32" s="30">
        <f t="shared" si="11"/>
        <v>44963</v>
      </c>
      <c r="F32" s="39">
        <f t="shared" si="12"/>
        <v>44963</v>
      </c>
      <c r="G32" s="42">
        <f t="shared" si="13"/>
        <v>44963</v>
      </c>
      <c r="H32" s="43">
        <f t="shared" si="14"/>
        <v>91</v>
      </c>
      <c r="I32" s="43">
        <f t="shared" si="15"/>
        <v>185</v>
      </c>
      <c r="J32" s="82">
        <f t="shared" ref="J32:J38" si="22">+$P$14+P32</f>
        <v>0.55625000000000002</v>
      </c>
      <c r="K32" s="44">
        <f t="shared" si="16"/>
        <v>13.868150684931507</v>
      </c>
      <c r="L32" s="45">
        <v>0</v>
      </c>
      <c r="M32" s="45">
        <f t="shared" si="17"/>
        <v>100</v>
      </c>
      <c r="N32" s="45">
        <f t="shared" si="18"/>
        <v>13.868150684931507</v>
      </c>
      <c r="O32" s="47">
        <f t="shared" si="19"/>
        <v>41604452.05479452</v>
      </c>
      <c r="P32" s="77">
        <f>+$P$31</f>
        <v>0.55625000000000002</v>
      </c>
      <c r="Q32" s="1"/>
      <c r="R32" s="16">
        <f t="shared" si="6"/>
        <v>0.50684931506849318</v>
      </c>
      <c r="S32" s="16">
        <f t="shared" si="7"/>
        <v>0.76804268127765718</v>
      </c>
      <c r="T32" s="17">
        <f t="shared" si="8"/>
        <v>13.868150684931507</v>
      </c>
      <c r="U32" s="78">
        <f t="shared" si="9"/>
        <v>10.651331636417373</v>
      </c>
      <c r="V32" s="17">
        <f t="shared" si="10"/>
        <v>5.398620144485518</v>
      </c>
      <c r="W32" s="1"/>
      <c r="X32" s="1"/>
      <c r="Y32" s="1"/>
      <c r="Z32" s="1"/>
      <c r="AA32" s="1"/>
      <c r="AB32" s="1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</row>
    <row r="33" spans="2:143" s="12" customFormat="1" ht="12.75" customHeight="1" x14ac:dyDescent="0.2">
      <c r="B33" s="12">
        <f t="shared" si="20"/>
        <v>9</v>
      </c>
      <c r="C33" s="30">
        <f t="shared" si="21"/>
        <v>45051</v>
      </c>
      <c r="D33" s="32">
        <v>88</v>
      </c>
      <c r="E33" s="30">
        <f t="shared" si="11"/>
        <v>45051</v>
      </c>
      <c r="F33" s="39">
        <f t="shared" si="12"/>
        <v>45051</v>
      </c>
      <c r="G33" s="42">
        <f t="shared" si="13"/>
        <v>45051</v>
      </c>
      <c r="H33" s="43">
        <f t="shared" si="14"/>
        <v>88</v>
      </c>
      <c r="I33" s="43">
        <f t="shared" si="15"/>
        <v>273</v>
      </c>
      <c r="J33" s="82">
        <f t="shared" si="22"/>
        <v>0.55625000000000002</v>
      </c>
      <c r="K33" s="44">
        <f t="shared" si="16"/>
        <v>13.41095890410959</v>
      </c>
      <c r="L33" s="45">
        <v>16</v>
      </c>
      <c r="M33" s="45">
        <f t="shared" si="17"/>
        <v>84</v>
      </c>
      <c r="N33" s="45">
        <f t="shared" si="18"/>
        <v>29.410958904109592</v>
      </c>
      <c r="O33" s="47">
        <f t="shared" si="19"/>
        <v>88232876.712328777</v>
      </c>
      <c r="P33" s="77">
        <f t="shared" ref="P33:P38" si="23">+$P$31</f>
        <v>0.55625000000000002</v>
      </c>
      <c r="Q33" s="1"/>
      <c r="R33" s="16">
        <f t="shared" si="6"/>
        <v>0.74794520547945209</v>
      </c>
      <c r="S33" s="16">
        <f t="shared" si="7"/>
        <v>0.67743238806192485</v>
      </c>
      <c r="T33" s="17">
        <f t="shared" si="8"/>
        <v>29.410958904109592</v>
      </c>
      <c r="U33" s="78">
        <f t="shared" si="9"/>
        <v>19.923936125602093</v>
      </c>
      <c r="V33" s="17">
        <f t="shared" si="10"/>
        <v>14.902012499422936</v>
      </c>
      <c r="W33" s="1"/>
      <c r="X33" s="1"/>
      <c r="Y33" s="1"/>
      <c r="Z33" s="1"/>
      <c r="AA33" s="1"/>
      <c r="AB33" s="1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</row>
    <row r="34" spans="2:143" s="12" customFormat="1" ht="12.75" customHeight="1" x14ac:dyDescent="0.2">
      <c r="B34" s="12">
        <f t="shared" si="20"/>
        <v>12</v>
      </c>
      <c r="C34" s="30">
        <f t="shared" si="21"/>
        <v>45145</v>
      </c>
      <c r="D34" s="32">
        <v>94</v>
      </c>
      <c r="E34" s="30">
        <f t="shared" si="11"/>
        <v>45145</v>
      </c>
      <c r="F34" s="39">
        <f t="shared" si="12"/>
        <v>45145</v>
      </c>
      <c r="G34" s="42">
        <f t="shared" si="13"/>
        <v>45145</v>
      </c>
      <c r="H34" s="43">
        <f t="shared" si="14"/>
        <v>94</v>
      </c>
      <c r="I34" s="43">
        <f t="shared" si="15"/>
        <v>367</v>
      </c>
      <c r="J34" s="82">
        <f t="shared" si="22"/>
        <v>0.55625000000000002</v>
      </c>
      <c r="K34" s="44">
        <f t="shared" si="16"/>
        <v>12.033287671232879</v>
      </c>
      <c r="L34" s="45">
        <v>16</v>
      </c>
      <c r="M34" s="45">
        <f t="shared" si="17"/>
        <v>68</v>
      </c>
      <c r="N34" s="45">
        <f t="shared" si="18"/>
        <v>28.033287671232877</v>
      </c>
      <c r="O34" s="47">
        <f t="shared" si="19"/>
        <v>84099863.013698637</v>
      </c>
      <c r="P34" s="77">
        <f t="shared" si="23"/>
        <v>0.55625000000000002</v>
      </c>
      <c r="Q34" s="1"/>
      <c r="R34" s="16">
        <f t="shared" si="6"/>
        <v>1.0054794520547945</v>
      </c>
      <c r="S34" s="16">
        <f t="shared" si="7"/>
        <v>0.59241947379489679</v>
      </c>
      <c r="T34" s="17">
        <f t="shared" si="8"/>
        <v>28.033287671232877</v>
      </c>
      <c r="U34" s="78">
        <f t="shared" si="9"/>
        <v>16.60746553093275</v>
      </c>
      <c r="V34" s="17">
        <f t="shared" si="10"/>
        <v>16.698465342061148</v>
      </c>
      <c r="W34" s="1"/>
      <c r="X34" s="1"/>
      <c r="Y34" s="1"/>
      <c r="Z34" s="1"/>
      <c r="AA34" s="1"/>
      <c r="AB34" s="1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</row>
    <row r="35" spans="2:143" s="12" customFormat="1" ht="12.75" customHeight="1" x14ac:dyDescent="0.2">
      <c r="B35" s="12">
        <f t="shared" si="20"/>
        <v>15</v>
      </c>
      <c r="C35" s="30">
        <f t="shared" si="21"/>
        <v>45236</v>
      </c>
      <c r="D35" s="32">
        <v>91</v>
      </c>
      <c r="E35" s="30">
        <f t="shared" si="11"/>
        <v>45236</v>
      </c>
      <c r="F35" s="39">
        <f t="shared" si="12"/>
        <v>45236</v>
      </c>
      <c r="G35" s="42">
        <f t="shared" si="13"/>
        <v>45236</v>
      </c>
      <c r="H35" s="43">
        <f t="shared" si="14"/>
        <v>91</v>
      </c>
      <c r="I35" s="43">
        <f t="shared" si="15"/>
        <v>458</v>
      </c>
      <c r="J35" s="82">
        <f t="shared" si="22"/>
        <v>0.55625000000000002</v>
      </c>
      <c r="K35" s="44">
        <f t="shared" si="16"/>
        <v>9.4303424657534247</v>
      </c>
      <c r="L35" s="45">
        <v>16</v>
      </c>
      <c r="M35" s="45">
        <f t="shared" si="17"/>
        <v>52</v>
      </c>
      <c r="N35" s="45">
        <f t="shared" si="18"/>
        <v>25.430342465753426</v>
      </c>
      <c r="O35" s="47">
        <f t="shared" si="19"/>
        <v>76291027.397260278</v>
      </c>
      <c r="P35" s="77">
        <f t="shared" si="23"/>
        <v>0.55625000000000002</v>
      </c>
      <c r="Q35" s="1"/>
      <c r="R35" s="16">
        <f t="shared" si="6"/>
        <v>1.2547945205479452</v>
      </c>
      <c r="S35" s="16">
        <f t="shared" si="7"/>
        <v>0.5202969877114072</v>
      </c>
      <c r="T35" s="17">
        <f t="shared" si="8"/>
        <v>25.430342465753426</v>
      </c>
      <c r="U35" s="78">
        <f t="shared" si="9"/>
        <v>13.231330581400988</v>
      </c>
      <c r="V35" s="17">
        <f t="shared" si="10"/>
        <v>16.602601113100416</v>
      </c>
      <c r="W35" s="1"/>
      <c r="X35" s="1"/>
      <c r="Y35" s="1"/>
      <c r="Z35" s="1"/>
      <c r="AA35" s="1"/>
      <c r="AB35" s="1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</row>
    <row r="36" spans="2:143" s="12" customFormat="1" ht="12.75" customHeight="1" x14ac:dyDescent="0.2">
      <c r="B36" s="12">
        <f t="shared" si="20"/>
        <v>18</v>
      </c>
      <c r="C36" s="30">
        <f t="shared" si="21"/>
        <v>45327</v>
      </c>
      <c r="D36" s="32">
        <v>91</v>
      </c>
      <c r="E36" s="30">
        <f t="shared" si="11"/>
        <v>45327</v>
      </c>
      <c r="F36" s="39">
        <f t="shared" si="12"/>
        <v>45327</v>
      </c>
      <c r="G36" s="42">
        <f t="shared" si="13"/>
        <v>45327</v>
      </c>
      <c r="H36" s="43">
        <f t="shared" si="14"/>
        <v>91</v>
      </c>
      <c r="I36" s="43">
        <f t="shared" si="15"/>
        <v>549</v>
      </c>
      <c r="J36" s="82">
        <f t="shared" si="22"/>
        <v>0.55625000000000002</v>
      </c>
      <c r="K36" s="44">
        <f t="shared" si="16"/>
        <v>7.2114383561643836</v>
      </c>
      <c r="L36" s="45">
        <v>16</v>
      </c>
      <c r="M36" s="45">
        <f t="shared" si="17"/>
        <v>36</v>
      </c>
      <c r="N36" s="45">
        <f t="shared" si="18"/>
        <v>23.211438356164383</v>
      </c>
      <c r="O36" s="47">
        <f t="shared" si="19"/>
        <v>69634315.068493143</v>
      </c>
      <c r="P36" s="77">
        <f t="shared" si="23"/>
        <v>0.55625000000000002</v>
      </c>
      <c r="Q36" s="1"/>
      <c r="R36" s="16">
        <f t="shared" si="6"/>
        <v>1.5041095890410958</v>
      </c>
      <c r="S36" s="16">
        <f t="shared" si="7"/>
        <v>0.45695485613845144</v>
      </c>
      <c r="T36" s="17">
        <f t="shared" si="8"/>
        <v>23.211438356164383</v>
      </c>
      <c r="U36" s="78">
        <f t="shared" si="9"/>
        <v>10.60657947480763</v>
      </c>
      <c r="V36" s="17">
        <f t="shared" si="10"/>
        <v>15.953457894984625</v>
      </c>
      <c r="W36" s="1"/>
      <c r="X36" s="1"/>
      <c r="Y36" s="1"/>
      <c r="Z36" s="1"/>
      <c r="AA36" s="1"/>
      <c r="AB36" s="1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</row>
    <row r="37" spans="2:143" s="12" customFormat="1" ht="12.75" customHeight="1" x14ac:dyDescent="0.2">
      <c r="B37" s="12">
        <f t="shared" si="20"/>
        <v>21</v>
      </c>
      <c r="C37" s="30">
        <f t="shared" si="21"/>
        <v>45418</v>
      </c>
      <c r="D37" s="32">
        <v>91</v>
      </c>
      <c r="E37" s="30">
        <f t="shared" si="11"/>
        <v>45418</v>
      </c>
      <c r="F37" s="39">
        <f t="shared" si="12"/>
        <v>45418</v>
      </c>
      <c r="G37" s="42">
        <f t="shared" si="13"/>
        <v>45418</v>
      </c>
      <c r="H37" s="43">
        <f t="shared" si="14"/>
        <v>91</v>
      </c>
      <c r="I37" s="43">
        <f t="shared" si="15"/>
        <v>640</v>
      </c>
      <c r="J37" s="82">
        <f t="shared" si="22"/>
        <v>0.55625000000000002</v>
      </c>
      <c r="K37" s="44">
        <f t="shared" si="16"/>
        <v>4.9925342465753424</v>
      </c>
      <c r="L37" s="45">
        <v>16</v>
      </c>
      <c r="M37" s="45">
        <f t="shared" si="17"/>
        <v>20</v>
      </c>
      <c r="N37" s="45">
        <f t="shared" si="18"/>
        <v>20.992534246575342</v>
      </c>
      <c r="O37" s="47">
        <f t="shared" si="19"/>
        <v>62977602.739726029</v>
      </c>
      <c r="P37" s="77">
        <f t="shared" si="23"/>
        <v>0.55625000000000002</v>
      </c>
      <c r="Q37" s="1"/>
      <c r="R37" s="16">
        <f t="shared" si="6"/>
        <v>1.7534246575342465</v>
      </c>
      <c r="S37" s="16">
        <f t="shared" si="7"/>
        <v>0.40132413886726581</v>
      </c>
      <c r="T37" s="17">
        <f t="shared" si="8"/>
        <v>20.992534246575342</v>
      </c>
      <c r="U37" s="78">
        <f t="shared" si="9"/>
        <v>8.4248107291484366</v>
      </c>
      <c r="V37" s="17">
        <f t="shared" si="10"/>
        <v>14.772270867547943</v>
      </c>
      <c r="W37" s="1"/>
      <c r="X37" s="1"/>
      <c r="Y37" s="1"/>
      <c r="Z37" s="1"/>
      <c r="AA37" s="1"/>
      <c r="AB37" s="1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</row>
    <row r="38" spans="2:143" s="12" customFormat="1" ht="12.75" customHeight="1" x14ac:dyDescent="0.2">
      <c r="B38" s="12">
        <f t="shared" si="20"/>
        <v>24</v>
      </c>
      <c r="C38" s="30">
        <f t="shared" si="21"/>
        <v>45509</v>
      </c>
      <c r="D38" s="32">
        <v>91</v>
      </c>
      <c r="E38" s="30">
        <f t="shared" si="11"/>
        <v>45509</v>
      </c>
      <c r="F38" s="39">
        <f t="shared" si="12"/>
        <v>45509</v>
      </c>
      <c r="G38" s="53">
        <f t="shared" si="13"/>
        <v>45509</v>
      </c>
      <c r="H38" s="48">
        <f t="shared" si="14"/>
        <v>91</v>
      </c>
      <c r="I38" s="48">
        <f t="shared" si="15"/>
        <v>731</v>
      </c>
      <c r="J38" s="83">
        <f t="shared" si="22"/>
        <v>0.55625000000000002</v>
      </c>
      <c r="K38" s="54">
        <f t="shared" si="16"/>
        <v>2.7736301369863012</v>
      </c>
      <c r="L38" s="55">
        <v>20</v>
      </c>
      <c r="M38" s="55">
        <f>+M36-L38</f>
        <v>16</v>
      </c>
      <c r="N38" s="55">
        <f t="shared" si="18"/>
        <v>22.773630136986302</v>
      </c>
      <c r="O38" s="56">
        <f t="shared" si="19"/>
        <v>68320890.410958916</v>
      </c>
      <c r="P38" s="79">
        <f t="shared" si="23"/>
        <v>0.55625000000000002</v>
      </c>
      <c r="Q38" s="1"/>
      <c r="R38" s="16">
        <f t="shared" si="6"/>
        <v>2.0027397260273974</v>
      </c>
      <c r="S38" s="16">
        <f t="shared" si="7"/>
        <v>0.35246603088676443</v>
      </c>
      <c r="T38" s="17">
        <f t="shared" si="8"/>
        <v>22.773630136986302</v>
      </c>
      <c r="U38" s="78">
        <f t="shared" si="9"/>
        <v>8.0269310232667639</v>
      </c>
      <c r="V38" s="17">
        <f t="shared" si="10"/>
        <v>16.075853638378096</v>
      </c>
      <c r="W38" s="1"/>
      <c r="X38" s="1"/>
      <c r="Y38" s="1"/>
      <c r="Z38" s="1"/>
      <c r="AA38" s="1"/>
      <c r="AB38" s="1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</row>
    <row r="39" spans="2:143" ht="12.75" customHeight="1" x14ac:dyDescent="0.2">
      <c r="G39" s="40"/>
      <c r="H39" s="13"/>
      <c r="I39" s="15"/>
      <c r="J39" s="41"/>
      <c r="K39" s="14"/>
      <c r="L39" s="38"/>
      <c r="M39" s="15"/>
      <c r="N39" s="15"/>
      <c r="O39" s="37"/>
      <c r="R39" s="1">
        <f t="shared" si="6"/>
        <v>0</v>
      </c>
      <c r="S39" s="1">
        <f t="shared" si="7"/>
        <v>1</v>
      </c>
      <c r="T39" s="1"/>
      <c r="U39" s="1"/>
      <c r="V39" s="1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</row>
    <row r="40" spans="2:143" x14ac:dyDescent="0.2">
      <c r="G40" s="18"/>
      <c r="H40" s="13"/>
      <c r="I40" s="13"/>
      <c r="J40" s="13"/>
      <c r="K40" s="13"/>
      <c r="L40" s="22">
        <f>SUM(L31:L38)</f>
        <v>100</v>
      </c>
      <c r="M40" s="15"/>
      <c r="N40" s="15"/>
      <c r="O40" s="23">
        <f>SUM(O30:O38)</f>
        <v>234137054.79452059</v>
      </c>
      <c r="R40" s="19"/>
      <c r="S40" s="19"/>
      <c r="T40" s="17"/>
      <c r="U40" s="17">
        <f>SUM(U31:U38)</f>
        <v>99.999999657727969</v>
      </c>
      <c r="V40" s="17">
        <f>SUM(V31:V38)</f>
        <v>103.62957127608556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</row>
    <row r="41" spans="2:143" x14ac:dyDescent="0.2"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</row>
    <row r="42" spans="2:143" x14ac:dyDescent="0.2">
      <c r="R42" s="1"/>
      <c r="S42" s="1"/>
      <c r="T42" s="1"/>
      <c r="U42" s="1"/>
      <c r="V42" s="1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</row>
    <row r="43" spans="2:143" x14ac:dyDescent="0.2">
      <c r="R43" s="1"/>
      <c r="S43" s="1"/>
      <c r="T43" s="1"/>
      <c r="U43" s="1"/>
      <c r="V43" s="1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</row>
    <row r="44" spans="2:143" x14ac:dyDescent="0.2">
      <c r="R44" s="1"/>
      <c r="S44" s="1"/>
      <c r="T44" s="1"/>
      <c r="U44" s="1"/>
      <c r="V44" s="1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</row>
    <row r="45" spans="2:143" x14ac:dyDescent="0.2">
      <c r="R45" s="1"/>
      <c r="S45" s="1"/>
      <c r="T45" s="1"/>
      <c r="U45" s="1"/>
      <c r="V45" s="1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</row>
    <row r="46" spans="2:143" ht="9.75" customHeight="1" x14ac:dyDescent="0.2">
      <c r="R46" s="1"/>
      <c r="S46" s="1"/>
      <c r="T46" s="1"/>
      <c r="U46" s="1"/>
      <c r="V46" s="1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</row>
    <row r="47" spans="2:143" x14ac:dyDescent="0.2">
      <c r="R47" s="1"/>
      <c r="S47" s="1"/>
      <c r="T47" s="1"/>
      <c r="U47" s="1"/>
      <c r="V47" s="1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</row>
    <row r="48" spans="2:143" x14ac:dyDescent="0.2">
      <c r="R48" s="1"/>
      <c r="S48" s="1"/>
      <c r="T48" s="1"/>
      <c r="U48" s="1"/>
      <c r="V48" s="1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</row>
    <row r="49" spans="8:143" x14ac:dyDescent="0.2">
      <c r="R49" s="1"/>
      <c r="S49" s="1"/>
      <c r="T49" s="1"/>
      <c r="U49" s="1"/>
      <c r="V49" s="1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</row>
    <row r="50" spans="8:143" hidden="1" x14ac:dyDescent="0.2">
      <c r="R50" s="1"/>
      <c r="S50" s="1"/>
      <c r="T50" s="1"/>
      <c r="U50" s="1"/>
      <c r="V50" s="1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</row>
    <row r="51" spans="8:143" hidden="1" x14ac:dyDescent="0.2">
      <c r="H51" s="57"/>
      <c r="I51" s="57" t="s">
        <v>23</v>
      </c>
      <c r="J51" s="57"/>
      <c r="K51" s="57" t="s">
        <v>24</v>
      </c>
      <c r="R51" s="1"/>
      <c r="S51" s="1"/>
      <c r="T51" s="1"/>
      <c r="U51" s="1"/>
      <c r="V51" s="1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</row>
    <row r="52" spans="8:143" hidden="1" x14ac:dyDescent="0.2">
      <c r="H52" s="57">
        <v>1</v>
      </c>
      <c r="I52" s="57"/>
      <c r="J52" s="57"/>
      <c r="K52" s="57"/>
      <c r="R52" s="1"/>
      <c r="S52" s="1"/>
      <c r="T52" s="1"/>
      <c r="U52" s="1"/>
      <c r="V52" s="1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</row>
    <row r="53" spans="8:143" hidden="1" x14ac:dyDescent="0.2">
      <c r="H53" s="57">
        <v>2</v>
      </c>
      <c r="I53" s="57"/>
      <c r="J53" s="57"/>
      <c r="K53" s="57"/>
      <c r="R53" s="1"/>
      <c r="S53" s="1"/>
      <c r="T53" s="1"/>
      <c r="U53" s="1"/>
      <c r="V53" s="1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</row>
    <row r="54" spans="8:143" hidden="1" x14ac:dyDescent="0.2">
      <c r="H54" s="57">
        <v>3</v>
      </c>
      <c r="I54" s="57">
        <v>1</v>
      </c>
      <c r="J54" s="57"/>
      <c r="K54" s="57"/>
      <c r="R54" s="1"/>
      <c r="S54" s="1"/>
      <c r="T54" s="1"/>
      <c r="U54" s="1"/>
      <c r="V54" s="1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</row>
    <row r="55" spans="8:143" hidden="1" x14ac:dyDescent="0.2">
      <c r="H55" s="57">
        <v>4</v>
      </c>
      <c r="I55" s="57"/>
      <c r="J55" s="57"/>
      <c r="K55" s="57"/>
      <c r="R55" s="1"/>
      <c r="S55" s="1"/>
      <c r="T55" s="1"/>
      <c r="U55" s="1"/>
      <c r="V55" s="1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</row>
    <row r="56" spans="8:143" hidden="1" x14ac:dyDescent="0.2">
      <c r="H56" s="57">
        <v>5</v>
      </c>
      <c r="I56" s="57"/>
      <c r="J56" s="57"/>
      <c r="K56" s="57"/>
      <c r="R56" s="1"/>
      <c r="S56" s="1"/>
      <c r="T56" s="1"/>
      <c r="U56" s="1"/>
      <c r="V56" s="1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</row>
    <row r="57" spans="8:143" hidden="1" x14ac:dyDescent="0.2">
      <c r="H57" s="57">
        <v>6</v>
      </c>
      <c r="I57" s="57">
        <v>2</v>
      </c>
      <c r="J57" s="57">
        <v>1</v>
      </c>
      <c r="K57" s="57"/>
      <c r="R57" s="1"/>
      <c r="S57" s="1"/>
      <c r="T57" s="1"/>
      <c r="U57" s="1"/>
      <c r="V57" s="1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</row>
    <row r="58" spans="8:143" hidden="1" x14ac:dyDescent="0.2">
      <c r="H58" s="57">
        <v>7</v>
      </c>
      <c r="I58" s="57"/>
      <c r="J58" s="57"/>
      <c r="K58" s="57"/>
      <c r="R58" s="1"/>
      <c r="S58" s="1"/>
      <c r="T58" s="1"/>
      <c r="U58" s="1"/>
      <c r="V58" s="1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</row>
    <row r="59" spans="8:143" hidden="1" x14ac:dyDescent="0.2">
      <c r="H59" s="57">
        <v>8</v>
      </c>
      <c r="I59" s="57"/>
      <c r="J59" s="57"/>
      <c r="K59" s="57"/>
      <c r="R59" s="1"/>
      <c r="S59" s="1"/>
      <c r="T59" s="1"/>
      <c r="U59" s="1"/>
      <c r="V59" s="1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</row>
    <row r="60" spans="8:143" hidden="1" x14ac:dyDescent="0.2">
      <c r="H60" s="57">
        <v>9</v>
      </c>
      <c r="I60" s="57">
        <v>3</v>
      </c>
      <c r="J60" s="57"/>
      <c r="K60" s="57"/>
      <c r="R60" s="1"/>
      <c r="S60" s="1"/>
      <c r="T60" s="1"/>
      <c r="U60" s="1"/>
      <c r="V60" s="1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</row>
    <row r="61" spans="8:143" hidden="1" x14ac:dyDescent="0.2">
      <c r="H61" s="57">
        <v>10</v>
      </c>
      <c r="I61" s="57"/>
      <c r="J61" s="57"/>
      <c r="K61" s="57"/>
      <c r="R61" s="1"/>
      <c r="S61" s="1"/>
      <c r="T61" s="1"/>
      <c r="U61" s="1"/>
      <c r="V61" s="1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</row>
    <row r="62" spans="8:143" hidden="1" x14ac:dyDescent="0.2">
      <c r="H62" s="57">
        <v>11</v>
      </c>
      <c r="I62" s="57"/>
      <c r="J62" s="57"/>
      <c r="K62" s="57"/>
      <c r="R62" s="1"/>
      <c r="S62" s="1"/>
      <c r="T62" s="1"/>
      <c r="U62" s="1"/>
      <c r="V62" s="1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</row>
    <row r="63" spans="8:143" hidden="1" x14ac:dyDescent="0.2">
      <c r="H63" s="57">
        <v>12</v>
      </c>
      <c r="I63" s="57">
        <v>4</v>
      </c>
      <c r="J63" s="57">
        <v>2</v>
      </c>
      <c r="K63" s="57"/>
      <c r="R63" s="1"/>
      <c r="S63" s="1"/>
      <c r="T63" s="1"/>
      <c r="U63" s="1"/>
      <c r="V63" s="1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</row>
    <row r="64" spans="8:143" hidden="1" x14ac:dyDescent="0.2">
      <c r="H64" s="57">
        <v>13</v>
      </c>
      <c r="I64" s="57"/>
      <c r="J64" s="57"/>
      <c r="K64" s="57"/>
      <c r="R64" s="1"/>
      <c r="S64" s="1"/>
      <c r="T64" s="1"/>
      <c r="U64" s="1"/>
      <c r="V64" s="1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</row>
    <row r="65" spans="8:143" hidden="1" x14ac:dyDescent="0.2">
      <c r="H65" s="57">
        <v>14</v>
      </c>
      <c r="I65" s="57"/>
      <c r="J65" s="57"/>
      <c r="K65" s="57"/>
      <c r="R65" s="1"/>
      <c r="S65" s="1"/>
      <c r="T65" s="1"/>
      <c r="U65" s="1"/>
      <c r="V65" s="1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</row>
    <row r="66" spans="8:143" hidden="1" x14ac:dyDescent="0.2">
      <c r="H66" s="57">
        <v>15</v>
      </c>
      <c r="I66" s="57">
        <v>5</v>
      </c>
      <c r="J66" s="57"/>
      <c r="K66" s="57"/>
      <c r="R66" s="1"/>
      <c r="S66" s="1"/>
      <c r="T66" s="1"/>
      <c r="U66" s="1"/>
      <c r="V66" s="1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</row>
    <row r="67" spans="8:143" hidden="1" x14ac:dyDescent="0.2">
      <c r="H67" s="57">
        <v>16</v>
      </c>
      <c r="I67" s="57"/>
      <c r="J67" s="57"/>
      <c r="K67" s="57"/>
      <c r="R67" s="1"/>
      <c r="S67" s="1"/>
      <c r="T67" s="1"/>
      <c r="U67" s="1"/>
      <c r="V67" s="1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</row>
    <row r="68" spans="8:143" hidden="1" x14ac:dyDescent="0.2">
      <c r="H68" s="57">
        <v>17</v>
      </c>
      <c r="I68" s="57"/>
      <c r="J68" s="57"/>
      <c r="K68" s="57"/>
      <c r="R68" s="1"/>
      <c r="S68" s="1"/>
      <c r="T68" s="1"/>
      <c r="U68" s="1"/>
      <c r="V68" s="1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</row>
    <row r="69" spans="8:143" hidden="1" x14ac:dyDescent="0.2">
      <c r="H69" s="57">
        <v>18</v>
      </c>
      <c r="I69" s="57">
        <v>6</v>
      </c>
      <c r="J69" s="57">
        <v>3</v>
      </c>
      <c r="K69" s="57"/>
      <c r="R69" s="1"/>
      <c r="S69" s="1"/>
      <c r="T69" s="1"/>
      <c r="U69" s="1"/>
      <c r="V69" s="1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</row>
    <row r="70" spans="8:143" hidden="1" x14ac:dyDescent="0.2">
      <c r="H70" s="57">
        <v>19</v>
      </c>
      <c r="I70" s="57"/>
      <c r="J70" s="57"/>
      <c r="K70" s="57"/>
      <c r="R70" s="1"/>
      <c r="S70" s="1"/>
      <c r="T70" s="1"/>
      <c r="U70" s="1"/>
      <c r="V70" s="1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</row>
    <row r="71" spans="8:143" hidden="1" x14ac:dyDescent="0.2">
      <c r="H71" s="57">
        <v>20</v>
      </c>
      <c r="I71" s="57"/>
      <c r="J71" s="57"/>
      <c r="K71" s="57"/>
      <c r="R71" s="1"/>
      <c r="S71" s="1"/>
      <c r="T71" s="1"/>
      <c r="U71" s="1"/>
      <c r="V71" s="1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</row>
    <row r="72" spans="8:143" hidden="1" x14ac:dyDescent="0.2">
      <c r="H72" s="57">
        <v>21</v>
      </c>
      <c r="I72" s="57">
        <v>7</v>
      </c>
      <c r="J72" s="57"/>
      <c r="K72" s="57"/>
      <c r="R72" s="1"/>
      <c r="S72" s="1"/>
      <c r="T72" s="1"/>
      <c r="U72" s="1"/>
      <c r="V72" s="1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</row>
    <row r="73" spans="8:143" hidden="1" x14ac:dyDescent="0.2">
      <c r="H73" s="57">
        <v>22</v>
      </c>
      <c r="I73" s="57"/>
      <c r="J73" s="57"/>
      <c r="K73" s="57"/>
      <c r="R73" s="1"/>
      <c r="S73" s="1"/>
      <c r="T73" s="1"/>
      <c r="U73" s="1"/>
      <c r="V73" s="1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</row>
    <row r="74" spans="8:143" hidden="1" x14ac:dyDescent="0.2">
      <c r="H74" s="57">
        <v>23</v>
      </c>
      <c r="I74" s="57"/>
      <c r="J74" s="57"/>
      <c r="K74" s="57"/>
      <c r="R74" s="1"/>
      <c r="S74" s="1"/>
      <c r="T74" s="1"/>
      <c r="U74" s="1"/>
      <c r="V74" s="1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</row>
    <row r="75" spans="8:143" hidden="1" x14ac:dyDescent="0.2">
      <c r="H75" s="57">
        <v>24</v>
      </c>
      <c r="I75" s="57">
        <v>8</v>
      </c>
      <c r="J75" s="57">
        <v>4</v>
      </c>
      <c r="K75" s="57"/>
      <c r="R75" s="1"/>
      <c r="S75" s="1"/>
      <c r="T75" s="1"/>
      <c r="U75" s="1"/>
      <c r="V75" s="1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</row>
    <row r="76" spans="8:143" hidden="1" x14ac:dyDescent="0.2">
      <c r="H76" s="57">
        <v>25</v>
      </c>
      <c r="I76" s="57"/>
      <c r="J76" s="57"/>
      <c r="K76" s="57"/>
      <c r="R76" s="1"/>
      <c r="S76" s="1"/>
      <c r="T76" s="1"/>
      <c r="U76" s="1"/>
      <c r="V76" s="1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</row>
    <row r="77" spans="8:143" hidden="1" x14ac:dyDescent="0.2">
      <c r="H77" s="57">
        <v>26</v>
      </c>
      <c r="I77" s="57"/>
      <c r="J77" s="57"/>
      <c r="K77" s="57"/>
      <c r="R77" s="1"/>
      <c r="S77" s="1"/>
      <c r="T77" s="1"/>
      <c r="U77" s="1"/>
      <c r="V77" s="1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</row>
    <row r="78" spans="8:143" hidden="1" x14ac:dyDescent="0.2">
      <c r="H78" s="57">
        <v>27</v>
      </c>
      <c r="I78" s="57">
        <v>9</v>
      </c>
      <c r="J78" s="57"/>
      <c r="K78" s="57"/>
      <c r="R78" s="1"/>
      <c r="S78" s="1"/>
      <c r="T78" s="1"/>
      <c r="U78" s="1"/>
      <c r="V78" s="1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</row>
    <row r="79" spans="8:143" hidden="1" x14ac:dyDescent="0.2">
      <c r="H79" s="57">
        <v>28</v>
      </c>
      <c r="I79" s="57"/>
      <c r="J79" s="57"/>
      <c r="K79" s="57"/>
      <c r="R79" s="1"/>
      <c r="S79" s="1"/>
      <c r="T79" s="1"/>
      <c r="U79" s="1"/>
      <c r="V79" s="1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</row>
    <row r="80" spans="8:143" hidden="1" x14ac:dyDescent="0.2">
      <c r="H80" s="57">
        <v>29</v>
      </c>
      <c r="I80" s="57"/>
      <c r="J80" s="57"/>
      <c r="K80" s="57"/>
      <c r="R80" s="1"/>
      <c r="S80" s="1"/>
      <c r="T80" s="1"/>
      <c r="U80" s="1"/>
      <c r="V80" s="1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</row>
    <row r="81" spans="8:143" hidden="1" x14ac:dyDescent="0.2">
      <c r="H81" s="57">
        <v>30</v>
      </c>
      <c r="I81" s="57">
        <v>10</v>
      </c>
      <c r="J81" s="57">
        <v>5</v>
      </c>
      <c r="K81" s="57"/>
      <c r="R81" s="1"/>
      <c r="S81" s="1"/>
      <c r="T81" s="1"/>
      <c r="U81" s="1"/>
      <c r="V81" s="1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</row>
    <row r="82" spans="8:143" hidden="1" x14ac:dyDescent="0.2">
      <c r="H82" s="57">
        <v>31</v>
      </c>
      <c r="I82" s="57"/>
      <c r="J82" s="57"/>
      <c r="K82" s="57"/>
      <c r="R82" s="1"/>
      <c r="S82" s="1"/>
      <c r="T82" s="1"/>
      <c r="U82" s="1"/>
      <c r="V82" s="1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</row>
    <row r="83" spans="8:143" hidden="1" x14ac:dyDescent="0.2">
      <c r="H83" s="57">
        <v>32</v>
      </c>
      <c r="I83" s="57"/>
      <c r="J83" s="57"/>
      <c r="K83" s="57"/>
      <c r="R83" s="1"/>
      <c r="S83" s="1"/>
      <c r="T83" s="1"/>
      <c r="U83" s="1"/>
      <c r="V83" s="1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</row>
    <row r="84" spans="8:143" hidden="1" x14ac:dyDescent="0.2">
      <c r="H84" s="57">
        <v>33</v>
      </c>
      <c r="I84" s="57">
        <v>11</v>
      </c>
      <c r="J84" s="57"/>
      <c r="K84" s="57"/>
      <c r="R84" s="1"/>
      <c r="S84" s="1"/>
      <c r="T84" s="1"/>
      <c r="U84" s="1"/>
      <c r="V84" s="1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</row>
    <row r="85" spans="8:143" hidden="1" x14ac:dyDescent="0.2">
      <c r="H85" s="57">
        <v>34</v>
      </c>
      <c r="I85" s="57"/>
      <c r="J85" s="57"/>
      <c r="K85" s="57"/>
      <c r="R85" s="1"/>
      <c r="S85" s="1"/>
      <c r="T85" s="1"/>
      <c r="U85" s="1"/>
      <c r="V85" s="1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</row>
    <row r="86" spans="8:143" hidden="1" x14ac:dyDescent="0.2">
      <c r="H86" s="57">
        <v>35</v>
      </c>
      <c r="I86" s="57"/>
      <c r="J86" s="57"/>
      <c r="K86" s="57"/>
      <c r="R86" s="1"/>
      <c r="S86" s="1"/>
      <c r="T86" s="1"/>
      <c r="U86" s="1"/>
      <c r="V86" s="1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</row>
    <row r="87" spans="8:143" hidden="1" x14ac:dyDescent="0.2">
      <c r="H87" s="57">
        <v>36</v>
      </c>
      <c r="I87" s="57">
        <v>12</v>
      </c>
      <c r="J87" s="57">
        <v>6</v>
      </c>
      <c r="K87" s="57">
        <v>1</v>
      </c>
      <c r="R87" s="1"/>
      <c r="S87" s="1"/>
      <c r="T87" s="1"/>
      <c r="U87" s="1"/>
      <c r="V87" s="1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</row>
    <row r="88" spans="8:143" hidden="1" x14ac:dyDescent="0.2">
      <c r="H88" s="57">
        <v>37</v>
      </c>
      <c r="I88" s="57"/>
      <c r="J88" s="57"/>
      <c r="K88" s="57"/>
      <c r="R88" s="1"/>
      <c r="S88" s="1"/>
      <c r="T88" s="1"/>
      <c r="U88" s="1"/>
      <c r="V88" s="1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</row>
    <row r="89" spans="8:143" hidden="1" x14ac:dyDescent="0.2">
      <c r="H89" s="57">
        <v>38</v>
      </c>
      <c r="I89" s="57"/>
      <c r="J89" s="57"/>
      <c r="K89" s="57"/>
      <c r="R89" s="1"/>
      <c r="S89" s="1"/>
      <c r="T89" s="1"/>
      <c r="U89" s="1"/>
      <c r="V89" s="1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</row>
    <row r="90" spans="8:143" hidden="1" x14ac:dyDescent="0.2">
      <c r="H90" s="57">
        <v>39</v>
      </c>
      <c r="I90" s="57">
        <v>13</v>
      </c>
      <c r="J90" s="57"/>
      <c r="K90" s="57"/>
      <c r="R90" s="1"/>
      <c r="S90" s="1"/>
      <c r="T90" s="1"/>
      <c r="U90" s="1"/>
      <c r="V90" s="1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</row>
    <row r="91" spans="8:143" hidden="1" x14ac:dyDescent="0.2">
      <c r="H91" s="57">
        <v>40</v>
      </c>
      <c r="I91" s="57"/>
      <c r="J91" s="57"/>
      <c r="K91" s="57"/>
      <c r="R91" s="1"/>
      <c r="S91" s="1"/>
      <c r="T91" s="1"/>
      <c r="U91" s="1"/>
      <c r="V91" s="1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</row>
    <row r="92" spans="8:143" hidden="1" x14ac:dyDescent="0.2">
      <c r="H92" s="57">
        <v>41</v>
      </c>
      <c r="I92" s="57"/>
      <c r="J92" s="57"/>
      <c r="K92" s="57"/>
      <c r="R92" s="1"/>
      <c r="S92" s="1"/>
      <c r="T92" s="1"/>
      <c r="U92" s="1"/>
      <c r="V92" s="1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</row>
    <row r="93" spans="8:143" hidden="1" x14ac:dyDescent="0.2">
      <c r="H93" s="57">
        <v>42</v>
      </c>
      <c r="I93" s="57">
        <v>14</v>
      </c>
      <c r="J93" s="57">
        <v>7</v>
      </c>
      <c r="K93" s="57">
        <v>2</v>
      </c>
      <c r="R93" s="1"/>
      <c r="S93" s="1"/>
      <c r="T93" s="1"/>
      <c r="U93" s="1"/>
      <c r="V93" s="1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</row>
    <row r="94" spans="8:143" hidden="1" x14ac:dyDescent="0.2">
      <c r="H94" s="57">
        <v>43</v>
      </c>
      <c r="I94" s="57"/>
      <c r="J94" s="57"/>
      <c r="K94" s="57"/>
      <c r="R94" s="1"/>
      <c r="S94" s="1"/>
      <c r="T94" s="1"/>
      <c r="U94" s="1"/>
      <c r="V94" s="1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</row>
    <row r="95" spans="8:143" hidden="1" x14ac:dyDescent="0.2">
      <c r="H95" s="57">
        <v>44</v>
      </c>
      <c r="I95" s="57"/>
      <c r="J95" s="57"/>
      <c r="K95" s="57"/>
      <c r="R95" s="1"/>
      <c r="S95" s="1"/>
      <c r="T95" s="1"/>
      <c r="U95" s="1"/>
      <c r="V95" s="1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</row>
    <row r="96" spans="8:143" hidden="1" x14ac:dyDescent="0.2">
      <c r="H96" s="57">
        <v>45</v>
      </c>
      <c r="I96" s="57">
        <v>15</v>
      </c>
      <c r="J96" s="57"/>
      <c r="K96" s="57"/>
      <c r="R96" s="1"/>
      <c r="S96" s="1"/>
      <c r="T96" s="1"/>
      <c r="U96" s="1"/>
      <c r="V96" s="1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</row>
    <row r="97" spans="8:143" hidden="1" x14ac:dyDescent="0.2">
      <c r="H97" s="57">
        <v>46</v>
      </c>
      <c r="I97" s="57"/>
      <c r="J97" s="57"/>
      <c r="K97" s="57"/>
      <c r="R97" s="1"/>
      <c r="S97" s="1"/>
      <c r="T97" s="1"/>
      <c r="U97" s="1"/>
      <c r="V97" s="1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</row>
    <row r="98" spans="8:143" hidden="1" x14ac:dyDescent="0.2">
      <c r="H98" s="57">
        <v>47</v>
      </c>
      <c r="I98" s="57"/>
      <c r="J98" s="57"/>
      <c r="K98" s="57"/>
      <c r="R98" s="1"/>
      <c r="S98" s="1"/>
      <c r="T98" s="1"/>
      <c r="U98" s="1"/>
      <c r="V98" s="1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</row>
    <row r="99" spans="8:143" hidden="1" x14ac:dyDescent="0.2">
      <c r="H99" s="57">
        <v>48</v>
      </c>
      <c r="I99" s="57">
        <v>16</v>
      </c>
      <c r="J99" s="57">
        <v>8</v>
      </c>
      <c r="K99" s="57">
        <v>3</v>
      </c>
      <c r="R99" s="1"/>
      <c r="S99" s="1"/>
      <c r="T99" s="1"/>
      <c r="U99" s="1"/>
      <c r="V99" s="1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</row>
    <row r="100" spans="8:143" hidden="1" x14ac:dyDescent="0.2">
      <c r="H100" s="57">
        <v>49</v>
      </c>
      <c r="I100" s="57"/>
      <c r="J100" s="57"/>
      <c r="K100" s="57"/>
      <c r="R100" s="1"/>
      <c r="S100" s="1"/>
      <c r="T100" s="1"/>
      <c r="U100" s="1"/>
      <c r="V100" s="1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</row>
    <row r="101" spans="8:143" hidden="1" x14ac:dyDescent="0.2">
      <c r="H101" s="57">
        <v>50</v>
      </c>
      <c r="I101" s="57"/>
      <c r="J101" s="57"/>
      <c r="K101" s="57"/>
      <c r="R101" s="1"/>
      <c r="S101" s="1"/>
      <c r="T101" s="1"/>
      <c r="U101" s="1"/>
      <c r="V101" s="1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</row>
    <row r="102" spans="8:143" hidden="1" x14ac:dyDescent="0.2">
      <c r="H102" s="57">
        <v>51</v>
      </c>
      <c r="I102" s="57">
        <v>17</v>
      </c>
      <c r="J102" s="57"/>
      <c r="K102" s="57"/>
      <c r="R102" s="1"/>
      <c r="S102" s="1"/>
      <c r="T102" s="1"/>
      <c r="U102" s="1"/>
      <c r="V102" s="1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</row>
    <row r="103" spans="8:143" hidden="1" x14ac:dyDescent="0.2">
      <c r="H103" s="57">
        <v>52</v>
      </c>
      <c r="I103" s="57"/>
      <c r="J103" s="57"/>
      <c r="K103" s="57"/>
      <c r="R103" s="1"/>
      <c r="S103" s="1"/>
      <c r="T103" s="1"/>
      <c r="U103" s="1"/>
      <c r="V103" s="1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</row>
    <row r="104" spans="8:143" hidden="1" x14ac:dyDescent="0.2">
      <c r="H104" s="57">
        <v>53</v>
      </c>
      <c r="I104" s="57"/>
      <c r="J104" s="57"/>
      <c r="K104" s="57"/>
      <c r="R104" s="1"/>
      <c r="S104" s="1"/>
      <c r="T104" s="1"/>
      <c r="U104" s="1"/>
      <c r="V104" s="1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</row>
    <row r="105" spans="8:143" hidden="1" x14ac:dyDescent="0.2">
      <c r="H105" s="57">
        <v>54</v>
      </c>
      <c r="I105" s="57">
        <v>18</v>
      </c>
      <c r="J105" s="57">
        <v>9</v>
      </c>
      <c r="K105" s="57">
        <v>4</v>
      </c>
      <c r="R105" s="1"/>
      <c r="S105" s="1"/>
      <c r="T105" s="1"/>
      <c r="U105" s="1"/>
      <c r="V105" s="1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</row>
    <row r="106" spans="8:143" hidden="1" x14ac:dyDescent="0.2">
      <c r="H106" s="57">
        <v>55</v>
      </c>
      <c r="I106" s="57"/>
      <c r="J106" s="57"/>
      <c r="K106" s="57"/>
      <c r="R106" s="1"/>
      <c r="S106" s="1"/>
      <c r="T106" s="1"/>
      <c r="U106" s="1"/>
      <c r="V106" s="1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</row>
    <row r="107" spans="8:143" hidden="1" x14ac:dyDescent="0.2">
      <c r="H107" s="57">
        <v>56</v>
      </c>
      <c r="I107" s="57"/>
      <c r="J107" s="57"/>
      <c r="K107" s="57"/>
      <c r="R107" s="1"/>
      <c r="S107" s="1"/>
      <c r="T107" s="1"/>
      <c r="U107" s="1"/>
      <c r="V107" s="1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</row>
    <row r="108" spans="8:143" hidden="1" x14ac:dyDescent="0.2">
      <c r="H108" s="57">
        <v>57</v>
      </c>
      <c r="I108" s="57">
        <v>19</v>
      </c>
      <c r="J108" s="57"/>
      <c r="K108" s="57"/>
      <c r="R108" s="1"/>
      <c r="S108" s="1"/>
      <c r="T108" s="1"/>
      <c r="U108" s="1"/>
      <c r="V108" s="1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</row>
    <row r="109" spans="8:143" hidden="1" x14ac:dyDescent="0.2">
      <c r="H109" s="57">
        <v>58</v>
      </c>
      <c r="I109" s="57"/>
      <c r="J109" s="57"/>
      <c r="K109" s="57"/>
      <c r="R109" s="1"/>
      <c r="S109" s="1"/>
      <c r="T109" s="1"/>
      <c r="U109" s="1"/>
      <c r="V109" s="1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</row>
    <row r="110" spans="8:143" hidden="1" x14ac:dyDescent="0.2">
      <c r="H110" s="57">
        <v>59</v>
      </c>
      <c r="I110" s="57"/>
      <c r="J110" s="57"/>
      <c r="K110" s="57"/>
      <c r="R110" s="1"/>
      <c r="S110" s="1"/>
      <c r="T110" s="1"/>
      <c r="U110" s="1"/>
      <c r="V110" s="1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</row>
    <row r="111" spans="8:143" hidden="1" x14ac:dyDescent="0.2">
      <c r="H111" s="57">
        <v>60</v>
      </c>
      <c r="I111" s="57">
        <v>20</v>
      </c>
      <c r="J111" s="57">
        <v>10</v>
      </c>
      <c r="K111" s="57">
        <v>5</v>
      </c>
      <c r="R111" s="1"/>
      <c r="S111" s="1"/>
      <c r="T111" s="1"/>
      <c r="U111" s="1"/>
      <c r="V111" s="1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</row>
    <row r="112" spans="8:143" hidden="1" x14ac:dyDescent="0.2">
      <c r="R112" s="1"/>
      <c r="S112" s="1"/>
      <c r="T112" s="1"/>
      <c r="U112" s="1"/>
      <c r="V112" s="1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</row>
    <row r="113" spans="18:143" x14ac:dyDescent="0.2">
      <c r="R113" s="1"/>
      <c r="S113" s="1"/>
      <c r="T113" s="1"/>
      <c r="U113" s="1"/>
      <c r="V113" s="1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</row>
    <row r="114" spans="18:143" x14ac:dyDescent="0.2">
      <c r="R114" s="1"/>
      <c r="S114" s="1"/>
      <c r="T114" s="1"/>
      <c r="U114" s="1"/>
      <c r="V114" s="1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</row>
    <row r="115" spans="18:143" x14ac:dyDescent="0.2">
      <c r="R115" s="1"/>
      <c r="S115" s="1"/>
      <c r="T115" s="1"/>
      <c r="U115" s="1"/>
      <c r="V115" s="1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</row>
    <row r="116" spans="18:143" x14ac:dyDescent="0.2">
      <c r="R116" s="1"/>
      <c r="S116" s="1"/>
      <c r="T116" s="1"/>
      <c r="U116" s="1"/>
      <c r="V116" s="1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</row>
    <row r="117" spans="18:143" x14ac:dyDescent="0.2">
      <c r="R117" s="1"/>
      <c r="S117" s="1"/>
      <c r="T117" s="1"/>
      <c r="U117" s="1"/>
      <c r="V117" s="1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</row>
    <row r="118" spans="18:143" x14ac:dyDescent="0.2">
      <c r="R118" s="1"/>
      <c r="S118" s="1"/>
      <c r="T118" s="1"/>
      <c r="U118" s="1"/>
      <c r="V118" s="1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</row>
    <row r="119" spans="18:143" x14ac:dyDescent="0.2">
      <c r="R119" s="1"/>
      <c r="S119" s="1"/>
      <c r="T119" s="1"/>
      <c r="U119" s="1"/>
      <c r="V119" s="1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</row>
    <row r="120" spans="18:143" x14ac:dyDescent="0.2">
      <c r="R120" s="1"/>
      <c r="S120" s="1"/>
      <c r="T120" s="1"/>
      <c r="U120" s="1"/>
      <c r="V120" s="1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</row>
    <row r="121" spans="18:143" x14ac:dyDescent="0.2">
      <c r="R121" s="1"/>
      <c r="S121" s="1"/>
      <c r="T121" s="1"/>
      <c r="U121" s="1"/>
      <c r="V121" s="1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</row>
    <row r="122" spans="18:143" x14ac:dyDescent="0.2">
      <c r="R122" s="1"/>
      <c r="S122" s="1"/>
      <c r="T122" s="1"/>
      <c r="U122" s="1"/>
      <c r="V122" s="1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</row>
    <row r="123" spans="18:143" x14ac:dyDescent="0.2">
      <c r="R123" s="1"/>
      <c r="S123" s="1"/>
      <c r="T123" s="1"/>
      <c r="U123" s="1"/>
      <c r="V123" s="1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</row>
    <row r="124" spans="18:143" x14ac:dyDescent="0.2">
      <c r="R124" s="1"/>
      <c r="S124" s="1"/>
      <c r="T124" s="1"/>
      <c r="U124" s="1"/>
      <c r="V124" s="1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</row>
    <row r="125" spans="18:143" x14ac:dyDescent="0.2">
      <c r="R125" s="1"/>
      <c r="S125" s="1"/>
      <c r="T125" s="1"/>
      <c r="U125" s="1"/>
      <c r="V125" s="1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</row>
    <row r="126" spans="18:143" x14ac:dyDescent="0.2">
      <c r="R126" s="1"/>
      <c r="S126" s="1"/>
      <c r="T126" s="1"/>
      <c r="U126" s="1"/>
      <c r="V126" s="1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</row>
    <row r="127" spans="18:143" x14ac:dyDescent="0.2">
      <c r="R127" s="1"/>
      <c r="S127" s="1"/>
      <c r="T127" s="1"/>
      <c r="U127" s="1"/>
      <c r="V127" s="1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</row>
    <row r="128" spans="18:143" x14ac:dyDescent="0.2">
      <c r="R128" s="1"/>
      <c r="S128" s="1"/>
      <c r="T128" s="1"/>
      <c r="U128" s="1"/>
      <c r="V128" s="1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</row>
    <row r="129" spans="18:143" x14ac:dyDescent="0.2">
      <c r="R129" s="1"/>
      <c r="S129" s="1"/>
      <c r="T129" s="1"/>
      <c r="U129" s="1"/>
      <c r="V129" s="1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</row>
    <row r="130" spans="18:143" x14ac:dyDescent="0.2">
      <c r="R130" s="1"/>
      <c r="S130" s="1"/>
      <c r="T130" s="1"/>
      <c r="U130" s="1"/>
      <c r="V130" s="1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</row>
    <row r="131" spans="18:143" x14ac:dyDescent="0.2">
      <c r="R131" s="1"/>
      <c r="S131" s="1"/>
      <c r="T131" s="1"/>
      <c r="U131" s="1"/>
      <c r="V131" s="1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</row>
    <row r="132" spans="18:143" x14ac:dyDescent="0.2">
      <c r="R132" s="1"/>
      <c r="S132" s="1"/>
      <c r="T132" s="1"/>
      <c r="U132" s="1"/>
      <c r="V132" s="1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</row>
    <row r="133" spans="18:143" x14ac:dyDescent="0.2">
      <c r="R133" s="1"/>
      <c r="S133" s="1"/>
      <c r="T133" s="1"/>
      <c r="U133" s="1"/>
      <c r="V133" s="1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</row>
    <row r="134" spans="18:143" x14ac:dyDescent="0.2">
      <c r="R134" s="1"/>
      <c r="S134" s="1"/>
      <c r="T134" s="1"/>
      <c r="U134" s="1"/>
      <c r="V134" s="1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</row>
    <row r="135" spans="18:143" x14ac:dyDescent="0.2">
      <c r="R135" s="1"/>
      <c r="S135" s="1"/>
      <c r="T135" s="1"/>
      <c r="U135" s="1"/>
      <c r="V135" s="1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</row>
    <row r="136" spans="18:143" x14ac:dyDescent="0.2">
      <c r="R136" s="1"/>
      <c r="S136" s="1"/>
      <c r="T136" s="1"/>
      <c r="U136" s="1"/>
      <c r="V136" s="1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</row>
    <row r="137" spans="18:143" x14ac:dyDescent="0.2">
      <c r="R137" s="1"/>
      <c r="S137" s="1"/>
      <c r="T137" s="1"/>
      <c r="U137" s="1"/>
      <c r="V137" s="1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</row>
    <row r="138" spans="18:143" x14ac:dyDescent="0.2">
      <c r="R138" s="1"/>
      <c r="S138" s="1"/>
      <c r="T138" s="1"/>
      <c r="U138" s="1"/>
      <c r="V138" s="1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</row>
    <row r="139" spans="18:143" x14ac:dyDescent="0.2">
      <c r="R139" s="1"/>
      <c r="S139" s="1"/>
      <c r="T139" s="1"/>
      <c r="U139" s="1"/>
      <c r="V139" s="1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</row>
    <row r="140" spans="18:143" x14ac:dyDescent="0.2">
      <c r="R140" s="1"/>
      <c r="S140" s="1"/>
      <c r="T140" s="1"/>
      <c r="U140" s="1"/>
      <c r="V140" s="1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</row>
    <row r="141" spans="18:143" x14ac:dyDescent="0.2">
      <c r="R141" s="1"/>
      <c r="S141" s="1"/>
      <c r="T141" s="1"/>
      <c r="U141" s="1"/>
      <c r="V141" s="1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</row>
    <row r="142" spans="18:143" x14ac:dyDescent="0.2">
      <c r="R142" s="1"/>
      <c r="S142" s="1"/>
      <c r="T142" s="1"/>
      <c r="U142" s="1"/>
      <c r="V142" s="1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</row>
    <row r="143" spans="18:143" x14ac:dyDescent="0.2">
      <c r="R143" s="1"/>
      <c r="S143" s="1"/>
      <c r="T143" s="1"/>
      <c r="U143" s="1"/>
      <c r="V143" s="1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</row>
    <row r="144" spans="18:143" x14ac:dyDescent="0.2">
      <c r="R144" s="1"/>
      <c r="S144" s="1"/>
      <c r="T144" s="1"/>
      <c r="U144" s="1"/>
      <c r="V144" s="1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</row>
    <row r="145" spans="18:143" x14ac:dyDescent="0.2">
      <c r="R145" s="1"/>
      <c r="S145" s="1"/>
      <c r="T145" s="1"/>
      <c r="U145" s="1"/>
      <c r="V145" s="1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</row>
    <row r="146" spans="18:143" x14ac:dyDescent="0.2">
      <c r="R146" s="1"/>
      <c r="S146" s="1"/>
      <c r="T146" s="1"/>
      <c r="U146" s="1"/>
      <c r="V146" s="1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</row>
    <row r="147" spans="18:143" x14ac:dyDescent="0.2">
      <c r="R147" s="1"/>
      <c r="S147" s="1"/>
      <c r="T147" s="1"/>
      <c r="U147" s="1"/>
      <c r="V147" s="1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</row>
    <row r="148" spans="18:143" x14ac:dyDescent="0.2">
      <c r="R148" s="1"/>
      <c r="S148" s="1"/>
      <c r="T148" s="1"/>
      <c r="U148" s="1"/>
      <c r="V148" s="1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</row>
    <row r="149" spans="18:143" x14ac:dyDescent="0.2">
      <c r="R149" s="1"/>
      <c r="S149" s="1"/>
      <c r="T149" s="1"/>
      <c r="U149" s="1"/>
      <c r="V149" s="1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</row>
    <row r="150" spans="18:143" x14ac:dyDescent="0.2">
      <c r="R150" s="1"/>
      <c r="S150" s="1"/>
      <c r="T150" s="1"/>
      <c r="U150" s="1"/>
      <c r="V150" s="1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</row>
    <row r="151" spans="18:143" x14ac:dyDescent="0.2">
      <c r="R151" s="1"/>
      <c r="S151" s="1"/>
      <c r="T151" s="1"/>
      <c r="U151" s="1"/>
      <c r="V151" s="1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</row>
    <row r="152" spans="18:143" x14ac:dyDescent="0.2">
      <c r="R152" s="1"/>
      <c r="S152" s="1"/>
      <c r="T152" s="1"/>
      <c r="U152" s="1"/>
      <c r="V152" s="1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</row>
    <row r="153" spans="18:143" x14ac:dyDescent="0.2">
      <c r="R153" s="1"/>
      <c r="S153" s="1"/>
      <c r="T153" s="1"/>
      <c r="U153" s="1"/>
      <c r="V153" s="1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</row>
    <row r="154" spans="18:143" x14ac:dyDescent="0.2">
      <c r="R154" s="1"/>
      <c r="S154" s="1"/>
      <c r="T154" s="1"/>
      <c r="U154" s="1"/>
      <c r="V154" s="1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</row>
    <row r="155" spans="18:143" x14ac:dyDescent="0.2">
      <c r="R155" s="1"/>
      <c r="S155" s="1"/>
      <c r="T155" s="1"/>
      <c r="U155" s="1"/>
      <c r="V155" s="1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</row>
    <row r="156" spans="18:143" x14ac:dyDescent="0.2">
      <c r="R156" s="1"/>
      <c r="S156" s="1"/>
      <c r="T156" s="1"/>
      <c r="U156" s="1"/>
      <c r="V156" s="1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</row>
    <row r="157" spans="18:143" x14ac:dyDescent="0.2">
      <c r="R157" s="1"/>
      <c r="S157" s="1"/>
      <c r="T157" s="1"/>
      <c r="U157" s="1"/>
      <c r="V157" s="1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</row>
    <row r="158" spans="18:143" x14ac:dyDescent="0.2">
      <c r="R158" s="1"/>
      <c r="S158" s="1"/>
      <c r="T158" s="1"/>
      <c r="U158" s="1"/>
      <c r="V158" s="1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</row>
    <row r="159" spans="18:143" x14ac:dyDescent="0.2">
      <c r="R159" s="1"/>
      <c r="S159" s="1"/>
      <c r="T159" s="1"/>
      <c r="U159" s="1"/>
      <c r="V159" s="1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</row>
    <row r="160" spans="18:143" x14ac:dyDescent="0.2">
      <c r="R160" s="1"/>
      <c r="S160" s="1"/>
      <c r="T160" s="1"/>
      <c r="U160" s="1"/>
      <c r="V160" s="1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</row>
    <row r="161" spans="18:143" x14ac:dyDescent="0.2">
      <c r="R161" s="1"/>
      <c r="S161" s="1"/>
      <c r="T161" s="1"/>
      <c r="U161" s="1"/>
      <c r="V161" s="1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</row>
    <row r="162" spans="18:143" x14ac:dyDescent="0.2">
      <c r="R162" s="1"/>
      <c r="S162" s="1"/>
      <c r="T162" s="1"/>
      <c r="U162" s="1"/>
      <c r="V162" s="1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</row>
    <row r="163" spans="18:143" x14ac:dyDescent="0.2">
      <c r="R163" s="1"/>
      <c r="S163" s="1"/>
      <c r="T163" s="1"/>
      <c r="U163" s="1"/>
      <c r="V163" s="1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</row>
    <row r="164" spans="18:143" x14ac:dyDescent="0.2">
      <c r="R164" s="1"/>
      <c r="S164" s="1"/>
      <c r="T164" s="1"/>
      <c r="U164" s="1"/>
      <c r="V164" s="1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</row>
    <row r="165" spans="18:143" x14ac:dyDescent="0.2">
      <c r="R165" s="1"/>
      <c r="S165" s="1"/>
      <c r="T165" s="1"/>
      <c r="U165" s="1"/>
      <c r="V165" s="1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</row>
    <row r="166" spans="18:143" x14ac:dyDescent="0.2">
      <c r="R166" s="1"/>
      <c r="S166" s="1"/>
      <c r="T166" s="1"/>
      <c r="U166" s="1"/>
      <c r="V166" s="1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</row>
    <row r="167" spans="18:143" x14ac:dyDescent="0.2">
      <c r="R167" s="1"/>
      <c r="S167" s="1"/>
      <c r="T167" s="1"/>
      <c r="U167" s="1"/>
      <c r="V167" s="1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</row>
    <row r="168" spans="18:143" x14ac:dyDescent="0.2">
      <c r="R168" s="1"/>
      <c r="S168" s="1"/>
      <c r="T168" s="1"/>
      <c r="U168" s="1"/>
      <c r="V168" s="1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</row>
    <row r="169" spans="18:143" x14ac:dyDescent="0.2">
      <c r="R169" s="1"/>
      <c r="S169" s="1"/>
      <c r="T169" s="1"/>
      <c r="U169" s="1"/>
      <c r="V169" s="1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</row>
    <row r="170" spans="18:143" x14ac:dyDescent="0.2">
      <c r="R170" s="1"/>
      <c r="S170" s="1"/>
      <c r="T170" s="1"/>
      <c r="U170" s="1"/>
      <c r="V170" s="1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</row>
    <row r="171" spans="18:143" x14ac:dyDescent="0.2">
      <c r="R171" s="1"/>
      <c r="S171" s="1"/>
      <c r="T171" s="1"/>
      <c r="U171" s="1"/>
      <c r="V171" s="1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</row>
    <row r="172" spans="18:143" x14ac:dyDescent="0.2">
      <c r="R172" s="1"/>
      <c r="S172" s="1"/>
      <c r="T172" s="1"/>
      <c r="U172" s="1"/>
      <c r="V172" s="1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</row>
    <row r="173" spans="18:143" x14ac:dyDescent="0.2">
      <c r="R173" s="1"/>
      <c r="S173" s="1"/>
      <c r="T173" s="1"/>
      <c r="U173" s="1"/>
      <c r="V173" s="1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</row>
    <row r="174" spans="18:143" x14ac:dyDescent="0.2">
      <c r="R174" s="1"/>
      <c r="S174" s="1"/>
      <c r="T174" s="1"/>
      <c r="U174" s="1"/>
      <c r="V174" s="1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</row>
    <row r="175" spans="18:143" x14ac:dyDescent="0.2">
      <c r="R175" s="1"/>
      <c r="S175" s="1"/>
      <c r="T175" s="1"/>
      <c r="U175" s="1"/>
      <c r="V175" s="1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</row>
    <row r="176" spans="18:143" x14ac:dyDescent="0.2">
      <c r="R176" s="1"/>
      <c r="S176" s="1"/>
      <c r="T176" s="1"/>
      <c r="U176" s="1"/>
      <c r="V176" s="1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</row>
    <row r="177" spans="18:143" x14ac:dyDescent="0.2">
      <c r="R177" s="1"/>
      <c r="S177" s="1"/>
      <c r="T177" s="1"/>
      <c r="U177" s="1"/>
      <c r="V177" s="1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</row>
    <row r="178" spans="18:143" x14ac:dyDescent="0.2">
      <c r="R178" s="1"/>
      <c r="S178" s="1"/>
      <c r="T178" s="1"/>
      <c r="U178" s="1"/>
      <c r="V178" s="1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</row>
    <row r="179" spans="18:143" x14ac:dyDescent="0.2">
      <c r="R179" s="1"/>
      <c r="S179" s="1"/>
      <c r="T179" s="1"/>
      <c r="U179" s="1"/>
      <c r="V179" s="1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</row>
    <row r="180" spans="18:143" x14ac:dyDescent="0.2">
      <c r="R180" s="1"/>
      <c r="S180" s="1"/>
      <c r="T180" s="1"/>
      <c r="U180" s="1"/>
      <c r="V180" s="1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</row>
    <row r="181" spans="18:143" x14ac:dyDescent="0.2">
      <c r="R181" s="1"/>
      <c r="S181" s="1"/>
      <c r="T181" s="1"/>
      <c r="U181" s="1"/>
      <c r="V181" s="1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</row>
    <row r="182" spans="18:143" x14ac:dyDescent="0.2">
      <c r="R182" s="1"/>
      <c r="S182" s="1"/>
      <c r="T182" s="1"/>
      <c r="U182" s="1"/>
      <c r="V182" s="1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</row>
    <row r="183" spans="18:143" x14ac:dyDescent="0.2">
      <c r="R183" s="1"/>
      <c r="S183" s="1"/>
      <c r="T183" s="1"/>
      <c r="U183" s="1"/>
      <c r="V183" s="1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</row>
    <row r="184" spans="18:143" x14ac:dyDescent="0.2">
      <c r="R184" s="1"/>
      <c r="S184" s="1"/>
      <c r="T184" s="1"/>
      <c r="U184" s="1"/>
      <c r="V184" s="1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</row>
    <row r="185" spans="18:143" x14ac:dyDescent="0.2">
      <c r="R185" s="1"/>
      <c r="S185" s="1"/>
      <c r="T185" s="1"/>
      <c r="U185" s="1"/>
      <c r="V185" s="1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</row>
    <row r="186" spans="18:143" x14ac:dyDescent="0.2">
      <c r="R186" s="1"/>
      <c r="S186" s="1"/>
      <c r="T186" s="1"/>
      <c r="U186" s="1"/>
      <c r="V186" s="1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</row>
    <row r="187" spans="18:143" x14ac:dyDescent="0.2">
      <c r="R187" s="1"/>
      <c r="S187" s="1"/>
      <c r="T187" s="1"/>
      <c r="U187" s="1"/>
      <c r="V187" s="1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</row>
    <row r="188" spans="18:143" x14ac:dyDescent="0.2">
      <c r="R188" s="1"/>
      <c r="S188" s="1"/>
      <c r="T188" s="1"/>
      <c r="U188" s="1"/>
      <c r="V188" s="1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</row>
    <row r="189" spans="18:143" x14ac:dyDescent="0.2">
      <c r="R189" s="1"/>
      <c r="S189" s="1"/>
      <c r="T189" s="1"/>
      <c r="U189" s="1"/>
      <c r="V189" s="1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</row>
    <row r="190" spans="18:143" x14ac:dyDescent="0.2">
      <c r="R190" s="1"/>
      <c r="S190" s="1"/>
      <c r="T190" s="1"/>
      <c r="U190" s="1"/>
      <c r="V190" s="1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</row>
    <row r="191" spans="18:143" x14ac:dyDescent="0.2">
      <c r="R191" s="1"/>
      <c r="S191" s="1"/>
      <c r="T191" s="1"/>
      <c r="U191" s="1"/>
      <c r="V191" s="1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</row>
    <row r="192" spans="18:143" x14ac:dyDescent="0.2">
      <c r="R192" s="1"/>
      <c r="S192" s="1"/>
      <c r="T192" s="1"/>
      <c r="U192" s="1"/>
      <c r="V192" s="1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</row>
    <row r="193" spans="18:143" x14ac:dyDescent="0.2">
      <c r="R193" s="1"/>
      <c r="S193" s="1"/>
      <c r="T193" s="1"/>
      <c r="U193" s="1"/>
      <c r="V193" s="1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</row>
    <row r="194" spans="18:143" x14ac:dyDescent="0.2">
      <c r="R194" s="1"/>
      <c r="S194" s="1"/>
      <c r="T194" s="1"/>
      <c r="U194" s="1"/>
      <c r="V194" s="1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</row>
    <row r="195" spans="18:143" x14ac:dyDescent="0.2">
      <c r="R195" s="1"/>
      <c r="S195" s="1"/>
      <c r="T195" s="1"/>
      <c r="U195" s="1"/>
      <c r="V195" s="1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</row>
    <row r="196" spans="18:143" x14ac:dyDescent="0.2">
      <c r="R196" s="1"/>
      <c r="S196" s="1"/>
      <c r="T196" s="1"/>
      <c r="U196" s="1"/>
      <c r="V196" s="1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</row>
    <row r="197" spans="18:143" x14ac:dyDescent="0.2">
      <c r="R197" s="1"/>
      <c r="S197" s="1"/>
      <c r="T197" s="1"/>
      <c r="U197" s="1"/>
      <c r="V197" s="1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</row>
    <row r="198" spans="18:143" x14ac:dyDescent="0.2">
      <c r="R198" s="1"/>
      <c r="S198" s="1"/>
      <c r="T198" s="1"/>
      <c r="U198" s="1"/>
      <c r="V198" s="1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</row>
    <row r="199" spans="18:143" x14ac:dyDescent="0.2">
      <c r="R199" s="1"/>
      <c r="S199" s="1"/>
      <c r="T199" s="1"/>
      <c r="U199" s="1"/>
      <c r="V199" s="1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</row>
    <row r="200" spans="18:143" x14ac:dyDescent="0.2">
      <c r="R200" s="1"/>
      <c r="S200" s="1"/>
      <c r="T200" s="1"/>
      <c r="U200" s="1"/>
      <c r="V200" s="1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</row>
    <row r="201" spans="18:143" x14ac:dyDescent="0.2">
      <c r="R201" s="1"/>
      <c r="S201" s="1"/>
      <c r="T201" s="1"/>
      <c r="U201" s="1"/>
      <c r="V201" s="1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</row>
    <row r="202" spans="18:143" x14ac:dyDescent="0.2">
      <c r="R202" s="1"/>
      <c r="S202" s="1"/>
      <c r="T202" s="1"/>
      <c r="U202" s="1"/>
      <c r="V202" s="1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</row>
    <row r="203" spans="18:143" x14ac:dyDescent="0.2">
      <c r="R203" s="1"/>
      <c r="S203" s="1"/>
      <c r="T203" s="1"/>
      <c r="U203" s="1"/>
      <c r="V203" s="1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</row>
    <row r="204" spans="18:143" x14ac:dyDescent="0.2">
      <c r="R204" s="1"/>
      <c r="S204" s="1"/>
      <c r="T204" s="1"/>
      <c r="U204" s="1"/>
      <c r="V204" s="1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</row>
    <row r="205" spans="18:143" x14ac:dyDescent="0.2">
      <c r="R205" s="1"/>
      <c r="S205" s="1"/>
      <c r="T205" s="1"/>
      <c r="U205" s="1"/>
      <c r="V205" s="1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</row>
    <row r="206" spans="18:143" x14ac:dyDescent="0.2">
      <c r="R206" s="1"/>
      <c r="S206" s="1"/>
      <c r="T206" s="1"/>
      <c r="U206" s="1"/>
      <c r="V206" s="1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</row>
    <row r="207" spans="18:143" x14ac:dyDescent="0.2">
      <c r="R207" s="1"/>
      <c r="S207" s="1"/>
      <c r="T207" s="1"/>
      <c r="U207" s="1"/>
      <c r="V207" s="1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</row>
    <row r="208" spans="18:143" x14ac:dyDescent="0.2">
      <c r="R208" s="1"/>
      <c r="S208" s="1"/>
      <c r="T208" s="1"/>
      <c r="U208" s="1"/>
      <c r="V208" s="1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</row>
    <row r="209" spans="18:143" x14ac:dyDescent="0.2">
      <c r="R209" s="1"/>
      <c r="S209" s="1"/>
      <c r="T209" s="1"/>
      <c r="U209" s="1"/>
      <c r="V209" s="1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</row>
    <row r="210" spans="18:143" x14ac:dyDescent="0.2">
      <c r="R210" s="1"/>
      <c r="S210" s="1"/>
      <c r="T210" s="1"/>
      <c r="U210" s="1"/>
      <c r="V210" s="1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</row>
    <row r="211" spans="18:143" x14ac:dyDescent="0.2">
      <c r="R211" s="1"/>
      <c r="S211" s="1"/>
      <c r="T211" s="1"/>
      <c r="U211" s="1"/>
      <c r="V211" s="1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</row>
    <row r="212" spans="18:143" x14ac:dyDescent="0.2">
      <c r="R212" s="1"/>
      <c r="S212" s="1"/>
      <c r="T212" s="1"/>
      <c r="U212" s="1"/>
      <c r="V212" s="1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</row>
    <row r="213" spans="18:143" x14ac:dyDescent="0.2">
      <c r="R213" s="1"/>
      <c r="S213" s="1"/>
      <c r="T213" s="1"/>
      <c r="U213" s="1"/>
      <c r="V213" s="1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</row>
    <row r="214" spans="18:143" x14ac:dyDescent="0.2">
      <c r="R214" s="1"/>
      <c r="S214" s="1"/>
      <c r="T214" s="1"/>
      <c r="U214" s="1"/>
      <c r="V214" s="1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</row>
    <row r="215" spans="18:143" x14ac:dyDescent="0.2">
      <c r="R215" s="1"/>
      <c r="S215" s="1"/>
      <c r="T215" s="1"/>
      <c r="U215" s="1"/>
      <c r="V215" s="1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</row>
    <row r="216" spans="18:143" x14ac:dyDescent="0.2">
      <c r="R216" s="1"/>
      <c r="S216" s="1"/>
      <c r="T216" s="1"/>
      <c r="U216" s="1"/>
      <c r="V216" s="1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</row>
    <row r="217" spans="18:143" x14ac:dyDescent="0.2">
      <c r="R217" s="1"/>
      <c r="S217" s="1"/>
      <c r="T217" s="1"/>
      <c r="U217" s="1"/>
      <c r="V217" s="1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</row>
    <row r="218" spans="18:143" x14ac:dyDescent="0.2">
      <c r="R218" s="1"/>
      <c r="S218" s="1"/>
      <c r="T218" s="1"/>
      <c r="U218" s="1"/>
      <c r="V218" s="1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</row>
    <row r="219" spans="18:143" x14ac:dyDescent="0.2">
      <c r="R219" s="1"/>
      <c r="S219" s="1"/>
      <c r="T219" s="1"/>
      <c r="U219" s="1"/>
      <c r="V219" s="1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</row>
    <row r="220" spans="18:143" x14ac:dyDescent="0.2">
      <c r="R220" s="1"/>
      <c r="S220" s="1"/>
      <c r="T220" s="1"/>
      <c r="U220" s="1"/>
      <c r="V220" s="1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</row>
    <row r="221" spans="18:143" x14ac:dyDescent="0.2">
      <c r="R221" s="1"/>
      <c r="S221" s="1"/>
      <c r="T221" s="1"/>
      <c r="U221" s="1"/>
      <c r="V221" s="1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</row>
    <row r="222" spans="18:143" x14ac:dyDescent="0.2">
      <c r="R222" s="1"/>
      <c r="S222" s="1"/>
      <c r="T222" s="1"/>
      <c r="U222" s="1"/>
      <c r="V222" s="1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</row>
    <row r="223" spans="18:143" x14ac:dyDescent="0.2">
      <c r="R223" s="1"/>
      <c r="S223" s="1"/>
      <c r="T223" s="1"/>
      <c r="U223" s="1"/>
      <c r="V223" s="1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</row>
    <row r="224" spans="18:143" x14ac:dyDescent="0.2">
      <c r="R224" s="1"/>
      <c r="S224" s="1"/>
      <c r="T224" s="1"/>
      <c r="U224" s="1"/>
      <c r="V224" s="1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</row>
    <row r="225" spans="18:143" x14ac:dyDescent="0.2">
      <c r="R225" s="1"/>
      <c r="S225" s="1"/>
      <c r="T225" s="1"/>
      <c r="U225" s="1"/>
      <c r="V225" s="1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</row>
    <row r="226" spans="18:143" x14ac:dyDescent="0.2">
      <c r="R226" s="1"/>
      <c r="S226" s="1"/>
      <c r="T226" s="1"/>
      <c r="U226" s="1"/>
      <c r="V226" s="1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</row>
    <row r="227" spans="18:143" x14ac:dyDescent="0.2">
      <c r="R227" s="1"/>
      <c r="S227" s="1"/>
      <c r="T227" s="1"/>
      <c r="U227" s="1"/>
      <c r="V227" s="1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</row>
    <row r="228" spans="18:143" x14ac:dyDescent="0.2">
      <c r="R228" s="1"/>
      <c r="S228" s="1"/>
      <c r="T228" s="1"/>
      <c r="U228" s="1"/>
      <c r="V228" s="1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</row>
    <row r="229" spans="18:143" x14ac:dyDescent="0.2">
      <c r="R229" s="1"/>
      <c r="S229" s="1"/>
      <c r="T229" s="1"/>
      <c r="U229" s="1"/>
      <c r="V229" s="1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</row>
    <row r="230" spans="18:143" x14ac:dyDescent="0.2">
      <c r="R230" s="1"/>
      <c r="S230" s="1"/>
      <c r="T230" s="1"/>
      <c r="U230" s="1"/>
      <c r="V230" s="1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</row>
    <row r="231" spans="18:143" x14ac:dyDescent="0.2">
      <c r="R231" s="1"/>
      <c r="S231" s="1"/>
      <c r="T231" s="1"/>
      <c r="U231" s="1"/>
      <c r="V231" s="1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</row>
    <row r="232" spans="18:143" x14ac:dyDescent="0.2">
      <c r="R232" s="1"/>
      <c r="S232" s="1"/>
      <c r="T232" s="1"/>
      <c r="U232" s="1"/>
      <c r="V232" s="1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</row>
    <row r="233" spans="18:143" x14ac:dyDescent="0.2">
      <c r="R233" s="1"/>
      <c r="S233" s="1"/>
      <c r="T233" s="1"/>
      <c r="U233" s="1"/>
      <c r="V233" s="1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</row>
    <row r="234" spans="18:143" x14ac:dyDescent="0.2">
      <c r="R234" s="1"/>
      <c r="S234" s="1"/>
      <c r="T234" s="1"/>
      <c r="U234" s="1"/>
      <c r="V234" s="1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</row>
    <row r="235" spans="18:143" x14ac:dyDescent="0.2">
      <c r="R235" s="1"/>
      <c r="S235" s="1"/>
      <c r="T235" s="1"/>
      <c r="U235" s="1"/>
      <c r="V235" s="1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</row>
    <row r="236" spans="18:143" x14ac:dyDescent="0.2">
      <c r="R236" s="1"/>
      <c r="S236" s="1"/>
      <c r="T236" s="1"/>
      <c r="U236" s="1"/>
      <c r="V236" s="1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</row>
    <row r="237" spans="18:143" x14ac:dyDescent="0.2">
      <c r="R237" s="1"/>
      <c r="S237" s="1"/>
      <c r="T237" s="1"/>
      <c r="U237" s="1"/>
      <c r="V237" s="1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</row>
    <row r="238" spans="18:143" x14ac:dyDescent="0.2">
      <c r="R238" s="1"/>
      <c r="S238" s="1"/>
      <c r="T238" s="1"/>
      <c r="U238" s="1"/>
      <c r="V238" s="1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</row>
    <row r="239" spans="18:143" x14ac:dyDescent="0.2">
      <c r="R239" s="1"/>
      <c r="S239" s="1"/>
      <c r="T239" s="1"/>
      <c r="U239" s="1"/>
      <c r="V239" s="1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</row>
    <row r="240" spans="18:143" x14ac:dyDescent="0.2">
      <c r="R240" s="1"/>
      <c r="S240" s="1"/>
      <c r="T240" s="1"/>
      <c r="U240" s="1"/>
      <c r="V240" s="1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</row>
    <row r="241" spans="18:143" x14ac:dyDescent="0.2">
      <c r="R241" s="1"/>
      <c r="S241" s="1"/>
      <c r="T241" s="1"/>
      <c r="U241" s="1"/>
      <c r="V241" s="1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</row>
    <row r="242" spans="18:143" x14ac:dyDescent="0.2">
      <c r="R242" s="1"/>
      <c r="S242" s="1"/>
      <c r="T242" s="1"/>
      <c r="U242" s="1"/>
      <c r="V242" s="1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</row>
    <row r="243" spans="18:143" x14ac:dyDescent="0.2">
      <c r="R243" s="1"/>
      <c r="S243" s="1"/>
      <c r="T243" s="1"/>
      <c r="U243" s="1"/>
      <c r="V243" s="1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</row>
    <row r="244" spans="18:143" x14ac:dyDescent="0.2">
      <c r="R244" s="1"/>
      <c r="S244" s="1"/>
      <c r="T244" s="1"/>
      <c r="U244" s="1"/>
      <c r="V244" s="1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</row>
    <row r="245" spans="18:143" x14ac:dyDescent="0.2">
      <c r="R245" s="1"/>
      <c r="S245" s="1"/>
      <c r="T245" s="1"/>
      <c r="U245" s="1"/>
      <c r="V245" s="1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</row>
    <row r="246" spans="18:143" x14ac:dyDescent="0.2">
      <c r="R246" s="1"/>
      <c r="S246" s="1"/>
      <c r="T246" s="1"/>
      <c r="U246" s="1"/>
      <c r="V246" s="1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</row>
    <row r="247" spans="18:143" x14ac:dyDescent="0.2">
      <c r="R247" s="1"/>
      <c r="S247" s="1"/>
      <c r="T247" s="1"/>
      <c r="U247" s="1"/>
      <c r="V247" s="1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</row>
    <row r="248" spans="18:143" x14ac:dyDescent="0.2">
      <c r="R248" s="1"/>
      <c r="S248" s="1"/>
      <c r="T248" s="1"/>
      <c r="U248" s="1"/>
      <c r="V248" s="1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</row>
    <row r="249" spans="18:143" x14ac:dyDescent="0.2">
      <c r="R249" s="1"/>
      <c r="S249" s="1"/>
      <c r="T249" s="1"/>
      <c r="U249" s="1"/>
      <c r="V249" s="1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</row>
    <row r="250" spans="18:143" x14ac:dyDescent="0.2">
      <c r="R250" s="1"/>
      <c r="S250" s="1"/>
      <c r="T250" s="1"/>
      <c r="U250" s="1"/>
      <c r="V250" s="1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</row>
    <row r="251" spans="18:143" x14ac:dyDescent="0.2">
      <c r="R251" s="1"/>
      <c r="S251" s="1"/>
      <c r="T251" s="1"/>
      <c r="U251" s="1"/>
      <c r="V251" s="1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</row>
    <row r="252" spans="18:143" x14ac:dyDescent="0.2">
      <c r="R252" s="1"/>
      <c r="S252" s="1"/>
      <c r="T252" s="1"/>
      <c r="U252" s="1"/>
      <c r="V252" s="1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</row>
    <row r="253" spans="18:143" x14ac:dyDescent="0.2">
      <c r="R253" s="1"/>
      <c r="S253" s="1"/>
      <c r="T253" s="1"/>
      <c r="U253" s="1"/>
      <c r="V253" s="1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  <c r="EM253" s="25"/>
    </row>
    <row r="254" spans="18:143" x14ac:dyDescent="0.2">
      <c r="R254" s="1"/>
      <c r="S254" s="1"/>
      <c r="T254" s="1"/>
      <c r="U254" s="1"/>
      <c r="V254" s="1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  <c r="EM254" s="25"/>
    </row>
    <row r="255" spans="18:143" x14ac:dyDescent="0.2">
      <c r="R255" s="1"/>
      <c r="S255" s="1"/>
      <c r="T255" s="1"/>
      <c r="U255" s="1"/>
      <c r="V255" s="1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  <c r="EM255" s="25"/>
    </row>
    <row r="256" spans="18:143" x14ac:dyDescent="0.2">
      <c r="R256" s="1"/>
      <c r="S256" s="1"/>
      <c r="T256" s="1"/>
      <c r="U256" s="1"/>
      <c r="V256" s="1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  <c r="EM256" s="25"/>
    </row>
    <row r="257" spans="18:143" x14ac:dyDescent="0.2">
      <c r="R257" s="1"/>
      <c r="S257" s="1"/>
      <c r="T257" s="1"/>
      <c r="U257" s="1"/>
      <c r="V257" s="1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  <c r="EM257" s="25"/>
    </row>
    <row r="258" spans="18:143" x14ac:dyDescent="0.2">
      <c r="R258" s="1"/>
      <c r="S258" s="1"/>
      <c r="T258" s="1"/>
      <c r="U258" s="1"/>
      <c r="V258" s="1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</row>
    <row r="259" spans="18:143" x14ac:dyDescent="0.2">
      <c r="R259" s="1"/>
      <c r="S259" s="1"/>
      <c r="T259" s="1"/>
      <c r="U259" s="1"/>
      <c r="V259" s="1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</row>
    <row r="260" spans="18:143" x14ac:dyDescent="0.2">
      <c r="R260" s="1"/>
      <c r="S260" s="1"/>
      <c r="T260" s="1"/>
      <c r="U260" s="1"/>
      <c r="V260" s="1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  <c r="EM260" s="25"/>
    </row>
    <row r="261" spans="18:143" x14ac:dyDescent="0.2">
      <c r="R261" s="1"/>
      <c r="S261" s="1"/>
      <c r="T261" s="1"/>
      <c r="U261" s="1"/>
      <c r="V261" s="1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</row>
    <row r="262" spans="18:143" x14ac:dyDescent="0.2">
      <c r="R262" s="1"/>
      <c r="S262" s="1"/>
      <c r="T262" s="1"/>
      <c r="U262" s="1"/>
      <c r="V262" s="1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  <c r="EM262" s="25"/>
    </row>
    <row r="263" spans="18:143" x14ac:dyDescent="0.2">
      <c r="R263" s="1"/>
      <c r="S263" s="1"/>
      <c r="T263" s="1"/>
      <c r="U263" s="1"/>
      <c r="V263" s="1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  <c r="EM263" s="25"/>
    </row>
    <row r="264" spans="18:143" x14ac:dyDescent="0.2">
      <c r="R264" s="1"/>
      <c r="S264" s="1"/>
      <c r="T264" s="1"/>
      <c r="U264" s="1"/>
      <c r="V264" s="1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  <c r="EM264" s="25"/>
    </row>
    <row r="265" spans="18:143" x14ac:dyDescent="0.2">
      <c r="R265" s="1"/>
      <c r="S265" s="1"/>
      <c r="T265" s="1"/>
      <c r="U265" s="1"/>
      <c r="V265" s="1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  <c r="EM265" s="25"/>
    </row>
    <row r="266" spans="18:143" x14ac:dyDescent="0.2">
      <c r="R266" s="1"/>
      <c r="S266" s="1"/>
      <c r="T266" s="1"/>
      <c r="U266" s="1"/>
      <c r="V266" s="1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  <c r="EM266" s="25"/>
    </row>
    <row r="267" spans="18:143" x14ac:dyDescent="0.2">
      <c r="R267" s="1"/>
      <c r="S267" s="1"/>
      <c r="T267" s="1"/>
      <c r="U267" s="1"/>
      <c r="V267" s="1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  <c r="EM267" s="25"/>
    </row>
    <row r="268" spans="18:143" x14ac:dyDescent="0.2">
      <c r="R268" s="1"/>
      <c r="S268" s="1"/>
      <c r="T268" s="1"/>
      <c r="U268" s="1"/>
      <c r="V268" s="1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  <c r="EM268" s="25"/>
    </row>
    <row r="269" spans="18:143" x14ac:dyDescent="0.2">
      <c r="R269" s="1"/>
      <c r="S269" s="1"/>
      <c r="T269" s="1"/>
      <c r="U269" s="1"/>
      <c r="V269" s="1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  <c r="EM269" s="25"/>
    </row>
    <row r="270" spans="18:143" x14ac:dyDescent="0.2">
      <c r="R270" s="1"/>
      <c r="S270" s="1"/>
      <c r="T270" s="1"/>
      <c r="U270" s="1"/>
      <c r="V270" s="1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  <c r="EM270" s="25"/>
    </row>
    <row r="271" spans="18:143" x14ac:dyDescent="0.2">
      <c r="R271" s="1"/>
      <c r="S271" s="1"/>
      <c r="T271" s="1"/>
      <c r="U271" s="1"/>
      <c r="V271" s="1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  <c r="EM271" s="25"/>
    </row>
    <row r="272" spans="18:143" x14ac:dyDescent="0.2">
      <c r="R272" s="1"/>
      <c r="S272" s="1"/>
      <c r="T272" s="1"/>
      <c r="U272" s="1"/>
      <c r="V272" s="1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  <c r="EM272" s="25"/>
    </row>
    <row r="273" spans="18:143" x14ac:dyDescent="0.2">
      <c r="R273" s="1"/>
      <c r="S273" s="1"/>
      <c r="T273" s="1"/>
      <c r="U273" s="1"/>
      <c r="V273" s="1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  <c r="EM273" s="25"/>
    </row>
    <row r="274" spans="18:143" x14ac:dyDescent="0.2">
      <c r="R274" s="1"/>
      <c r="S274" s="1"/>
      <c r="T274" s="1"/>
      <c r="U274" s="1"/>
      <c r="V274" s="1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</row>
    <row r="275" spans="18:143" x14ac:dyDescent="0.2"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  <c r="EM275" s="25"/>
    </row>
    <row r="276" spans="18:143" x14ac:dyDescent="0.2"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  <c r="EM276" s="25"/>
    </row>
    <row r="277" spans="18:143" x14ac:dyDescent="0.2"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  <c r="EM277" s="25"/>
    </row>
  </sheetData>
  <sheetProtection selectLockedCells="1"/>
  <mergeCells count="36">
    <mergeCell ref="G8:Q8"/>
    <mergeCell ref="H10:I10"/>
    <mergeCell ref="J10:K10"/>
    <mergeCell ref="L10:M10"/>
    <mergeCell ref="N10:O10"/>
    <mergeCell ref="P10:Q10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  <mergeCell ref="H14:I14"/>
    <mergeCell ref="J14:K14"/>
    <mergeCell ref="L14:M14"/>
    <mergeCell ref="N14:O14"/>
    <mergeCell ref="P14:Q14"/>
    <mergeCell ref="H13:I13"/>
    <mergeCell ref="J13:K13"/>
    <mergeCell ref="L13:M13"/>
    <mergeCell ref="N13:O13"/>
    <mergeCell ref="P13:Q13"/>
    <mergeCell ref="M27:M28"/>
    <mergeCell ref="N27:N28"/>
    <mergeCell ref="O27:O28"/>
    <mergeCell ref="P27:P28"/>
    <mergeCell ref="G27:G28"/>
    <mergeCell ref="H27:H28"/>
    <mergeCell ref="I27:I28"/>
    <mergeCell ref="J27:J28"/>
    <mergeCell ref="K27:K28"/>
    <mergeCell ref="L27:L28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4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78"/>
  <sheetViews>
    <sheetView showGridLines="0" tabSelected="1" topLeftCell="A8" zoomScale="85" zoomScaleNormal="85" zoomScaleSheetLayoutView="130" workbookViewId="0">
      <selection activeCell="Q22" sqref="Q22"/>
    </sheetView>
  </sheetViews>
  <sheetFormatPr baseColWidth="10" defaultColWidth="11.42578125" defaultRowHeight="11.25" x14ac:dyDescent="0.2"/>
  <cols>
    <col min="1" max="1" width="11.42578125" style="1"/>
    <col min="2" max="2" width="11.85546875" style="1" hidden="1" customWidth="1"/>
    <col min="3" max="3" width="18.85546875" style="1" hidden="1" customWidth="1"/>
    <col min="4" max="4" width="5.7109375" style="1" hidden="1" customWidth="1"/>
    <col min="5" max="5" width="9.140625" style="1" hidden="1" customWidth="1"/>
    <col min="6" max="6" width="26.140625" style="1" hidden="1" customWidth="1"/>
    <col min="7" max="7" width="17.2851562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5.42578125" style="1" bestFit="1" customWidth="1"/>
    <col min="14" max="14" width="11.5703125" style="1" customWidth="1"/>
    <col min="15" max="15" width="11.7109375" style="1" customWidth="1"/>
    <col min="16" max="16" width="11.140625" style="1" customWidth="1"/>
    <col min="17" max="17" width="6.425781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3" width="12.28515625" style="1" customWidth="1"/>
    <col min="24" max="24" width="11.42578125" style="1" customWidth="1"/>
    <col min="25" max="26" width="11.7109375" style="1" bestFit="1" customWidth="1"/>
    <col min="27" max="16384" width="11.42578125" style="1"/>
  </cols>
  <sheetData>
    <row r="1" spans="4:143" x14ac:dyDescent="0.2">
      <c r="Q1" s="27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</row>
    <row r="2" spans="4:143" x14ac:dyDescent="0.2"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</row>
    <row r="3" spans="4:143" x14ac:dyDescent="0.2"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</row>
    <row r="4" spans="4:143" x14ac:dyDescent="0.2"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</row>
    <row r="5" spans="4:143" x14ac:dyDescent="0.2">
      <c r="J5" s="2"/>
      <c r="K5" s="2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</row>
    <row r="6" spans="4:143" x14ac:dyDescent="0.2"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</row>
    <row r="7" spans="4:143" x14ac:dyDescent="0.2"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</row>
    <row r="8" spans="4:143" ht="15.75" x14ac:dyDescent="0.25">
      <c r="G8" s="108" t="s">
        <v>43</v>
      </c>
      <c r="H8" s="109"/>
      <c r="I8" s="109"/>
      <c r="J8" s="109"/>
      <c r="K8" s="109"/>
      <c r="L8" s="109"/>
      <c r="M8" s="109"/>
      <c r="N8" s="109"/>
      <c r="O8" s="109"/>
      <c r="P8" s="110"/>
      <c r="Q8" s="111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</row>
    <row r="9" spans="4:143" x14ac:dyDescent="0.2">
      <c r="M9" s="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4:143" ht="12.75" customHeight="1" x14ac:dyDescent="0.2">
      <c r="G10" s="98" t="s">
        <v>0</v>
      </c>
      <c r="H10" s="112">
        <v>44778</v>
      </c>
      <c r="I10" s="113"/>
      <c r="J10" s="115" t="s">
        <v>1</v>
      </c>
      <c r="K10" s="115"/>
      <c r="L10" s="116">
        <f>XIRR(O31:O39,E31:E39)</f>
        <v>0.69531422853469849</v>
      </c>
      <c r="M10" s="117"/>
      <c r="N10" s="115" t="s">
        <v>27</v>
      </c>
      <c r="O10" s="115"/>
      <c r="P10" s="116" t="s">
        <v>36</v>
      </c>
      <c r="Q10" s="117"/>
      <c r="R10" s="3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</row>
    <row r="11" spans="4:143" ht="12.75" customHeight="1" x14ac:dyDescent="0.2">
      <c r="G11" s="91" t="s">
        <v>2</v>
      </c>
      <c r="H11" s="124">
        <f>+G39</f>
        <v>45509</v>
      </c>
      <c r="I11" s="125"/>
      <c r="J11" s="121" t="s">
        <v>18</v>
      </c>
      <c r="K11" s="121"/>
      <c r="L11" s="118">
        <f>+(((1+L10)^(90/365))-1)*(365/90)</f>
        <v>0.56376183427808102</v>
      </c>
      <c r="M11" s="119"/>
      <c r="N11" s="121" t="s">
        <v>30</v>
      </c>
      <c r="O11" s="121"/>
      <c r="P11" s="126" t="s">
        <v>34</v>
      </c>
      <c r="Q11" s="127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</row>
    <row r="12" spans="4:143" ht="12.75" customHeight="1" x14ac:dyDescent="0.2">
      <c r="D12" s="34"/>
      <c r="G12" s="91" t="s">
        <v>28</v>
      </c>
      <c r="H12" s="118" t="s">
        <v>41</v>
      </c>
      <c r="I12" s="119"/>
      <c r="J12" s="121" t="s">
        <v>29</v>
      </c>
      <c r="K12" s="121"/>
      <c r="L12" s="122">
        <f>+(V41/U41)*12</f>
        <v>12.41226055761177</v>
      </c>
      <c r="M12" s="123"/>
      <c r="N12" s="121" t="s">
        <v>37</v>
      </c>
      <c r="O12" s="121"/>
      <c r="P12" s="118">
        <v>1</v>
      </c>
      <c r="Q12" s="119"/>
      <c r="S12" s="29"/>
      <c r="U12" s="28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</row>
    <row r="13" spans="4:143" ht="12.75" customHeight="1" x14ac:dyDescent="0.2">
      <c r="G13" s="91"/>
      <c r="H13" s="136"/>
      <c r="I13" s="137"/>
      <c r="J13" s="121" t="s">
        <v>25</v>
      </c>
      <c r="K13" s="121"/>
      <c r="L13" s="122" t="s">
        <v>44</v>
      </c>
      <c r="M13" s="123"/>
      <c r="N13" s="121" t="s">
        <v>57</v>
      </c>
      <c r="O13" s="121"/>
      <c r="P13" s="177">
        <v>300000000</v>
      </c>
      <c r="Q13" s="178"/>
      <c r="S13" s="29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</row>
    <row r="14" spans="4:143" ht="12.75" customHeight="1" x14ac:dyDescent="0.2">
      <c r="G14" s="91" t="s">
        <v>3</v>
      </c>
      <c r="H14" s="169">
        <f>+$H$10</f>
        <v>44778</v>
      </c>
      <c r="I14" s="175"/>
      <c r="J14" s="121" t="s">
        <v>26</v>
      </c>
      <c r="K14" s="121"/>
      <c r="L14" s="170">
        <v>24</v>
      </c>
      <c r="M14" s="174"/>
      <c r="N14" s="121" t="s">
        <v>35</v>
      </c>
      <c r="O14" s="121"/>
      <c r="P14" s="171">
        <v>0</v>
      </c>
      <c r="Q14" s="173"/>
      <c r="S14" s="29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</row>
    <row r="15" spans="4:143" ht="12.75" customHeight="1" x14ac:dyDescent="0.2">
      <c r="G15" s="94"/>
      <c r="H15" s="92"/>
      <c r="I15" s="93"/>
      <c r="J15" s="95"/>
      <c r="K15" s="95"/>
      <c r="L15" s="96"/>
      <c r="M15" s="97"/>
      <c r="N15" s="176" t="s">
        <v>56</v>
      </c>
      <c r="O15" s="143"/>
      <c r="P15" s="179">
        <f>P13*'Relacion Canje '!C16</f>
        <v>154410000</v>
      </c>
      <c r="Q15" s="180"/>
      <c r="S15" s="29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</row>
    <row r="16" spans="4:143" x14ac:dyDescent="0.2">
      <c r="H16" s="172"/>
      <c r="I16" s="6"/>
      <c r="J16" s="6"/>
      <c r="M16" s="7"/>
      <c r="N16" s="8"/>
      <c r="S16" s="29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</row>
    <row r="17" spans="2:143" x14ac:dyDescent="0.2">
      <c r="I17" s="70" t="s">
        <v>38</v>
      </c>
      <c r="J17" s="70" t="s">
        <v>10</v>
      </c>
      <c r="K17" s="71" t="s">
        <v>16</v>
      </c>
      <c r="L17" s="80" t="s">
        <v>11</v>
      </c>
      <c r="M17" s="72" t="s">
        <v>12</v>
      </c>
      <c r="N17" s="8"/>
      <c r="S17" s="29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</row>
    <row r="18" spans="2:143" ht="12.75" customHeight="1" x14ac:dyDescent="0.2">
      <c r="I18" s="84">
        <f>DATEDIF($C$31,J18,"m")</f>
        <v>3</v>
      </c>
      <c r="J18" s="73">
        <f>+G32</f>
        <v>44872</v>
      </c>
      <c r="K18" s="64">
        <f>+$P$15*L32/100</f>
        <v>0</v>
      </c>
      <c r="L18" s="63">
        <f>+$P$15*K32/100</f>
        <v>22119761.301369868</v>
      </c>
      <c r="M18" s="21">
        <f>SUM(K18:L18)</f>
        <v>22119761.301369868</v>
      </c>
      <c r="N18" s="8"/>
      <c r="P18" s="31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</row>
    <row r="19" spans="2:143" ht="12.75" customHeight="1" x14ac:dyDescent="0.2">
      <c r="I19" s="84">
        <f t="shared" ref="I19:I25" si="0">DATEDIF($C$31,J19,"m")</f>
        <v>6</v>
      </c>
      <c r="J19" s="73">
        <f t="shared" ref="J19:J24" si="1">+G33</f>
        <v>44963</v>
      </c>
      <c r="K19" s="64">
        <f t="shared" ref="K19:K25" si="2">+$P$15*L33/100</f>
        <v>0</v>
      </c>
      <c r="L19" s="63">
        <f t="shared" ref="L19:L25" si="3">+$P$15*K33/100</f>
        <v>21413811.47260274</v>
      </c>
      <c r="M19" s="21">
        <f t="shared" ref="M19:M25" si="4">SUM(K19:L19)</f>
        <v>21413811.47260274</v>
      </c>
      <c r="N19" s="8"/>
      <c r="P19" s="31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</row>
    <row r="20" spans="2:143" ht="12.75" customHeight="1" x14ac:dyDescent="0.2">
      <c r="I20" s="84">
        <f t="shared" si="0"/>
        <v>9</v>
      </c>
      <c r="J20" s="73">
        <f t="shared" si="1"/>
        <v>45051</v>
      </c>
      <c r="K20" s="64">
        <f t="shared" si="2"/>
        <v>24705600</v>
      </c>
      <c r="L20" s="63">
        <f t="shared" si="3"/>
        <v>20707861.643835619</v>
      </c>
      <c r="M20" s="21">
        <f>SUM(K20:L20)</f>
        <v>45413461.643835619</v>
      </c>
      <c r="N20" s="8"/>
      <c r="P20" s="31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</row>
    <row r="21" spans="2:143" ht="12.75" customHeight="1" x14ac:dyDescent="0.2">
      <c r="I21" s="84">
        <f t="shared" si="0"/>
        <v>12</v>
      </c>
      <c r="J21" s="73">
        <f t="shared" si="1"/>
        <v>45145</v>
      </c>
      <c r="K21" s="64">
        <f t="shared" si="2"/>
        <v>24705600</v>
      </c>
      <c r="L21" s="63">
        <f t="shared" si="3"/>
        <v>18580599.493150689</v>
      </c>
      <c r="M21" s="21">
        <f t="shared" si="4"/>
        <v>43286199.493150689</v>
      </c>
      <c r="N21" s="8"/>
      <c r="P21" s="31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</row>
    <row r="22" spans="2:143" ht="12.75" customHeight="1" x14ac:dyDescent="0.2">
      <c r="I22" s="84">
        <f t="shared" si="0"/>
        <v>15</v>
      </c>
      <c r="J22" s="73">
        <f t="shared" si="1"/>
        <v>45236</v>
      </c>
      <c r="K22" s="64">
        <f t="shared" si="2"/>
        <v>24705600</v>
      </c>
      <c r="L22" s="63">
        <f t="shared" si="3"/>
        <v>14561391.801369863</v>
      </c>
      <c r="M22" s="21">
        <f t="shared" si="4"/>
        <v>39266991.801369861</v>
      </c>
      <c r="N22" s="8"/>
      <c r="P22" s="31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</row>
    <row r="23" spans="2:143" ht="12.75" customHeight="1" x14ac:dyDescent="0.2">
      <c r="I23" s="84">
        <f t="shared" si="0"/>
        <v>18</v>
      </c>
      <c r="J23" s="73">
        <f t="shared" si="1"/>
        <v>45327</v>
      </c>
      <c r="K23" s="64">
        <f t="shared" si="2"/>
        <v>24705600</v>
      </c>
      <c r="L23" s="63">
        <f>+$P$15*K37/100</f>
        <v>11135181.965753425</v>
      </c>
      <c r="M23" s="21">
        <f t="shared" si="4"/>
        <v>35840781.965753421</v>
      </c>
      <c r="N23" s="8"/>
      <c r="P23" s="31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</row>
    <row r="24" spans="2:143" ht="12.75" customHeight="1" x14ac:dyDescent="0.2">
      <c r="I24" s="84">
        <f t="shared" si="0"/>
        <v>21</v>
      </c>
      <c r="J24" s="73">
        <f t="shared" si="1"/>
        <v>45418</v>
      </c>
      <c r="K24" s="64">
        <f t="shared" si="2"/>
        <v>24705600</v>
      </c>
      <c r="L24" s="63">
        <f t="shared" si="3"/>
        <v>7708972.1301369853</v>
      </c>
      <c r="M24" s="21">
        <f t="shared" si="4"/>
        <v>32414572.130136985</v>
      </c>
      <c r="N24" s="8"/>
      <c r="P24" s="31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</row>
    <row r="25" spans="2:143" ht="12.75" customHeight="1" x14ac:dyDescent="0.2">
      <c r="I25" s="85">
        <f t="shared" si="0"/>
        <v>24</v>
      </c>
      <c r="J25" s="73">
        <f>+G39</f>
        <v>45509</v>
      </c>
      <c r="K25" s="64">
        <f t="shared" si="2"/>
        <v>30882000</v>
      </c>
      <c r="L25" s="63">
        <f t="shared" si="3"/>
        <v>4282762.2945205476</v>
      </c>
      <c r="M25" s="21">
        <f t="shared" si="4"/>
        <v>35164762.294520549</v>
      </c>
      <c r="N25" s="8"/>
      <c r="P25" s="31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</row>
    <row r="26" spans="2:143" ht="12.75" customHeight="1" x14ac:dyDescent="0.2">
      <c r="J26" s="74" t="s">
        <v>12</v>
      </c>
      <c r="K26" s="75">
        <f>SUM(K18:K25)</f>
        <v>154410000</v>
      </c>
      <c r="L26" s="81">
        <f>SUM(L18:L25)</f>
        <v>120510342.10273972</v>
      </c>
      <c r="M26" s="76">
        <f>SUM(K26:L26)</f>
        <v>274920342.10273969</v>
      </c>
      <c r="N26" s="8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</row>
    <row r="27" spans="2:143" x14ac:dyDescent="0.2">
      <c r="H27" s="46"/>
      <c r="I27" s="6"/>
      <c r="J27" s="6"/>
      <c r="M27" s="7"/>
      <c r="N27" s="8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</row>
    <row r="28" spans="2:143" ht="14.25" customHeight="1" x14ac:dyDescent="0.2">
      <c r="G28" s="146" t="s">
        <v>17</v>
      </c>
      <c r="H28" s="148" t="s">
        <v>31</v>
      </c>
      <c r="I28" s="148" t="s">
        <v>13</v>
      </c>
      <c r="J28" s="148" t="s">
        <v>21</v>
      </c>
      <c r="K28" s="140" t="s">
        <v>20</v>
      </c>
      <c r="L28" s="140" t="s">
        <v>4</v>
      </c>
      <c r="M28" s="140" t="s">
        <v>14</v>
      </c>
      <c r="N28" s="142" t="s">
        <v>5</v>
      </c>
      <c r="O28" s="144" t="s">
        <v>15</v>
      </c>
      <c r="P28" s="144" t="s">
        <v>33</v>
      </c>
      <c r="R28" s="9" t="s">
        <v>19</v>
      </c>
      <c r="S28" s="9" t="s">
        <v>6</v>
      </c>
      <c r="T28" s="9" t="s">
        <v>7</v>
      </c>
      <c r="U28" s="9" t="s">
        <v>8</v>
      </c>
      <c r="V28" s="9" t="s">
        <v>9</v>
      </c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</row>
    <row r="29" spans="2:143" x14ac:dyDescent="0.2">
      <c r="G29" s="147"/>
      <c r="H29" s="149"/>
      <c r="I29" s="149"/>
      <c r="J29" s="149"/>
      <c r="K29" s="141"/>
      <c r="L29" s="141"/>
      <c r="M29" s="141"/>
      <c r="N29" s="143"/>
      <c r="O29" s="145"/>
      <c r="P29" s="145"/>
      <c r="R29" s="10"/>
      <c r="S29" s="11">
        <f>+L10</f>
        <v>0.69531422853469849</v>
      </c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</row>
    <row r="30" spans="2:143" x14ac:dyDescent="0.2">
      <c r="C30" s="1" t="s">
        <v>22</v>
      </c>
      <c r="G30" s="65"/>
      <c r="H30" s="49"/>
      <c r="I30" s="49"/>
      <c r="J30" s="20">
        <f>+J31</f>
        <v>0</v>
      </c>
      <c r="K30" s="50"/>
      <c r="L30" s="50"/>
      <c r="M30" s="51">
        <f>+M31</f>
        <v>100</v>
      </c>
      <c r="N30" s="52"/>
      <c r="O30" s="66"/>
      <c r="R30" s="10"/>
      <c r="S30" s="11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</row>
    <row r="31" spans="2:143" s="12" customFormat="1" ht="12.75" customHeight="1" x14ac:dyDescent="0.2">
      <c r="C31" s="30">
        <f>+H10</f>
        <v>44778</v>
      </c>
      <c r="D31" s="32"/>
      <c r="E31" s="30">
        <f>+H14</f>
        <v>44778</v>
      </c>
      <c r="F31" s="39">
        <f>+H10</f>
        <v>44778</v>
      </c>
      <c r="G31" s="58">
        <f>+F31</f>
        <v>44778</v>
      </c>
      <c r="H31" s="59"/>
      <c r="I31" s="59"/>
      <c r="J31" s="60">
        <f t="shared" ref="J31" si="5">+$P$14</f>
        <v>0</v>
      </c>
      <c r="K31" s="59"/>
      <c r="L31" s="59"/>
      <c r="M31" s="61">
        <v>100</v>
      </c>
      <c r="N31" s="61">
        <f>-P12*100</f>
        <v>-100</v>
      </c>
      <c r="O31" s="62">
        <f>'Relacion Canje '!C14*($P$13)*-1</f>
        <v>-153266291.0958904</v>
      </c>
      <c r="P31" s="62"/>
      <c r="Q31" s="1"/>
      <c r="R31" s="16">
        <f t="shared" ref="R31:R40" si="6">I31/365</f>
        <v>0</v>
      </c>
      <c r="S31" s="16">
        <f t="shared" ref="S31:S40" si="7">1/(1+$L$10)^(I31/365)</f>
        <v>1</v>
      </c>
      <c r="T31" s="17">
        <f t="shared" ref="T31:T39" si="8">+N31</f>
        <v>-100</v>
      </c>
      <c r="U31" s="17">
        <f t="shared" ref="U31:U39" si="9">+T31*S31</f>
        <v>-100</v>
      </c>
      <c r="V31" s="17">
        <f t="shared" ref="V31:V39" si="10">+U31*R31</f>
        <v>0</v>
      </c>
      <c r="W31" s="1"/>
      <c r="X31" s="1"/>
      <c r="Y31" s="1"/>
      <c r="Z31" s="1"/>
      <c r="AA31" s="1"/>
      <c r="AB31" s="1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</row>
    <row r="32" spans="2:143" s="12" customFormat="1" ht="12.75" customHeight="1" x14ac:dyDescent="0.2">
      <c r="B32" s="12">
        <f>DATEDIF($C$31,C32,"m")</f>
        <v>3</v>
      </c>
      <c r="C32" s="30">
        <f>IF(C31&gt;0,D32+C31,0)</f>
        <v>44872</v>
      </c>
      <c r="D32" s="32">
        <v>94</v>
      </c>
      <c r="E32" s="30">
        <f t="shared" ref="E32:E39" si="11">+G32</f>
        <v>44872</v>
      </c>
      <c r="F32" s="39">
        <f t="shared" ref="F32:F39" si="12">+F31+D32</f>
        <v>44872</v>
      </c>
      <c r="G32" s="42">
        <f t="shared" ref="G32:G39" si="13">+F32</f>
        <v>44872</v>
      </c>
      <c r="H32" s="43">
        <f t="shared" ref="H32:H39" si="14">+F32-F31</f>
        <v>94</v>
      </c>
      <c r="I32" s="43">
        <f t="shared" ref="I32:I39" si="15">+IF(G32-$H$14&lt;0,0,G32-$H$14)</f>
        <v>94</v>
      </c>
      <c r="J32" s="82">
        <f>+$P$14+P32</f>
        <v>0.55625000000000002</v>
      </c>
      <c r="K32" s="44">
        <f t="shared" ref="K32:K39" si="16">+J32/365*H32*M31</f>
        <v>14.325342465753426</v>
      </c>
      <c r="L32" s="45">
        <v>0</v>
      </c>
      <c r="M32" s="45">
        <f t="shared" ref="M32:M38" si="17">+M31-L32</f>
        <v>100</v>
      </c>
      <c r="N32" s="45">
        <f t="shared" ref="N32:N39" si="18">+IF(G32&gt;$H$14,K32+L32,0)</f>
        <v>14.325342465753426</v>
      </c>
      <c r="O32" s="47">
        <f>+N32*$P$15/100</f>
        <v>22119761.301369868</v>
      </c>
      <c r="P32" s="77">
        <v>0.55625000000000002</v>
      </c>
      <c r="Q32" s="1"/>
      <c r="R32" s="16">
        <f t="shared" si="6"/>
        <v>0.25753424657534246</v>
      </c>
      <c r="S32" s="16">
        <f>1/(1+$L$10)^(I32/365)</f>
        <v>0.87289141196542874</v>
      </c>
      <c r="T32" s="17">
        <f t="shared" si="8"/>
        <v>14.325342465753426</v>
      </c>
      <c r="U32" s="78">
        <f>+T32*S32</f>
        <v>12.504468411819825</v>
      </c>
      <c r="V32" s="17">
        <f t="shared" si="10"/>
        <v>3.2203288512631878</v>
      </c>
      <c r="W32" s="1"/>
      <c r="X32" s="1"/>
      <c r="Y32" s="1"/>
      <c r="Z32" s="1"/>
      <c r="AA32" s="1"/>
      <c r="AB32" s="1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</row>
    <row r="33" spans="2:143" s="12" customFormat="1" ht="12.75" customHeight="1" x14ac:dyDescent="0.2">
      <c r="B33" s="12">
        <f t="shared" ref="B33:B39" si="19">DATEDIF($C$31,C33,"m")</f>
        <v>6</v>
      </c>
      <c r="C33" s="30">
        <f t="shared" ref="C33:C39" si="20">IF(C32&gt;0,D33+C32,0)</f>
        <v>44963</v>
      </c>
      <c r="D33" s="32">
        <v>91</v>
      </c>
      <c r="E33" s="30">
        <f t="shared" si="11"/>
        <v>44963</v>
      </c>
      <c r="F33" s="39">
        <f t="shared" si="12"/>
        <v>44963</v>
      </c>
      <c r="G33" s="42">
        <f t="shared" si="13"/>
        <v>44963</v>
      </c>
      <c r="H33" s="43">
        <f t="shared" si="14"/>
        <v>91</v>
      </c>
      <c r="I33" s="43">
        <f t="shared" si="15"/>
        <v>185</v>
      </c>
      <c r="J33" s="82">
        <f>+$P$14+P33</f>
        <v>0.55625000000000002</v>
      </c>
      <c r="K33" s="44">
        <f t="shared" si="16"/>
        <v>13.868150684931507</v>
      </c>
      <c r="L33" s="45">
        <v>0</v>
      </c>
      <c r="M33" s="45">
        <f t="shared" si="17"/>
        <v>100</v>
      </c>
      <c r="N33" s="45">
        <f t="shared" si="18"/>
        <v>13.868150684931507</v>
      </c>
      <c r="O33" s="47">
        <f>+N33*$P$15/100</f>
        <v>21413811.47260274</v>
      </c>
      <c r="P33" s="77">
        <f>+$P$32</f>
        <v>0.55625000000000002</v>
      </c>
      <c r="Q33" s="1"/>
      <c r="R33" s="16">
        <f t="shared" si="6"/>
        <v>0.50684931506849318</v>
      </c>
      <c r="S33" s="16">
        <f t="shared" si="7"/>
        <v>0.76525238112007088</v>
      </c>
      <c r="T33" s="17">
        <f t="shared" si="8"/>
        <v>13.868150684931507</v>
      </c>
      <c r="U33" s="78">
        <f t="shared" si="9"/>
        <v>10.612635333375778</v>
      </c>
      <c r="V33" s="17">
        <f t="shared" si="10"/>
        <v>5.3790069497932027</v>
      </c>
      <c r="W33" s="1"/>
      <c r="X33" s="1"/>
      <c r="Y33" s="1"/>
      <c r="Z33" s="1"/>
      <c r="AA33" s="1"/>
      <c r="AB33" s="1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</row>
    <row r="34" spans="2:143" s="12" customFormat="1" ht="12.75" customHeight="1" x14ac:dyDescent="0.2">
      <c r="B34" s="12">
        <f t="shared" si="19"/>
        <v>9</v>
      </c>
      <c r="C34" s="30">
        <f t="shared" si="20"/>
        <v>45051</v>
      </c>
      <c r="D34" s="32">
        <v>88</v>
      </c>
      <c r="E34" s="30">
        <f t="shared" si="11"/>
        <v>45051</v>
      </c>
      <c r="F34" s="39">
        <f t="shared" si="12"/>
        <v>45051</v>
      </c>
      <c r="G34" s="42">
        <f t="shared" si="13"/>
        <v>45051</v>
      </c>
      <c r="H34" s="43">
        <f t="shared" si="14"/>
        <v>88</v>
      </c>
      <c r="I34" s="43">
        <f t="shared" si="15"/>
        <v>273</v>
      </c>
      <c r="J34" s="82">
        <f t="shared" ref="J33:J39" si="21">+$P$14+P34</f>
        <v>0.55625000000000002</v>
      </c>
      <c r="K34" s="44">
        <f t="shared" si="16"/>
        <v>13.41095890410959</v>
      </c>
      <c r="L34" s="45">
        <v>16</v>
      </c>
      <c r="M34" s="45">
        <f t="shared" si="17"/>
        <v>84</v>
      </c>
      <c r="N34" s="45">
        <f t="shared" si="18"/>
        <v>29.410958904109592</v>
      </c>
      <c r="O34" s="47">
        <f>+N34*$P$15/100</f>
        <v>45413461.643835619</v>
      </c>
      <c r="P34" s="77">
        <f t="shared" ref="P34:P39" si="22">+$P$32</f>
        <v>0.55625000000000002</v>
      </c>
      <c r="Q34" s="1"/>
      <c r="R34" s="16">
        <f t="shared" si="6"/>
        <v>0.74794520547945209</v>
      </c>
      <c r="S34" s="16">
        <f t="shared" si="7"/>
        <v>0.67380372383030773</v>
      </c>
      <c r="T34" s="17">
        <f t="shared" si="8"/>
        <v>29.410958904109592</v>
      </c>
      <c r="U34" s="78">
        <f t="shared" si="9"/>
        <v>19.817213631009189</v>
      </c>
      <c r="V34" s="17">
        <f t="shared" si="10"/>
        <v>14.822189921275367</v>
      </c>
      <c r="W34" s="1"/>
      <c r="X34" s="1"/>
      <c r="Y34" s="1"/>
      <c r="Z34" s="1"/>
      <c r="AA34" s="1"/>
      <c r="AB34" s="1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</row>
    <row r="35" spans="2:143" s="12" customFormat="1" ht="12.75" customHeight="1" x14ac:dyDescent="0.2">
      <c r="B35" s="12">
        <f t="shared" si="19"/>
        <v>12</v>
      </c>
      <c r="C35" s="30">
        <f t="shared" si="20"/>
        <v>45145</v>
      </c>
      <c r="D35" s="32">
        <v>94</v>
      </c>
      <c r="E35" s="30">
        <f t="shared" si="11"/>
        <v>45145</v>
      </c>
      <c r="F35" s="39">
        <f t="shared" si="12"/>
        <v>45145</v>
      </c>
      <c r="G35" s="42">
        <f t="shared" si="13"/>
        <v>45145</v>
      </c>
      <c r="H35" s="43">
        <f t="shared" si="14"/>
        <v>94</v>
      </c>
      <c r="I35" s="43">
        <f t="shared" si="15"/>
        <v>367</v>
      </c>
      <c r="J35" s="82">
        <f t="shared" si="21"/>
        <v>0.55625000000000002</v>
      </c>
      <c r="K35" s="44">
        <f t="shared" si="16"/>
        <v>12.033287671232879</v>
      </c>
      <c r="L35" s="45">
        <v>16</v>
      </c>
      <c r="M35" s="45">
        <f t="shared" si="17"/>
        <v>68</v>
      </c>
      <c r="N35" s="45">
        <f t="shared" si="18"/>
        <v>28.033287671232877</v>
      </c>
      <c r="O35" s="47">
        <f>+N35*$P$15/100</f>
        <v>43286199.493150681</v>
      </c>
      <c r="P35" s="77">
        <f t="shared" si="22"/>
        <v>0.55625000000000002</v>
      </c>
      <c r="Q35" s="1"/>
      <c r="R35" s="16">
        <f t="shared" si="6"/>
        <v>1.0054794520547945</v>
      </c>
      <c r="S35" s="16">
        <f t="shared" si="7"/>
        <v>0.58815748388180111</v>
      </c>
      <c r="T35" s="17">
        <f t="shared" si="8"/>
        <v>28.033287671232877</v>
      </c>
      <c r="U35" s="78">
        <f t="shared" si="9"/>
        <v>16.487987941647045</v>
      </c>
      <c r="V35" s="17">
        <f t="shared" si="10"/>
        <v>16.57833308105333</v>
      </c>
      <c r="W35" s="1"/>
      <c r="X35" s="1"/>
      <c r="Y35" s="1"/>
      <c r="Z35" s="1"/>
      <c r="AA35" s="1"/>
      <c r="AB35" s="1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</row>
    <row r="36" spans="2:143" s="12" customFormat="1" ht="12.75" customHeight="1" x14ac:dyDescent="0.2">
      <c r="B36" s="12">
        <f t="shared" si="19"/>
        <v>15</v>
      </c>
      <c r="C36" s="30">
        <f t="shared" si="20"/>
        <v>45236</v>
      </c>
      <c r="D36" s="32">
        <v>91</v>
      </c>
      <c r="E36" s="30">
        <f t="shared" si="11"/>
        <v>45236</v>
      </c>
      <c r="F36" s="39">
        <f t="shared" si="12"/>
        <v>45236</v>
      </c>
      <c r="G36" s="42">
        <f t="shared" si="13"/>
        <v>45236</v>
      </c>
      <c r="H36" s="43">
        <f t="shared" si="14"/>
        <v>91</v>
      </c>
      <c r="I36" s="43">
        <f t="shared" si="15"/>
        <v>458</v>
      </c>
      <c r="J36" s="82">
        <f t="shared" si="21"/>
        <v>0.55625000000000002</v>
      </c>
      <c r="K36" s="44">
        <f t="shared" si="16"/>
        <v>9.4303424657534247</v>
      </c>
      <c r="L36" s="45">
        <v>16</v>
      </c>
      <c r="M36" s="45">
        <f t="shared" si="17"/>
        <v>52</v>
      </c>
      <c r="N36" s="45">
        <f t="shared" si="18"/>
        <v>25.430342465753426</v>
      </c>
      <c r="O36" s="47">
        <f t="shared" ref="O33:O39" si="23">+N36*$P$15/100</f>
        <v>39266991.801369868</v>
      </c>
      <c r="P36" s="77">
        <f t="shared" si="22"/>
        <v>0.55625000000000002</v>
      </c>
      <c r="Q36" s="1"/>
      <c r="R36" s="16">
        <f t="shared" si="6"/>
        <v>1.2547945205479452</v>
      </c>
      <c r="S36" s="16">
        <f t="shared" si="7"/>
        <v>0.51562990406871367</v>
      </c>
      <c r="T36" s="17">
        <f t="shared" si="8"/>
        <v>25.430342465753426</v>
      </c>
      <c r="U36" s="78">
        <f t="shared" si="9"/>
        <v>13.112645046050975</v>
      </c>
      <c r="V36" s="17">
        <f t="shared" si="10"/>
        <v>16.453675153674922</v>
      </c>
      <c r="W36" s="1"/>
      <c r="X36" s="1"/>
      <c r="Y36" s="1"/>
      <c r="Z36" s="1"/>
      <c r="AA36" s="1"/>
      <c r="AB36" s="1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</row>
    <row r="37" spans="2:143" s="12" customFormat="1" ht="12.75" customHeight="1" x14ac:dyDescent="0.2">
      <c r="B37" s="12">
        <f t="shared" si="19"/>
        <v>18</v>
      </c>
      <c r="C37" s="30">
        <f t="shared" si="20"/>
        <v>45327</v>
      </c>
      <c r="D37" s="32">
        <v>91</v>
      </c>
      <c r="E37" s="30">
        <f t="shared" si="11"/>
        <v>45327</v>
      </c>
      <c r="F37" s="39">
        <f t="shared" si="12"/>
        <v>45327</v>
      </c>
      <c r="G37" s="42">
        <f t="shared" si="13"/>
        <v>45327</v>
      </c>
      <c r="H37" s="43">
        <f t="shared" si="14"/>
        <v>91</v>
      </c>
      <c r="I37" s="43">
        <f t="shared" si="15"/>
        <v>549</v>
      </c>
      <c r="J37" s="82">
        <f t="shared" si="21"/>
        <v>0.55625000000000002</v>
      </c>
      <c r="K37" s="44">
        <f t="shared" si="16"/>
        <v>7.2114383561643836</v>
      </c>
      <c r="L37" s="45">
        <v>16</v>
      </c>
      <c r="M37" s="45">
        <f t="shared" si="17"/>
        <v>36</v>
      </c>
      <c r="N37" s="45">
        <f t="shared" si="18"/>
        <v>23.211438356164383</v>
      </c>
      <c r="O37" s="47">
        <f t="shared" si="23"/>
        <v>35840781.965753421</v>
      </c>
      <c r="P37" s="77">
        <f t="shared" si="22"/>
        <v>0.55625000000000002</v>
      </c>
      <c r="Q37" s="1"/>
      <c r="R37" s="16">
        <f t="shared" si="6"/>
        <v>1.5041095890410958</v>
      </c>
      <c r="S37" s="16">
        <f t="shared" si="7"/>
        <v>0.45204593200983934</v>
      </c>
      <c r="T37" s="17">
        <f t="shared" si="8"/>
        <v>23.211438356164383</v>
      </c>
      <c r="U37" s="78">
        <f t="shared" si="9"/>
        <v>10.492636285001261</v>
      </c>
      <c r="V37" s="17">
        <f t="shared" si="10"/>
        <v>15.782074850590936</v>
      </c>
      <c r="W37" s="1"/>
      <c r="X37" s="1"/>
      <c r="Y37" s="1"/>
      <c r="Z37" s="1"/>
      <c r="AA37" s="1"/>
      <c r="AB37" s="1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</row>
    <row r="38" spans="2:143" s="12" customFormat="1" ht="12.75" customHeight="1" x14ac:dyDescent="0.2">
      <c r="B38" s="12">
        <f t="shared" si="19"/>
        <v>21</v>
      </c>
      <c r="C38" s="30">
        <f t="shared" si="20"/>
        <v>45418</v>
      </c>
      <c r="D38" s="32">
        <v>91</v>
      </c>
      <c r="E38" s="30">
        <f t="shared" si="11"/>
        <v>45418</v>
      </c>
      <c r="F38" s="39">
        <f t="shared" si="12"/>
        <v>45418</v>
      </c>
      <c r="G38" s="42">
        <f t="shared" si="13"/>
        <v>45418</v>
      </c>
      <c r="H38" s="43">
        <f t="shared" si="14"/>
        <v>91</v>
      </c>
      <c r="I38" s="43">
        <f t="shared" si="15"/>
        <v>640</v>
      </c>
      <c r="J38" s="82">
        <f t="shared" si="21"/>
        <v>0.55625000000000002</v>
      </c>
      <c r="K38" s="44">
        <f t="shared" si="16"/>
        <v>4.9925342465753424</v>
      </c>
      <c r="L38" s="45">
        <v>16</v>
      </c>
      <c r="M38" s="45">
        <f t="shared" si="17"/>
        <v>20</v>
      </c>
      <c r="N38" s="45">
        <f t="shared" si="18"/>
        <v>20.992534246575342</v>
      </c>
      <c r="O38" s="47">
        <f t="shared" si="23"/>
        <v>32414572.130136985</v>
      </c>
      <c r="P38" s="77">
        <f t="shared" si="22"/>
        <v>0.55625000000000002</v>
      </c>
      <c r="Q38" s="1"/>
      <c r="R38" s="16">
        <f t="shared" si="6"/>
        <v>1.7534246575342465</v>
      </c>
      <c r="S38" s="16">
        <f t="shared" si="7"/>
        <v>0.39630270283822183</v>
      </c>
      <c r="T38" s="17">
        <f t="shared" si="8"/>
        <v>20.992534246575342</v>
      </c>
      <c r="U38" s="78">
        <f t="shared" si="9"/>
        <v>8.3193980613417438</v>
      </c>
      <c r="V38" s="17">
        <f t="shared" si="10"/>
        <v>14.587437696599221</v>
      </c>
      <c r="W38" s="1"/>
      <c r="X38" s="1"/>
      <c r="Y38" s="1"/>
      <c r="Z38" s="1"/>
      <c r="AA38" s="1"/>
      <c r="AB38" s="1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</row>
    <row r="39" spans="2:143" s="12" customFormat="1" ht="12.75" customHeight="1" x14ac:dyDescent="0.2">
      <c r="B39" s="12">
        <f t="shared" si="19"/>
        <v>24</v>
      </c>
      <c r="C39" s="30">
        <f t="shared" si="20"/>
        <v>45509</v>
      </c>
      <c r="D39" s="32">
        <v>91</v>
      </c>
      <c r="E39" s="30">
        <f t="shared" si="11"/>
        <v>45509</v>
      </c>
      <c r="F39" s="39">
        <f t="shared" si="12"/>
        <v>45509</v>
      </c>
      <c r="G39" s="53">
        <f t="shared" si="13"/>
        <v>45509</v>
      </c>
      <c r="H39" s="48">
        <f t="shared" si="14"/>
        <v>91</v>
      </c>
      <c r="I39" s="48">
        <f t="shared" si="15"/>
        <v>731</v>
      </c>
      <c r="J39" s="83">
        <f t="shared" si="21"/>
        <v>0.55625000000000002</v>
      </c>
      <c r="K39" s="54">
        <f t="shared" si="16"/>
        <v>2.7736301369863012</v>
      </c>
      <c r="L39" s="55">
        <v>20</v>
      </c>
      <c r="M39" s="55">
        <f>+M37-L39</f>
        <v>16</v>
      </c>
      <c r="N39" s="55">
        <f t="shared" si="18"/>
        <v>22.773630136986302</v>
      </c>
      <c r="O39" s="56">
        <f>+N39*$P$15/100</f>
        <v>35164762.294520549</v>
      </c>
      <c r="P39" s="79">
        <f t="shared" si="22"/>
        <v>0.55625000000000002</v>
      </c>
      <c r="Q39" s="1"/>
      <c r="R39" s="16">
        <f t="shared" si="6"/>
        <v>2.0027397260273974</v>
      </c>
      <c r="S39" s="16">
        <f t="shared" si="7"/>
        <v>0.34743334947976356</v>
      </c>
      <c r="T39" s="17">
        <f t="shared" si="8"/>
        <v>22.773630136986302</v>
      </c>
      <c r="U39" s="78">
        <f t="shared" si="9"/>
        <v>7.9123185983064372</v>
      </c>
      <c r="V39" s="17">
        <f t="shared" si="10"/>
        <v>15.846314781813716</v>
      </c>
      <c r="W39" s="1"/>
      <c r="X39" s="1"/>
      <c r="Y39" s="1"/>
      <c r="Z39" s="1"/>
      <c r="AA39" s="1"/>
      <c r="AB39" s="1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</row>
    <row r="40" spans="2:143" ht="12.75" customHeight="1" x14ac:dyDescent="0.2">
      <c r="G40" s="40"/>
      <c r="H40" s="13"/>
      <c r="I40" s="15"/>
      <c r="J40" s="41"/>
      <c r="K40" s="14"/>
      <c r="L40" s="38"/>
      <c r="M40" s="15"/>
      <c r="N40" s="15"/>
      <c r="O40" s="37"/>
      <c r="R40" s="1">
        <f t="shared" si="6"/>
        <v>0</v>
      </c>
      <c r="S40" s="1">
        <f t="shared" si="7"/>
        <v>1</v>
      </c>
      <c r="T40" s="1"/>
      <c r="U40" s="1"/>
      <c r="V40" s="1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</row>
    <row r="41" spans="2:143" x14ac:dyDescent="0.2">
      <c r="G41" s="18"/>
      <c r="H41" s="13"/>
      <c r="I41" s="13"/>
      <c r="J41" s="13"/>
      <c r="K41" s="13"/>
      <c r="L41" s="22">
        <f>SUM(L32:L39)</f>
        <v>100</v>
      </c>
      <c r="M41" s="15"/>
      <c r="N41" s="15"/>
      <c r="O41" s="23">
        <f>SUM(O31:O39)</f>
        <v>121654051.00684935</v>
      </c>
      <c r="R41" s="19"/>
      <c r="S41" s="19"/>
      <c r="T41" s="17"/>
      <c r="U41" s="17">
        <f>SUM(U32:U39)</f>
        <v>99.259303308552262</v>
      </c>
      <c r="V41" s="17">
        <f>SUM(V32:V39)</f>
        <v>102.66936128606389</v>
      </c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</row>
    <row r="42" spans="2:143" x14ac:dyDescent="0.2"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</row>
    <row r="43" spans="2:143" x14ac:dyDescent="0.2">
      <c r="R43" s="1"/>
      <c r="S43" s="1"/>
      <c r="T43" s="1"/>
      <c r="U43" s="1"/>
      <c r="V43" s="1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</row>
    <row r="44" spans="2:143" x14ac:dyDescent="0.2">
      <c r="R44" s="1"/>
      <c r="S44" s="1"/>
      <c r="T44" s="1"/>
      <c r="U44" s="1"/>
      <c r="V44" s="1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</row>
    <row r="45" spans="2:143" x14ac:dyDescent="0.2">
      <c r="R45" s="1"/>
      <c r="S45" s="1"/>
      <c r="T45" s="1"/>
      <c r="U45" s="1"/>
      <c r="V45" s="1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</row>
    <row r="46" spans="2:143" x14ac:dyDescent="0.2">
      <c r="R46" s="1"/>
      <c r="S46" s="1"/>
      <c r="T46" s="1"/>
      <c r="U46" s="1"/>
      <c r="V46" s="1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</row>
    <row r="47" spans="2:143" ht="9.75" customHeight="1" x14ac:dyDescent="0.2">
      <c r="R47" s="1"/>
      <c r="S47" s="1"/>
      <c r="T47" s="1"/>
      <c r="U47" s="1"/>
      <c r="V47" s="1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</row>
    <row r="48" spans="2:143" x14ac:dyDescent="0.2">
      <c r="R48" s="1"/>
      <c r="S48" s="1"/>
      <c r="T48" s="1"/>
      <c r="U48" s="1"/>
      <c r="V48" s="1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</row>
    <row r="49" spans="8:143" x14ac:dyDescent="0.2">
      <c r="R49" s="1"/>
      <c r="S49" s="1"/>
      <c r="T49" s="1"/>
      <c r="U49" s="1"/>
      <c r="V49" s="1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</row>
    <row r="50" spans="8:143" x14ac:dyDescent="0.2">
      <c r="R50" s="1"/>
      <c r="S50" s="1"/>
      <c r="T50" s="1"/>
      <c r="U50" s="1"/>
      <c r="V50" s="1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</row>
    <row r="51" spans="8:143" hidden="1" x14ac:dyDescent="0.2">
      <c r="R51" s="1"/>
      <c r="S51" s="1"/>
      <c r="T51" s="1"/>
      <c r="U51" s="1"/>
      <c r="V51" s="1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</row>
    <row r="52" spans="8:143" hidden="1" x14ac:dyDescent="0.2">
      <c r="H52" s="57"/>
      <c r="I52" s="57" t="s">
        <v>23</v>
      </c>
      <c r="J52" s="57"/>
      <c r="K52" s="57" t="s">
        <v>24</v>
      </c>
      <c r="R52" s="1"/>
      <c r="S52" s="1"/>
      <c r="T52" s="1"/>
      <c r="U52" s="1"/>
      <c r="V52" s="1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</row>
    <row r="53" spans="8:143" hidden="1" x14ac:dyDescent="0.2">
      <c r="H53" s="57">
        <v>1</v>
      </c>
      <c r="I53" s="57"/>
      <c r="J53" s="57"/>
      <c r="K53" s="57"/>
      <c r="R53" s="1"/>
      <c r="S53" s="1"/>
      <c r="T53" s="1"/>
      <c r="U53" s="1"/>
      <c r="V53" s="1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</row>
    <row r="54" spans="8:143" hidden="1" x14ac:dyDescent="0.2">
      <c r="H54" s="57">
        <v>2</v>
      </c>
      <c r="I54" s="57"/>
      <c r="J54" s="57"/>
      <c r="K54" s="57"/>
      <c r="R54" s="1"/>
      <c r="S54" s="1"/>
      <c r="T54" s="1"/>
      <c r="U54" s="1"/>
      <c r="V54" s="1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</row>
    <row r="55" spans="8:143" hidden="1" x14ac:dyDescent="0.2">
      <c r="H55" s="57">
        <v>3</v>
      </c>
      <c r="I55" s="57">
        <v>1</v>
      </c>
      <c r="J55" s="57"/>
      <c r="K55" s="57"/>
      <c r="R55" s="1"/>
      <c r="S55" s="1"/>
      <c r="T55" s="1"/>
      <c r="U55" s="1"/>
      <c r="V55" s="1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</row>
    <row r="56" spans="8:143" hidden="1" x14ac:dyDescent="0.2">
      <c r="H56" s="57">
        <v>4</v>
      </c>
      <c r="I56" s="57"/>
      <c r="J56" s="57"/>
      <c r="K56" s="57"/>
      <c r="R56" s="1"/>
      <c r="S56" s="1"/>
      <c r="T56" s="1"/>
      <c r="U56" s="1"/>
      <c r="V56" s="1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</row>
    <row r="57" spans="8:143" hidden="1" x14ac:dyDescent="0.2">
      <c r="H57" s="57">
        <v>5</v>
      </c>
      <c r="I57" s="57"/>
      <c r="J57" s="57"/>
      <c r="K57" s="57"/>
      <c r="R57" s="1"/>
      <c r="S57" s="1"/>
      <c r="T57" s="1"/>
      <c r="U57" s="1"/>
      <c r="V57" s="1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</row>
    <row r="58" spans="8:143" hidden="1" x14ac:dyDescent="0.2">
      <c r="H58" s="57">
        <v>6</v>
      </c>
      <c r="I58" s="57">
        <v>2</v>
      </c>
      <c r="J58" s="57">
        <v>1</v>
      </c>
      <c r="K58" s="57"/>
      <c r="R58" s="1"/>
      <c r="S58" s="1"/>
      <c r="T58" s="1"/>
      <c r="U58" s="1"/>
      <c r="V58" s="1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</row>
    <row r="59" spans="8:143" hidden="1" x14ac:dyDescent="0.2">
      <c r="H59" s="57">
        <v>7</v>
      </c>
      <c r="I59" s="57"/>
      <c r="J59" s="57"/>
      <c r="K59" s="57"/>
      <c r="R59" s="1"/>
      <c r="S59" s="1"/>
      <c r="T59" s="1"/>
      <c r="U59" s="1"/>
      <c r="V59" s="1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</row>
    <row r="60" spans="8:143" hidden="1" x14ac:dyDescent="0.2">
      <c r="H60" s="57">
        <v>8</v>
      </c>
      <c r="I60" s="57"/>
      <c r="J60" s="57"/>
      <c r="K60" s="57"/>
      <c r="R60" s="1"/>
      <c r="S60" s="1"/>
      <c r="T60" s="1"/>
      <c r="U60" s="1"/>
      <c r="V60" s="1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</row>
    <row r="61" spans="8:143" hidden="1" x14ac:dyDescent="0.2">
      <c r="H61" s="57">
        <v>9</v>
      </c>
      <c r="I61" s="57">
        <v>3</v>
      </c>
      <c r="J61" s="57"/>
      <c r="K61" s="57"/>
      <c r="R61" s="1"/>
      <c r="S61" s="1"/>
      <c r="T61" s="1"/>
      <c r="U61" s="1"/>
      <c r="V61" s="1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</row>
    <row r="62" spans="8:143" hidden="1" x14ac:dyDescent="0.2">
      <c r="H62" s="57">
        <v>10</v>
      </c>
      <c r="I62" s="57"/>
      <c r="J62" s="57"/>
      <c r="K62" s="57"/>
      <c r="R62" s="1"/>
      <c r="S62" s="1"/>
      <c r="T62" s="1"/>
      <c r="U62" s="1"/>
      <c r="V62" s="1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</row>
    <row r="63" spans="8:143" hidden="1" x14ac:dyDescent="0.2">
      <c r="H63" s="57">
        <v>11</v>
      </c>
      <c r="I63" s="57"/>
      <c r="J63" s="57"/>
      <c r="K63" s="57"/>
      <c r="R63" s="1"/>
      <c r="S63" s="1"/>
      <c r="T63" s="1"/>
      <c r="U63" s="1"/>
      <c r="V63" s="1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</row>
    <row r="64" spans="8:143" hidden="1" x14ac:dyDescent="0.2">
      <c r="H64" s="57">
        <v>12</v>
      </c>
      <c r="I64" s="57">
        <v>4</v>
      </c>
      <c r="J64" s="57">
        <v>2</v>
      </c>
      <c r="K64" s="57"/>
      <c r="R64" s="1"/>
      <c r="S64" s="1"/>
      <c r="T64" s="1"/>
      <c r="U64" s="1"/>
      <c r="V64" s="1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</row>
    <row r="65" spans="8:143" hidden="1" x14ac:dyDescent="0.2">
      <c r="H65" s="57">
        <v>13</v>
      </c>
      <c r="I65" s="57"/>
      <c r="J65" s="57"/>
      <c r="K65" s="57"/>
      <c r="R65" s="1"/>
      <c r="S65" s="1"/>
      <c r="T65" s="1"/>
      <c r="U65" s="1"/>
      <c r="V65" s="1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</row>
    <row r="66" spans="8:143" hidden="1" x14ac:dyDescent="0.2">
      <c r="H66" s="57">
        <v>14</v>
      </c>
      <c r="I66" s="57"/>
      <c r="J66" s="57"/>
      <c r="K66" s="57"/>
      <c r="R66" s="1"/>
      <c r="S66" s="1"/>
      <c r="T66" s="1"/>
      <c r="U66" s="1"/>
      <c r="V66" s="1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</row>
    <row r="67" spans="8:143" hidden="1" x14ac:dyDescent="0.2">
      <c r="H67" s="57">
        <v>15</v>
      </c>
      <c r="I67" s="57">
        <v>5</v>
      </c>
      <c r="J67" s="57"/>
      <c r="K67" s="57"/>
      <c r="R67" s="1"/>
      <c r="S67" s="1"/>
      <c r="T67" s="1"/>
      <c r="U67" s="1"/>
      <c r="V67" s="1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</row>
    <row r="68" spans="8:143" hidden="1" x14ac:dyDescent="0.2">
      <c r="H68" s="57">
        <v>16</v>
      </c>
      <c r="I68" s="57"/>
      <c r="J68" s="57"/>
      <c r="K68" s="57"/>
      <c r="R68" s="1"/>
      <c r="S68" s="1"/>
      <c r="T68" s="1"/>
      <c r="U68" s="1"/>
      <c r="V68" s="1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</row>
    <row r="69" spans="8:143" hidden="1" x14ac:dyDescent="0.2">
      <c r="H69" s="57">
        <v>17</v>
      </c>
      <c r="I69" s="57"/>
      <c r="J69" s="57"/>
      <c r="K69" s="57"/>
      <c r="R69" s="1"/>
      <c r="S69" s="1"/>
      <c r="T69" s="1"/>
      <c r="U69" s="1"/>
      <c r="V69" s="1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</row>
    <row r="70" spans="8:143" hidden="1" x14ac:dyDescent="0.2">
      <c r="H70" s="57">
        <v>18</v>
      </c>
      <c r="I70" s="57">
        <v>6</v>
      </c>
      <c r="J70" s="57">
        <v>3</v>
      </c>
      <c r="K70" s="57"/>
      <c r="R70" s="1"/>
      <c r="S70" s="1"/>
      <c r="T70" s="1"/>
      <c r="U70" s="1"/>
      <c r="V70" s="1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</row>
    <row r="71" spans="8:143" hidden="1" x14ac:dyDescent="0.2">
      <c r="H71" s="57">
        <v>19</v>
      </c>
      <c r="I71" s="57"/>
      <c r="J71" s="57"/>
      <c r="K71" s="57"/>
      <c r="R71" s="1"/>
      <c r="S71" s="1"/>
      <c r="T71" s="1"/>
      <c r="U71" s="1"/>
      <c r="V71" s="1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</row>
    <row r="72" spans="8:143" hidden="1" x14ac:dyDescent="0.2">
      <c r="H72" s="57">
        <v>20</v>
      </c>
      <c r="I72" s="57"/>
      <c r="J72" s="57"/>
      <c r="K72" s="57"/>
      <c r="R72" s="1"/>
      <c r="S72" s="1"/>
      <c r="T72" s="1"/>
      <c r="U72" s="1"/>
      <c r="V72" s="1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</row>
    <row r="73" spans="8:143" hidden="1" x14ac:dyDescent="0.2">
      <c r="H73" s="57">
        <v>21</v>
      </c>
      <c r="I73" s="57">
        <v>7</v>
      </c>
      <c r="J73" s="57"/>
      <c r="K73" s="57"/>
      <c r="R73" s="1"/>
      <c r="S73" s="1"/>
      <c r="T73" s="1"/>
      <c r="U73" s="1"/>
      <c r="V73" s="1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</row>
    <row r="74" spans="8:143" hidden="1" x14ac:dyDescent="0.2">
      <c r="H74" s="57">
        <v>22</v>
      </c>
      <c r="I74" s="57"/>
      <c r="J74" s="57"/>
      <c r="K74" s="57"/>
      <c r="R74" s="1"/>
      <c r="S74" s="1"/>
      <c r="T74" s="1"/>
      <c r="U74" s="1"/>
      <c r="V74" s="1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</row>
    <row r="75" spans="8:143" hidden="1" x14ac:dyDescent="0.2">
      <c r="H75" s="57">
        <v>23</v>
      </c>
      <c r="I75" s="57"/>
      <c r="J75" s="57"/>
      <c r="K75" s="57"/>
      <c r="R75" s="1"/>
      <c r="S75" s="1"/>
      <c r="T75" s="1"/>
      <c r="U75" s="1"/>
      <c r="V75" s="1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</row>
    <row r="76" spans="8:143" hidden="1" x14ac:dyDescent="0.2">
      <c r="H76" s="57">
        <v>24</v>
      </c>
      <c r="I76" s="57">
        <v>8</v>
      </c>
      <c r="J76" s="57">
        <v>4</v>
      </c>
      <c r="K76" s="57"/>
      <c r="R76" s="1"/>
      <c r="S76" s="1"/>
      <c r="T76" s="1"/>
      <c r="U76" s="1"/>
      <c r="V76" s="1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</row>
    <row r="77" spans="8:143" hidden="1" x14ac:dyDescent="0.2">
      <c r="H77" s="57">
        <v>25</v>
      </c>
      <c r="I77" s="57"/>
      <c r="J77" s="57"/>
      <c r="K77" s="57"/>
      <c r="R77" s="1"/>
      <c r="S77" s="1"/>
      <c r="T77" s="1"/>
      <c r="U77" s="1"/>
      <c r="V77" s="1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</row>
    <row r="78" spans="8:143" hidden="1" x14ac:dyDescent="0.2">
      <c r="H78" s="57">
        <v>26</v>
      </c>
      <c r="I78" s="57"/>
      <c r="J78" s="57"/>
      <c r="K78" s="57"/>
      <c r="R78" s="1"/>
      <c r="S78" s="1"/>
      <c r="T78" s="1"/>
      <c r="U78" s="1"/>
      <c r="V78" s="1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</row>
    <row r="79" spans="8:143" hidden="1" x14ac:dyDescent="0.2">
      <c r="H79" s="57">
        <v>27</v>
      </c>
      <c r="I79" s="57">
        <v>9</v>
      </c>
      <c r="J79" s="57"/>
      <c r="K79" s="57"/>
      <c r="R79" s="1"/>
      <c r="S79" s="1"/>
      <c r="T79" s="1"/>
      <c r="U79" s="1"/>
      <c r="V79" s="1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</row>
    <row r="80" spans="8:143" hidden="1" x14ac:dyDescent="0.2">
      <c r="H80" s="57">
        <v>28</v>
      </c>
      <c r="I80" s="57"/>
      <c r="J80" s="57"/>
      <c r="K80" s="57"/>
      <c r="R80" s="1"/>
      <c r="S80" s="1"/>
      <c r="T80" s="1"/>
      <c r="U80" s="1"/>
      <c r="V80" s="1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</row>
    <row r="81" spans="8:143" hidden="1" x14ac:dyDescent="0.2">
      <c r="H81" s="57">
        <v>29</v>
      </c>
      <c r="I81" s="57"/>
      <c r="J81" s="57"/>
      <c r="K81" s="57"/>
      <c r="R81" s="1"/>
      <c r="S81" s="1"/>
      <c r="T81" s="1"/>
      <c r="U81" s="1"/>
      <c r="V81" s="1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</row>
    <row r="82" spans="8:143" hidden="1" x14ac:dyDescent="0.2">
      <c r="H82" s="57">
        <v>30</v>
      </c>
      <c r="I82" s="57">
        <v>10</v>
      </c>
      <c r="J82" s="57">
        <v>5</v>
      </c>
      <c r="K82" s="57"/>
      <c r="R82" s="1"/>
      <c r="S82" s="1"/>
      <c r="T82" s="1"/>
      <c r="U82" s="1"/>
      <c r="V82" s="1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</row>
    <row r="83" spans="8:143" hidden="1" x14ac:dyDescent="0.2">
      <c r="H83" s="57">
        <v>31</v>
      </c>
      <c r="I83" s="57"/>
      <c r="J83" s="57"/>
      <c r="K83" s="57"/>
      <c r="R83" s="1"/>
      <c r="S83" s="1"/>
      <c r="T83" s="1"/>
      <c r="U83" s="1"/>
      <c r="V83" s="1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</row>
    <row r="84" spans="8:143" hidden="1" x14ac:dyDescent="0.2">
      <c r="H84" s="57">
        <v>32</v>
      </c>
      <c r="I84" s="57"/>
      <c r="J84" s="57"/>
      <c r="K84" s="57"/>
      <c r="R84" s="1"/>
      <c r="S84" s="1"/>
      <c r="T84" s="1"/>
      <c r="U84" s="1"/>
      <c r="V84" s="1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</row>
    <row r="85" spans="8:143" hidden="1" x14ac:dyDescent="0.2">
      <c r="H85" s="57">
        <v>33</v>
      </c>
      <c r="I85" s="57">
        <v>11</v>
      </c>
      <c r="J85" s="57"/>
      <c r="K85" s="57"/>
      <c r="R85" s="1"/>
      <c r="S85" s="1"/>
      <c r="T85" s="1"/>
      <c r="U85" s="1"/>
      <c r="V85" s="1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</row>
    <row r="86" spans="8:143" hidden="1" x14ac:dyDescent="0.2">
      <c r="H86" s="57">
        <v>34</v>
      </c>
      <c r="I86" s="57"/>
      <c r="J86" s="57"/>
      <c r="K86" s="57"/>
      <c r="R86" s="1"/>
      <c r="S86" s="1"/>
      <c r="T86" s="1"/>
      <c r="U86" s="1"/>
      <c r="V86" s="1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</row>
    <row r="87" spans="8:143" hidden="1" x14ac:dyDescent="0.2">
      <c r="H87" s="57">
        <v>35</v>
      </c>
      <c r="I87" s="57"/>
      <c r="J87" s="57"/>
      <c r="K87" s="57"/>
      <c r="R87" s="1"/>
      <c r="S87" s="1"/>
      <c r="T87" s="1"/>
      <c r="U87" s="1"/>
      <c r="V87" s="1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</row>
    <row r="88" spans="8:143" hidden="1" x14ac:dyDescent="0.2">
      <c r="H88" s="57">
        <v>36</v>
      </c>
      <c r="I88" s="57">
        <v>12</v>
      </c>
      <c r="J88" s="57">
        <v>6</v>
      </c>
      <c r="K88" s="57">
        <v>1</v>
      </c>
      <c r="R88" s="1"/>
      <c r="S88" s="1"/>
      <c r="T88" s="1"/>
      <c r="U88" s="1"/>
      <c r="V88" s="1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</row>
    <row r="89" spans="8:143" hidden="1" x14ac:dyDescent="0.2">
      <c r="H89" s="57">
        <v>37</v>
      </c>
      <c r="I89" s="57"/>
      <c r="J89" s="57"/>
      <c r="K89" s="57"/>
      <c r="R89" s="1"/>
      <c r="S89" s="1"/>
      <c r="T89" s="1"/>
      <c r="U89" s="1"/>
      <c r="V89" s="1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</row>
    <row r="90" spans="8:143" hidden="1" x14ac:dyDescent="0.2">
      <c r="H90" s="57">
        <v>38</v>
      </c>
      <c r="I90" s="57"/>
      <c r="J90" s="57"/>
      <c r="K90" s="57"/>
      <c r="R90" s="1"/>
      <c r="S90" s="1"/>
      <c r="T90" s="1"/>
      <c r="U90" s="1"/>
      <c r="V90" s="1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</row>
    <row r="91" spans="8:143" hidden="1" x14ac:dyDescent="0.2">
      <c r="H91" s="57">
        <v>39</v>
      </c>
      <c r="I91" s="57">
        <v>13</v>
      </c>
      <c r="J91" s="57"/>
      <c r="K91" s="57"/>
      <c r="R91" s="1"/>
      <c r="S91" s="1"/>
      <c r="T91" s="1"/>
      <c r="U91" s="1"/>
      <c r="V91" s="1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</row>
    <row r="92" spans="8:143" hidden="1" x14ac:dyDescent="0.2">
      <c r="H92" s="57">
        <v>40</v>
      </c>
      <c r="I92" s="57"/>
      <c r="J92" s="57"/>
      <c r="K92" s="57"/>
      <c r="R92" s="1"/>
      <c r="S92" s="1"/>
      <c r="T92" s="1"/>
      <c r="U92" s="1"/>
      <c r="V92" s="1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</row>
    <row r="93" spans="8:143" hidden="1" x14ac:dyDescent="0.2">
      <c r="H93" s="57">
        <v>41</v>
      </c>
      <c r="I93" s="57"/>
      <c r="J93" s="57"/>
      <c r="K93" s="57"/>
      <c r="R93" s="1"/>
      <c r="S93" s="1"/>
      <c r="T93" s="1"/>
      <c r="U93" s="1"/>
      <c r="V93" s="1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</row>
    <row r="94" spans="8:143" hidden="1" x14ac:dyDescent="0.2">
      <c r="H94" s="57">
        <v>42</v>
      </c>
      <c r="I94" s="57">
        <v>14</v>
      </c>
      <c r="J94" s="57">
        <v>7</v>
      </c>
      <c r="K94" s="57">
        <v>2</v>
      </c>
      <c r="R94" s="1"/>
      <c r="S94" s="1"/>
      <c r="T94" s="1"/>
      <c r="U94" s="1"/>
      <c r="V94" s="1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</row>
    <row r="95" spans="8:143" hidden="1" x14ac:dyDescent="0.2">
      <c r="H95" s="57">
        <v>43</v>
      </c>
      <c r="I95" s="57"/>
      <c r="J95" s="57"/>
      <c r="K95" s="57"/>
      <c r="R95" s="1"/>
      <c r="S95" s="1"/>
      <c r="T95" s="1"/>
      <c r="U95" s="1"/>
      <c r="V95" s="1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</row>
    <row r="96" spans="8:143" hidden="1" x14ac:dyDescent="0.2">
      <c r="H96" s="57">
        <v>44</v>
      </c>
      <c r="I96" s="57"/>
      <c r="J96" s="57"/>
      <c r="K96" s="57"/>
      <c r="R96" s="1"/>
      <c r="S96" s="1"/>
      <c r="T96" s="1"/>
      <c r="U96" s="1"/>
      <c r="V96" s="1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</row>
    <row r="97" spans="8:143" hidden="1" x14ac:dyDescent="0.2">
      <c r="H97" s="57">
        <v>45</v>
      </c>
      <c r="I97" s="57">
        <v>15</v>
      </c>
      <c r="J97" s="57"/>
      <c r="K97" s="57"/>
      <c r="R97" s="1"/>
      <c r="S97" s="1"/>
      <c r="T97" s="1"/>
      <c r="U97" s="1"/>
      <c r="V97" s="1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</row>
    <row r="98" spans="8:143" hidden="1" x14ac:dyDescent="0.2">
      <c r="H98" s="57">
        <v>46</v>
      </c>
      <c r="I98" s="57"/>
      <c r="J98" s="57"/>
      <c r="K98" s="57"/>
      <c r="R98" s="1"/>
      <c r="S98" s="1"/>
      <c r="T98" s="1"/>
      <c r="U98" s="1"/>
      <c r="V98" s="1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</row>
    <row r="99" spans="8:143" hidden="1" x14ac:dyDescent="0.2">
      <c r="H99" s="57">
        <v>47</v>
      </c>
      <c r="I99" s="57"/>
      <c r="J99" s="57"/>
      <c r="K99" s="57"/>
      <c r="R99" s="1"/>
      <c r="S99" s="1"/>
      <c r="T99" s="1"/>
      <c r="U99" s="1"/>
      <c r="V99" s="1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</row>
    <row r="100" spans="8:143" hidden="1" x14ac:dyDescent="0.2">
      <c r="H100" s="57">
        <v>48</v>
      </c>
      <c r="I100" s="57">
        <v>16</v>
      </c>
      <c r="J100" s="57">
        <v>8</v>
      </c>
      <c r="K100" s="57">
        <v>3</v>
      </c>
      <c r="R100" s="1"/>
      <c r="S100" s="1"/>
      <c r="T100" s="1"/>
      <c r="U100" s="1"/>
      <c r="V100" s="1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</row>
    <row r="101" spans="8:143" hidden="1" x14ac:dyDescent="0.2">
      <c r="H101" s="57">
        <v>49</v>
      </c>
      <c r="I101" s="57"/>
      <c r="J101" s="57"/>
      <c r="K101" s="57"/>
      <c r="R101" s="1"/>
      <c r="S101" s="1"/>
      <c r="T101" s="1"/>
      <c r="U101" s="1"/>
      <c r="V101" s="1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</row>
    <row r="102" spans="8:143" hidden="1" x14ac:dyDescent="0.2">
      <c r="H102" s="57">
        <v>50</v>
      </c>
      <c r="I102" s="57"/>
      <c r="J102" s="57"/>
      <c r="K102" s="57"/>
      <c r="R102" s="1"/>
      <c r="S102" s="1"/>
      <c r="T102" s="1"/>
      <c r="U102" s="1"/>
      <c r="V102" s="1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</row>
    <row r="103" spans="8:143" hidden="1" x14ac:dyDescent="0.2">
      <c r="H103" s="57">
        <v>51</v>
      </c>
      <c r="I103" s="57">
        <v>17</v>
      </c>
      <c r="J103" s="57"/>
      <c r="K103" s="57"/>
      <c r="R103" s="1"/>
      <c r="S103" s="1"/>
      <c r="T103" s="1"/>
      <c r="U103" s="1"/>
      <c r="V103" s="1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</row>
    <row r="104" spans="8:143" hidden="1" x14ac:dyDescent="0.2">
      <c r="H104" s="57">
        <v>52</v>
      </c>
      <c r="I104" s="57"/>
      <c r="J104" s="57"/>
      <c r="K104" s="57"/>
      <c r="R104" s="1"/>
      <c r="S104" s="1"/>
      <c r="T104" s="1"/>
      <c r="U104" s="1"/>
      <c r="V104" s="1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</row>
    <row r="105" spans="8:143" hidden="1" x14ac:dyDescent="0.2">
      <c r="H105" s="57">
        <v>53</v>
      </c>
      <c r="I105" s="57"/>
      <c r="J105" s="57"/>
      <c r="K105" s="57"/>
      <c r="R105" s="1"/>
      <c r="S105" s="1"/>
      <c r="T105" s="1"/>
      <c r="U105" s="1"/>
      <c r="V105" s="1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</row>
    <row r="106" spans="8:143" hidden="1" x14ac:dyDescent="0.2">
      <c r="H106" s="57">
        <v>54</v>
      </c>
      <c r="I106" s="57">
        <v>18</v>
      </c>
      <c r="J106" s="57">
        <v>9</v>
      </c>
      <c r="K106" s="57">
        <v>4</v>
      </c>
      <c r="R106" s="1"/>
      <c r="S106" s="1"/>
      <c r="T106" s="1"/>
      <c r="U106" s="1"/>
      <c r="V106" s="1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</row>
    <row r="107" spans="8:143" hidden="1" x14ac:dyDescent="0.2">
      <c r="H107" s="57">
        <v>55</v>
      </c>
      <c r="I107" s="57"/>
      <c r="J107" s="57"/>
      <c r="K107" s="57"/>
      <c r="R107" s="1"/>
      <c r="S107" s="1"/>
      <c r="T107" s="1"/>
      <c r="U107" s="1"/>
      <c r="V107" s="1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</row>
    <row r="108" spans="8:143" hidden="1" x14ac:dyDescent="0.2">
      <c r="H108" s="57">
        <v>56</v>
      </c>
      <c r="I108" s="57"/>
      <c r="J108" s="57"/>
      <c r="K108" s="57"/>
      <c r="R108" s="1"/>
      <c r="S108" s="1"/>
      <c r="T108" s="1"/>
      <c r="U108" s="1"/>
      <c r="V108" s="1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</row>
    <row r="109" spans="8:143" hidden="1" x14ac:dyDescent="0.2">
      <c r="H109" s="57">
        <v>57</v>
      </c>
      <c r="I109" s="57">
        <v>19</v>
      </c>
      <c r="J109" s="57"/>
      <c r="K109" s="57"/>
      <c r="R109" s="1"/>
      <c r="S109" s="1"/>
      <c r="T109" s="1"/>
      <c r="U109" s="1"/>
      <c r="V109" s="1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</row>
    <row r="110" spans="8:143" hidden="1" x14ac:dyDescent="0.2">
      <c r="H110" s="57">
        <v>58</v>
      </c>
      <c r="I110" s="57"/>
      <c r="J110" s="57"/>
      <c r="K110" s="57"/>
      <c r="R110" s="1"/>
      <c r="S110" s="1"/>
      <c r="T110" s="1"/>
      <c r="U110" s="1"/>
      <c r="V110" s="1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</row>
    <row r="111" spans="8:143" hidden="1" x14ac:dyDescent="0.2">
      <c r="H111" s="57">
        <v>59</v>
      </c>
      <c r="I111" s="57"/>
      <c r="J111" s="57"/>
      <c r="K111" s="57"/>
      <c r="R111" s="1"/>
      <c r="S111" s="1"/>
      <c r="T111" s="1"/>
      <c r="U111" s="1"/>
      <c r="V111" s="1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</row>
    <row r="112" spans="8:143" hidden="1" x14ac:dyDescent="0.2">
      <c r="H112" s="57">
        <v>60</v>
      </c>
      <c r="I112" s="57">
        <v>20</v>
      </c>
      <c r="J112" s="57">
        <v>10</v>
      </c>
      <c r="K112" s="57">
        <v>5</v>
      </c>
      <c r="R112" s="1"/>
      <c r="S112" s="1"/>
      <c r="T112" s="1"/>
      <c r="U112" s="1"/>
      <c r="V112" s="1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</row>
    <row r="113" spans="18:143" hidden="1" x14ac:dyDescent="0.2">
      <c r="R113" s="1"/>
      <c r="S113" s="1"/>
      <c r="T113" s="1"/>
      <c r="U113" s="1"/>
      <c r="V113" s="1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</row>
    <row r="114" spans="18:143" x14ac:dyDescent="0.2">
      <c r="R114" s="1"/>
      <c r="S114" s="1"/>
      <c r="T114" s="1"/>
      <c r="U114" s="1"/>
      <c r="V114" s="1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</row>
    <row r="115" spans="18:143" x14ac:dyDescent="0.2">
      <c r="R115" s="1"/>
      <c r="S115" s="1"/>
      <c r="T115" s="1"/>
      <c r="U115" s="1"/>
      <c r="V115" s="1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</row>
    <row r="116" spans="18:143" x14ac:dyDescent="0.2">
      <c r="R116" s="1"/>
      <c r="S116" s="1"/>
      <c r="T116" s="1"/>
      <c r="U116" s="1"/>
      <c r="V116" s="1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</row>
    <row r="117" spans="18:143" x14ac:dyDescent="0.2">
      <c r="R117" s="1"/>
      <c r="S117" s="1"/>
      <c r="T117" s="1"/>
      <c r="U117" s="1"/>
      <c r="V117" s="1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</row>
    <row r="118" spans="18:143" x14ac:dyDescent="0.2">
      <c r="R118" s="1"/>
      <c r="S118" s="1"/>
      <c r="T118" s="1"/>
      <c r="U118" s="1"/>
      <c r="V118" s="1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</row>
    <row r="119" spans="18:143" x14ac:dyDescent="0.2">
      <c r="R119" s="1"/>
      <c r="S119" s="1"/>
      <c r="T119" s="1"/>
      <c r="U119" s="1"/>
      <c r="V119" s="1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</row>
    <row r="120" spans="18:143" x14ac:dyDescent="0.2">
      <c r="R120" s="1"/>
      <c r="S120" s="1"/>
      <c r="T120" s="1"/>
      <c r="U120" s="1"/>
      <c r="V120" s="1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</row>
    <row r="121" spans="18:143" x14ac:dyDescent="0.2">
      <c r="R121" s="1"/>
      <c r="S121" s="1"/>
      <c r="T121" s="1"/>
      <c r="U121" s="1"/>
      <c r="V121" s="1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</row>
    <row r="122" spans="18:143" x14ac:dyDescent="0.2">
      <c r="R122" s="1"/>
      <c r="S122" s="1"/>
      <c r="T122" s="1"/>
      <c r="U122" s="1"/>
      <c r="V122" s="1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</row>
    <row r="123" spans="18:143" x14ac:dyDescent="0.2">
      <c r="R123" s="1"/>
      <c r="S123" s="1"/>
      <c r="T123" s="1"/>
      <c r="U123" s="1"/>
      <c r="V123" s="1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</row>
    <row r="124" spans="18:143" x14ac:dyDescent="0.2">
      <c r="R124" s="1"/>
      <c r="S124" s="1"/>
      <c r="T124" s="1"/>
      <c r="U124" s="1"/>
      <c r="V124" s="1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</row>
    <row r="125" spans="18:143" x14ac:dyDescent="0.2">
      <c r="R125" s="1"/>
      <c r="S125" s="1"/>
      <c r="T125" s="1"/>
      <c r="U125" s="1"/>
      <c r="V125" s="1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</row>
    <row r="126" spans="18:143" x14ac:dyDescent="0.2">
      <c r="R126" s="1"/>
      <c r="S126" s="1"/>
      <c r="T126" s="1"/>
      <c r="U126" s="1"/>
      <c r="V126" s="1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</row>
    <row r="127" spans="18:143" x14ac:dyDescent="0.2">
      <c r="R127" s="1"/>
      <c r="S127" s="1"/>
      <c r="T127" s="1"/>
      <c r="U127" s="1"/>
      <c r="V127" s="1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</row>
    <row r="128" spans="18:143" x14ac:dyDescent="0.2">
      <c r="R128" s="1"/>
      <c r="S128" s="1"/>
      <c r="T128" s="1"/>
      <c r="U128" s="1"/>
      <c r="V128" s="1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</row>
    <row r="129" spans="18:143" x14ac:dyDescent="0.2">
      <c r="R129" s="1"/>
      <c r="S129" s="1"/>
      <c r="T129" s="1"/>
      <c r="U129" s="1"/>
      <c r="V129" s="1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</row>
    <row r="130" spans="18:143" x14ac:dyDescent="0.2">
      <c r="R130" s="1"/>
      <c r="S130" s="1"/>
      <c r="T130" s="1"/>
      <c r="U130" s="1"/>
      <c r="V130" s="1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</row>
    <row r="131" spans="18:143" x14ac:dyDescent="0.2">
      <c r="R131" s="1"/>
      <c r="S131" s="1"/>
      <c r="T131" s="1"/>
      <c r="U131" s="1"/>
      <c r="V131" s="1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</row>
    <row r="132" spans="18:143" x14ac:dyDescent="0.2">
      <c r="R132" s="1"/>
      <c r="S132" s="1"/>
      <c r="T132" s="1"/>
      <c r="U132" s="1"/>
      <c r="V132" s="1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</row>
    <row r="133" spans="18:143" x14ac:dyDescent="0.2">
      <c r="R133" s="1"/>
      <c r="S133" s="1"/>
      <c r="T133" s="1"/>
      <c r="U133" s="1"/>
      <c r="V133" s="1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</row>
    <row r="134" spans="18:143" x14ac:dyDescent="0.2">
      <c r="R134" s="1"/>
      <c r="S134" s="1"/>
      <c r="T134" s="1"/>
      <c r="U134" s="1"/>
      <c r="V134" s="1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</row>
    <row r="135" spans="18:143" x14ac:dyDescent="0.2">
      <c r="R135" s="1"/>
      <c r="S135" s="1"/>
      <c r="T135" s="1"/>
      <c r="U135" s="1"/>
      <c r="V135" s="1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</row>
    <row r="136" spans="18:143" x14ac:dyDescent="0.2">
      <c r="R136" s="1"/>
      <c r="S136" s="1"/>
      <c r="T136" s="1"/>
      <c r="U136" s="1"/>
      <c r="V136" s="1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</row>
    <row r="137" spans="18:143" x14ac:dyDescent="0.2">
      <c r="R137" s="1"/>
      <c r="S137" s="1"/>
      <c r="T137" s="1"/>
      <c r="U137" s="1"/>
      <c r="V137" s="1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</row>
    <row r="138" spans="18:143" x14ac:dyDescent="0.2">
      <c r="R138" s="1"/>
      <c r="S138" s="1"/>
      <c r="T138" s="1"/>
      <c r="U138" s="1"/>
      <c r="V138" s="1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</row>
    <row r="139" spans="18:143" x14ac:dyDescent="0.2">
      <c r="R139" s="1"/>
      <c r="S139" s="1"/>
      <c r="T139" s="1"/>
      <c r="U139" s="1"/>
      <c r="V139" s="1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</row>
    <row r="140" spans="18:143" x14ac:dyDescent="0.2">
      <c r="R140" s="1"/>
      <c r="S140" s="1"/>
      <c r="T140" s="1"/>
      <c r="U140" s="1"/>
      <c r="V140" s="1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</row>
    <row r="141" spans="18:143" x14ac:dyDescent="0.2">
      <c r="R141" s="1"/>
      <c r="S141" s="1"/>
      <c r="T141" s="1"/>
      <c r="U141" s="1"/>
      <c r="V141" s="1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</row>
    <row r="142" spans="18:143" x14ac:dyDescent="0.2">
      <c r="R142" s="1"/>
      <c r="S142" s="1"/>
      <c r="T142" s="1"/>
      <c r="U142" s="1"/>
      <c r="V142" s="1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</row>
    <row r="143" spans="18:143" x14ac:dyDescent="0.2">
      <c r="R143" s="1"/>
      <c r="S143" s="1"/>
      <c r="T143" s="1"/>
      <c r="U143" s="1"/>
      <c r="V143" s="1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</row>
    <row r="144" spans="18:143" x14ac:dyDescent="0.2">
      <c r="R144" s="1"/>
      <c r="S144" s="1"/>
      <c r="T144" s="1"/>
      <c r="U144" s="1"/>
      <c r="V144" s="1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</row>
    <row r="145" spans="18:143" x14ac:dyDescent="0.2">
      <c r="R145" s="1"/>
      <c r="S145" s="1"/>
      <c r="T145" s="1"/>
      <c r="U145" s="1"/>
      <c r="V145" s="1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</row>
    <row r="146" spans="18:143" x14ac:dyDescent="0.2">
      <c r="R146" s="1"/>
      <c r="S146" s="1"/>
      <c r="T146" s="1"/>
      <c r="U146" s="1"/>
      <c r="V146" s="1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</row>
    <row r="147" spans="18:143" x14ac:dyDescent="0.2">
      <c r="R147" s="1"/>
      <c r="S147" s="1"/>
      <c r="T147" s="1"/>
      <c r="U147" s="1"/>
      <c r="V147" s="1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</row>
    <row r="148" spans="18:143" x14ac:dyDescent="0.2">
      <c r="R148" s="1"/>
      <c r="S148" s="1"/>
      <c r="T148" s="1"/>
      <c r="U148" s="1"/>
      <c r="V148" s="1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</row>
    <row r="149" spans="18:143" x14ac:dyDescent="0.2">
      <c r="R149" s="1"/>
      <c r="S149" s="1"/>
      <c r="T149" s="1"/>
      <c r="U149" s="1"/>
      <c r="V149" s="1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</row>
    <row r="150" spans="18:143" x14ac:dyDescent="0.2">
      <c r="R150" s="1"/>
      <c r="S150" s="1"/>
      <c r="T150" s="1"/>
      <c r="U150" s="1"/>
      <c r="V150" s="1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</row>
    <row r="151" spans="18:143" x14ac:dyDescent="0.2">
      <c r="R151" s="1"/>
      <c r="S151" s="1"/>
      <c r="T151" s="1"/>
      <c r="U151" s="1"/>
      <c r="V151" s="1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</row>
    <row r="152" spans="18:143" x14ac:dyDescent="0.2">
      <c r="R152" s="1"/>
      <c r="S152" s="1"/>
      <c r="T152" s="1"/>
      <c r="U152" s="1"/>
      <c r="V152" s="1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</row>
    <row r="153" spans="18:143" x14ac:dyDescent="0.2">
      <c r="R153" s="1"/>
      <c r="S153" s="1"/>
      <c r="T153" s="1"/>
      <c r="U153" s="1"/>
      <c r="V153" s="1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</row>
    <row r="154" spans="18:143" x14ac:dyDescent="0.2">
      <c r="R154" s="1"/>
      <c r="S154" s="1"/>
      <c r="T154" s="1"/>
      <c r="U154" s="1"/>
      <c r="V154" s="1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</row>
    <row r="155" spans="18:143" x14ac:dyDescent="0.2">
      <c r="R155" s="1"/>
      <c r="S155" s="1"/>
      <c r="T155" s="1"/>
      <c r="U155" s="1"/>
      <c r="V155" s="1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</row>
    <row r="156" spans="18:143" x14ac:dyDescent="0.2">
      <c r="R156" s="1"/>
      <c r="S156" s="1"/>
      <c r="T156" s="1"/>
      <c r="U156" s="1"/>
      <c r="V156" s="1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</row>
    <row r="157" spans="18:143" x14ac:dyDescent="0.2">
      <c r="R157" s="1"/>
      <c r="S157" s="1"/>
      <c r="T157" s="1"/>
      <c r="U157" s="1"/>
      <c r="V157" s="1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</row>
    <row r="158" spans="18:143" x14ac:dyDescent="0.2">
      <c r="R158" s="1"/>
      <c r="S158" s="1"/>
      <c r="T158" s="1"/>
      <c r="U158" s="1"/>
      <c r="V158" s="1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</row>
    <row r="159" spans="18:143" x14ac:dyDescent="0.2">
      <c r="R159" s="1"/>
      <c r="S159" s="1"/>
      <c r="T159" s="1"/>
      <c r="U159" s="1"/>
      <c r="V159" s="1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</row>
    <row r="160" spans="18:143" x14ac:dyDescent="0.2">
      <c r="R160" s="1"/>
      <c r="S160" s="1"/>
      <c r="T160" s="1"/>
      <c r="U160" s="1"/>
      <c r="V160" s="1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</row>
    <row r="161" spans="18:143" x14ac:dyDescent="0.2">
      <c r="R161" s="1"/>
      <c r="S161" s="1"/>
      <c r="T161" s="1"/>
      <c r="U161" s="1"/>
      <c r="V161" s="1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</row>
    <row r="162" spans="18:143" x14ac:dyDescent="0.2">
      <c r="R162" s="1"/>
      <c r="S162" s="1"/>
      <c r="T162" s="1"/>
      <c r="U162" s="1"/>
      <c r="V162" s="1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</row>
    <row r="163" spans="18:143" x14ac:dyDescent="0.2">
      <c r="R163" s="1"/>
      <c r="S163" s="1"/>
      <c r="T163" s="1"/>
      <c r="U163" s="1"/>
      <c r="V163" s="1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</row>
    <row r="164" spans="18:143" x14ac:dyDescent="0.2">
      <c r="R164" s="1"/>
      <c r="S164" s="1"/>
      <c r="T164" s="1"/>
      <c r="U164" s="1"/>
      <c r="V164" s="1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</row>
    <row r="165" spans="18:143" x14ac:dyDescent="0.2">
      <c r="R165" s="1"/>
      <c r="S165" s="1"/>
      <c r="T165" s="1"/>
      <c r="U165" s="1"/>
      <c r="V165" s="1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</row>
    <row r="166" spans="18:143" x14ac:dyDescent="0.2">
      <c r="R166" s="1"/>
      <c r="S166" s="1"/>
      <c r="T166" s="1"/>
      <c r="U166" s="1"/>
      <c r="V166" s="1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</row>
    <row r="167" spans="18:143" x14ac:dyDescent="0.2">
      <c r="R167" s="1"/>
      <c r="S167" s="1"/>
      <c r="T167" s="1"/>
      <c r="U167" s="1"/>
      <c r="V167" s="1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</row>
    <row r="168" spans="18:143" x14ac:dyDescent="0.2">
      <c r="R168" s="1"/>
      <c r="S168" s="1"/>
      <c r="T168" s="1"/>
      <c r="U168" s="1"/>
      <c r="V168" s="1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</row>
    <row r="169" spans="18:143" x14ac:dyDescent="0.2">
      <c r="R169" s="1"/>
      <c r="S169" s="1"/>
      <c r="T169" s="1"/>
      <c r="U169" s="1"/>
      <c r="V169" s="1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</row>
    <row r="170" spans="18:143" x14ac:dyDescent="0.2">
      <c r="R170" s="1"/>
      <c r="S170" s="1"/>
      <c r="T170" s="1"/>
      <c r="U170" s="1"/>
      <c r="V170" s="1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</row>
    <row r="171" spans="18:143" x14ac:dyDescent="0.2">
      <c r="R171" s="1"/>
      <c r="S171" s="1"/>
      <c r="T171" s="1"/>
      <c r="U171" s="1"/>
      <c r="V171" s="1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</row>
    <row r="172" spans="18:143" x14ac:dyDescent="0.2">
      <c r="R172" s="1"/>
      <c r="S172" s="1"/>
      <c r="T172" s="1"/>
      <c r="U172" s="1"/>
      <c r="V172" s="1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</row>
    <row r="173" spans="18:143" x14ac:dyDescent="0.2">
      <c r="R173" s="1"/>
      <c r="S173" s="1"/>
      <c r="T173" s="1"/>
      <c r="U173" s="1"/>
      <c r="V173" s="1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</row>
    <row r="174" spans="18:143" x14ac:dyDescent="0.2">
      <c r="R174" s="1"/>
      <c r="S174" s="1"/>
      <c r="T174" s="1"/>
      <c r="U174" s="1"/>
      <c r="V174" s="1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</row>
    <row r="175" spans="18:143" x14ac:dyDescent="0.2">
      <c r="R175" s="1"/>
      <c r="S175" s="1"/>
      <c r="T175" s="1"/>
      <c r="U175" s="1"/>
      <c r="V175" s="1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</row>
    <row r="176" spans="18:143" x14ac:dyDescent="0.2">
      <c r="R176" s="1"/>
      <c r="S176" s="1"/>
      <c r="T176" s="1"/>
      <c r="U176" s="1"/>
      <c r="V176" s="1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</row>
    <row r="177" spans="18:143" x14ac:dyDescent="0.2">
      <c r="R177" s="1"/>
      <c r="S177" s="1"/>
      <c r="T177" s="1"/>
      <c r="U177" s="1"/>
      <c r="V177" s="1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</row>
    <row r="178" spans="18:143" x14ac:dyDescent="0.2">
      <c r="R178" s="1"/>
      <c r="S178" s="1"/>
      <c r="T178" s="1"/>
      <c r="U178" s="1"/>
      <c r="V178" s="1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</row>
    <row r="179" spans="18:143" x14ac:dyDescent="0.2">
      <c r="R179" s="1"/>
      <c r="S179" s="1"/>
      <c r="T179" s="1"/>
      <c r="U179" s="1"/>
      <c r="V179" s="1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</row>
    <row r="180" spans="18:143" x14ac:dyDescent="0.2">
      <c r="R180" s="1"/>
      <c r="S180" s="1"/>
      <c r="T180" s="1"/>
      <c r="U180" s="1"/>
      <c r="V180" s="1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</row>
    <row r="181" spans="18:143" x14ac:dyDescent="0.2">
      <c r="R181" s="1"/>
      <c r="S181" s="1"/>
      <c r="T181" s="1"/>
      <c r="U181" s="1"/>
      <c r="V181" s="1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</row>
    <row r="182" spans="18:143" x14ac:dyDescent="0.2">
      <c r="R182" s="1"/>
      <c r="S182" s="1"/>
      <c r="T182" s="1"/>
      <c r="U182" s="1"/>
      <c r="V182" s="1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</row>
    <row r="183" spans="18:143" x14ac:dyDescent="0.2">
      <c r="R183" s="1"/>
      <c r="S183" s="1"/>
      <c r="T183" s="1"/>
      <c r="U183" s="1"/>
      <c r="V183" s="1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</row>
    <row r="184" spans="18:143" x14ac:dyDescent="0.2">
      <c r="R184" s="1"/>
      <c r="S184" s="1"/>
      <c r="T184" s="1"/>
      <c r="U184" s="1"/>
      <c r="V184" s="1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</row>
    <row r="185" spans="18:143" x14ac:dyDescent="0.2">
      <c r="R185" s="1"/>
      <c r="S185" s="1"/>
      <c r="T185" s="1"/>
      <c r="U185" s="1"/>
      <c r="V185" s="1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</row>
    <row r="186" spans="18:143" x14ac:dyDescent="0.2">
      <c r="R186" s="1"/>
      <c r="S186" s="1"/>
      <c r="T186" s="1"/>
      <c r="U186" s="1"/>
      <c r="V186" s="1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</row>
    <row r="187" spans="18:143" x14ac:dyDescent="0.2">
      <c r="R187" s="1"/>
      <c r="S187" s="1"/>
      <c r="T187" s="1"/>
      <c r="U187" s="1"/>
      <c r="V187" s="1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</row>
    <row r="188" spans="18:143" x14ac:dyDescent="0.2">
      <c r="R188" s="1"/>
      <c r="S188" s="1"/>
      <c r="T188" s="1"/>
      <c r="U188" s="1"/>
      <c r="V188" s="1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</row>
    <row r="189" spans="18:143" x14ac:dyDescent="0.2">
      <c r="R189" s="1"/>
      <c r="S189" s="1"/>
      <c r="T189" s="1"/>
      <c r="U189" s="1"/>
      <c r="V189" s="1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</row>
    <row r="190" spans="18:143" x14ac:dyDescent="0.2">
      <c r="R190" s="1"/>
      <c r="S190" s="1"/>
      <c r="T190" s="1"/>
      <c r="U190" s="1"/>
      <c r="V190" s="1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</row>
    <row r="191" spans="18:143" x14ac:dyDescent="0.2">
      <c r="R191" s="1"/>
      <c r="S191" s="1"/>
      <c r="T191" s="1"/>
      <c r="U191" s="1"/>
      <c r="V191" s="1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</row>
    <row r="192" spans="18:143" x14ac:dyDescent="0.2">
      <c r="R192" s="1"/>
      <c r="S192" s="1"/>
      <c r="T192" s="1"/>
      <c r="U192" s="1"/>
      <c r="V192" s="1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</row>
    <row r="193" spans="18:143" x14ac:dyDescent="0.2">
      <c r="R193" s="1"/>
      <c r="S193" s="1"/>
      <c r="T193" s="1"/>
      <c r="U193" s="1"/>
      <c r="V193" s="1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</row>
    <row r="194" spans="18:143" x14ac:dyDescent="0.2">
      <c r="R194" s="1"/>
      <c r="S194" s="1"/>
      <c r="T194" s="1"/>
      <c r="U194" s="1"/>
      <c r="V194" s="1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</row>
    <row r="195" spans="18:143" x14ac:dyDescent="0.2">
      <c r="R195" s="1"/>
      <c r="S195" s="1"/>
      <c r="T195" s="1"/>
      <c r="U195" s="1"/>
      <c r="V195" s="1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</row>
    <row r="196" spans="18:143" x14ac:dyDescent="0.2">
      <c r="R196" s="1"/>
      <c r="S196" s="1"/>
      <c r="T196" s="1"/>
      <c r="U196" s="1"/>
      <c r="V196" s="1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</row>
    <row r="197" spans="18:143" x14ac:dyDescent="0.2">
      <c r="R197" s="1"/>
      <c r="S197" s="1"/>
      <c r="T197" s="1"/>
      <c r="U197" s="1"/>
      <c r="V197" s="1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</row>
    <row r="198" spans="18:143" x14ac:dyDescent="0.2">
      <c r="R198" s="1"/>
      <c r="S198" s="1"/>
      <c r="T198" s="1"/>
      <c r="U198" s="1"/>
      <c r="V198" s="1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</row>
    <row r="199" spans="18:143" x14ac:dyDescent="0.2">
      <c r="R199" s="1"/>
      <c r="S199" s="1"/>
      <c r="T199" s="1"/>
      <c r="U199" s="1"/>
      <c r="V199" s="1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</row>
    <row r="200" spans="18:143" x14ac:dyDescent="0.2">
      <c r="R200" s="1"/>
      <c r="S200" s="1"/>
      <c r="T200" s="1"/>
      <c r="U200" s="1"/>
      <c r="V200" s="1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</row>
    <row r="201" spans="18:143" x14ac:dyDescent="0.2">
      <c r="R201" s="1"/>
      <c r="S201" s="1"/>
      <c r="T201" s="1"/>
      <c r="U201" s="1"/>
      <c r="V201" s="1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</row>
    <row r="202" spans="18:143" x14ac:dyDescent="0.2">
      <c r="R202" s="1"/>
      <c r="S202" s="1"/>
      <c r="T202" s="1"/>
      <c r="U202" s="1"/>
      <c r="V202" s="1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</row>
    <row r="203" spans="18:143" x14ac:dyDescent="0.2">
      <c r="R203" s="1"/>
      <c r="S203" s="1"/>
      <c r="T203" s="1"/>
      <c r="U203" s="1"/>
      <c r="V203" s="1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</row>
    <row r="204" spans="18:143" x14ac:dyDescent="0.2">
      <c r="R204" s="1"/>
      <c r="S204" s="1"/>
      <c r="T204" s="1"/>
      <c r="U204" s="1"/>
      <c r="V204" s="1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</row>
    <row r="205" spans="18:143" x14ac:dyDescent="0.2">
      <c r="R205" s="1"/>
      <c r="S205" s="1"/>
      <c r="T205" s="1"/>
      <c r="U205" s="1"/>
      <c r="V205" s="1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</row>
    <row r="206" spans="18:143" x14ac:dyDescent="0.2">
      <c r="R206" s="1"/>
      <c r="S206" s="1"/>
      <c r="T206" s="1"/>
      <c r="U206" s="1"/>
      <c r="V206" s="1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</row>
    <row r="207" spans="18:143" x14ac:dyDescent="0.2">
      <c r="R207" s="1"/>
      <c r="S207" s="1"/>
      <c r="T207" s="1"/>
      <c r="U207" s="1"/>
      <c r="V207" s="1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</row>
    <row r="208" spans="18:143" x14ac:dyDescent="0.2">
      <c r="R208" s="1"/>
      <c r="S208" s="1"/>
      <c r="T208" s="1"/>
      <c r="U208" s="1"/>
      <c r="V208" s="1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</row>
    <row r="209" spans="18:143" x14ac:dyDescent="0.2">
      <c r="R209" s="1"/>
      <c r="S209" s="1"/>
      <c r="T209" s="1"/>
      <c r="U209" s="1"/>
      <c r="V209" s="1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</row>
    <row r="210" spans="18:143" x14ac:dyDescent="0.2">
      <c r="R210" s="1"/>
      <c r="S210" s="1"/>
      <c r="T210" s="1"/>
      <c r="U210" s="1"/>
      <c r="V210" s="1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</row>
    <row r="211" spans="18:143" x14ac:dyDescent="0.2">
      <c r="R211" s="1"/>
      <c r="S211" s="1"/>
      <c r="T211" s="1"/>
      <c r="U211" s="1"/>
      <c r="V211" s="1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</row>
    <row r="212" spans="18:143" x14ac:dyDescent="0.2">
      <c r="R212" s="1"/>
      <c r="S212" s="1"/>
      <c r="T212" s="1"/>
      <c r="U212" s="1"/>
      <c r="V212" s="1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</row>
    <row r="213" spans="18:143" x14ac:dyDescent="0.2">
      <c r="R213" s="1"/>
      <c r="S213" s="1"/>
      <c r="T213" s="1"/>
      <c r="U213" s="1"/>
      <c r="V213" s="1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</row>
    <row r="214" spans="18:143" x14ac:dyDescent="0.2">
      <c r="R214" s="1"/>
      <c r="S214" s="1"/>
      <c r="T214" s="1"/>
      <c r="U214" s="1"/>
      <c r="V214" s="1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</row>
    <row r="215" spans="18:143" x14ac:dyDescent="0.2">
      <c r="R215" s="1"/>
      <c r="S215" s="1"/>
      <c r="T215" s="1"/>
      <c r="U215" s="1"/>
      <c r="V215" s="1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</row>
    <row r="216" spans="18:143" x14ac:dyDescent="0.2">
      <c r="R216" s="1"/>
      <c r="S216" s="1"/>
      <c r="T216" s="1"/>
      <c r="U216" s="1"/>
      <c r="V216" s="1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</row>
    <row r="217" spans="18:143" x14ac:dyDescent="0.2">
      <c r="R217" s="1"/>
      <c r="S217" s="1"/>
      <c r="T217" s="1"/>
      <c r="U217" s="1"/>
      <c r="V217" s="1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</row>
    <row r="218" spans="18:143" x14ac:dyDescent="0.2">
      <c r="R218" s="1"/>
      <c r="S218" s="1"/>
      <c r="T218" s="1"/>
      <c r="U218" s="1"/>
      <c r="V218" s="1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</row>
    <row r="219" spans="18:143" x14ac:dyDescent="0.2">
      <c r="R219" s="1"/>
      <c r="S219" s="1"/>
      <c r="T219" s="1"/>
      <c r="U219" s="1"/>
      <c r="V219" s="1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</row>
    <row r="220" spans="18:143" x14ac:dyDescent="0.2">
      <c r="R220" s="1"/>
      <c r="S220" s="1"/>
      <c r="T220" s="1"/>
      <c r="U220" s="1"/>
      <c r="V220" s="1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</row>
    <row r="221" spans="18:143" x14ac:dyDescent="0.2">
      <c r="R221" s="1"/>
      <c r="S221" s="1"/>
      <c r="T221" s="1"/>
      <c r="U221" s="1"/>
      <c r="V221" s="1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</row>
    <row r="222" spans="18:143" x14ac:dyDescent="0.2">
      <c r="R222" s="1"/>
      <c r="S222" s="1"/>
      <c r="T222" s="1"/>
      <c r="U222" s="1"/>
      <c r="V222" s="1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</row>
    <row r="223" spans="18:143" x14ac:dyDescent="0.2">
      <c r="R223" s="1"/>
      <c r="S223" s="1"/>
      <c r="T223" s="1"/>
      <c r="U223" s="1"/>
      <c r="V223" s="1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</row>
    <row r="224" spans="18:143" x14ac:dyDescent="0.2">
      <c r="R224" s="1"/>
      <c r="S224" s="1"/>
      <c r="T224" s="1"/>
      <c r="U224" s="1"/>
      <c r="V224" s="1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</row>
    <row r="225" spans="18:143" x14ac:dyDescent="0.2">
      <c r="R225" s="1"/>
      <c r="S225" s="1"/>
      <c r="T225" s="1"/>
      <c r="U225" s="1"/>
      <c r="V225" s="1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</row>
    <row r="226" spans="18:143" x14ac:dyDescent="0.2">
      <c r="R226" s="1"/>
      <c r="S226" s="1"/>
      <c r="T226" s="1"/>
      <c r="U226" s="1"/>
      <c r="V226" s="1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</row>
    <row r="227" spans="18:143" x14ac:dyDescent="0.2">
      <c r="R227" s="1"/>
      <c r="S227" s="1"/>
      <c r="T227" s="1"/>
      <c r="U227" s="1"/>
      <c r="V227" s="1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</row>
    <row r="228" spans="18:143" x14ac:dyDescent="0.2">
      <c r="R228" s="1"/>
      <c r="S228" s="1"/>
      <c r="T228" s="1"/>
      <c r="U228" s="1"/>
      <c r="V228" s="1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</row>
    <row r="229" spans="18:143" x14ac:dyDescent="0.2">
      <c r="R229" s="1"/>
      <c r="S229" s="1"/>
      <c r="T229" s="1"/>
      <c r="U229" s="1"/>
      <c r="V229" s="1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</row>
    <row r="230" spans="18:143" x14ac:dyDescent="0.2">
      <c r="R230" s="1"/>
      <c r="S230" s="1"/>
      <c r="T230" s="1"/>
      <c r="U230" s="1"/>
      <c r="V230" s="1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</row>
    <row r="231" spans="18:143" x14ac:dyDescent="0.2">
      <c r="R231" s="1"/>
      <c r="S231" s="1"/>
      <c r="T231" s="1"/>
      <c r="U231" s="1"/>
      <c r="V231" s="1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</row>
    <row r="232" spans="18:143" x14ac:dyDescent="0.2">
      <c r="R232" s="1"/>
      <c r="S232" s="1"/>
      <c r="T232" s="1"/>
      <c r="U232" s="1"/>
      <c r="V232" s="1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</row>
    <row r="233" spans="18:143" x14ac:dyDescent="0.2">
      <c r="R233" s="1"/>
      <c r="S233" s="1"/>
      <c r="T233" s="1"/>
      <c r="U233" s="1"/>
      <c r="V233" s="1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</row>
    <row r="234" spans="18:143" x14ac:dyDescent="0.2">
      <c r="R234" s="1"/>
      <c r="S234" s="1"/>
      <c r="T234" s="1"/>
      <c r="U234" s="1"/>
      <c r="V234" s="1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</row>
    <row r="235" spans="18:143" x14ac:dyDescent="0.2">
      <c r="R235" s="1"/>
      <c r="S235" s="1"/>
      <c r="T235" s="1"/>
      <c r="U235" s="1"/>
      <c r="V235" s="1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</row>
    <row r="236" spans="18:143" x14ac:dyDescent="0.2">
      <c r="R236" s="1"/>
      <c r="S236" s="1"/>
      <c r="T236" s="1"/>
      <c r="U236" s="1"/>
      <c r="V236" s="1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</row>
    <row r="237" spans="18:143" x14ac:dyDescent="0.2">
      <c r="R237" s="1"/>
      <c r="S237" s="1"/>
      <c r="T237" s="1"/>
      <c r="U237" s="1"/>
      <c r="V237" s="1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</row>
    <row r="238" spans="18:143" x14ac:dyDescent="0.2">
      <c r="R238" s="1"/>
      <c r="S238" s="1"/>
      <c r="T238" s="1"/>
      <c r="U238" s="1"/>
      <c r="V238" s="1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</row>
    <row r="239" spans="18:143" x14ac:dyDescent="0.2">
      <c r="R239" s="1"/>
      <c r="S239" s="1"/>
      <c r="T239" s="1"/>
      <c r="U239" s="1"/>
      <c r="V239" s="1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</row>
    <row r="240" spans="18:143" x14ac:dyDescent="0.2">
      <c r="R240" s="1"/>
      <c r="S240" s="1"/>
      <c r="T240" s="1"/>
      <c r="U240" s="1"/>
      <c r="V240" s="1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</row>
    <row r="241" spans="18:143" x14ac:dyDescent="0.2">
      <c r="R241" s="1"/>
      <c r="S241" s="1"/>
      <c r="T241" s="1"/>
      <c r="U241" s="1"/>
      <c r="V241" s="1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</row>
    <row r="242" spans="18:143" x14ac:dyDescent="0.2">
      <c r="R242" s="1"/>
      <c r="S242" s="1"/>
      <c r="T242" s="1"/>
      <c r="U242" s="1"/>
      <c r="V242" s="1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</row>
    <row r="243" spans="18:143" x14ac:dyDescent="0.2">
      <c r="R243" s="1"/>
      <c r="S243" s="1"/>
      <c r="T243" s="1"/>
      <c r="U243" s="1"/>
      <c r="V243" s="1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</row>
    <row r="244" spans="18:143" x14ac:dyDescent="0.2">
      <c r="R244" s="1"/>
      <c r="S244" s="1"/>
      <c r="T244" s="1"/>
      <c r="U244" s="1"/>
      <c r="V244" s="1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</row>
    <row r="245" spans="18:143" x14ac:dyDescent="0.2">
      <c r="R245" s="1"/>
      <c r="S245" s="1"/>
      <c r="T245" s="1"/>
      <c r="U245" s="1"/>
      <c r="V245" s="1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</row>
    <row r="246" spans="18:143" x14ac:dyDescent="0.2">
      <c r="R246" s="1"/>
      <c r="S246" s="1"/>
      <c r="T246" s="1"/>
      <c r="U246" s="1"/>
      <c r="V246" s="1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</row>
    <row r="247" spans="18:143" x14ac:dyDescent="0.2">
      <c r="R247" s="1"/>
      <c r="S247" s="1"/>
      <c r="T247" s="1"/>
      <c r="U247" s="1"/>
      <c r="V247" s="1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</row>
    <row r="248" spans="18:143" x14ac:dyDescent="0.2">
      <c r="R248" s="1"/>
      <c r="S248" s="1"/>
      <c r="T248" s="1"/>
      <c r="U248" s="1"/>
      <c r="V248" s="1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</row>
    <row r="249" spans="18:143" x14ac:dyDescent="0.2">
      <c r="R249" s="1"/>
      <c r="S249" s="1"/>
      <c r="T249" s="1"/>
      <c r="U249" s="1"/>
      <c r="V249" s="1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</row>
    <row r="250" spans="18:143" x14ac:dyDescent="0.2">
      <c r="R250" s="1"/>
      <c r="S250" s="1"/>
      <c r="T250" s="1"/>
      <c r="U250" s="1"/>
      <c r="V250" s="1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</row>
    <row r="251" spans="18:143" x14ac:dyDescent="0.2">
      <c r="R251" s="1"/>
      <c r="S251" s="1"/>
      <c r="T251" s="1"/>
      <c r="U251" s="1"/>
      <c r="V251" s="1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</row>
    <row r="252" spans="18:143" x14ac:dyDescent="0.2">
      <c r="R252" s="1"/>
      <c r="S252" s="1"/>
      <c r="T252" s="1"/>
      <c r="U252" s="1"/>
      <c r="V252" s="1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</row>
    <row r="253" spans="18:143" x14ac:dyDescent="0.2">
      <c r="R253" s="1"/>
      <c r="S253" s="1"/>
      <c r="T253" s="1"/>
      <c r="U253" s="1"/>
      <c r="V253" s="1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  <c r="EM253" s="25"/>
    </row>
    <row r="254" spans="18:143" x14ac:dyDescent="0.2">
      <c r="R254" s="1"/>
      <c r="S254" s="1"/>
      <c r="T254" s="1"/>
      <c r="U254" s="1"/>
      <c r="V254" s="1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  <c r="EM254" s="25"/>
    </row>
    <row r="255" spans="18:143" x14ac:dyDescent="0.2">
      <c r="R255" s="1"/>
      <c r="S255" s="1"/>
      <c r="T255" s="1"/>
      <c r="U255" s="1"/>
      <c r="V255" s="1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  <c r="EM255" s="25"/>
    </row>
    <row r="256" spans="18:143" x14ac:dyDescent="0.2">
      <c r="R256" s="1"/>
      <c r="S256" s="1"/>
      <c r="T256" s="1"/>
      <c r="U256" s="1"/>
      <c r="V256" s="1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  <c r="EM256" s="25"/>
    </row>
    <row r="257" spans="18:143" x14ac:dyDescent="0.2">
      <c r="R257" s="1"/>
      <c r="S257" s="1"/>
      <c r="T257" s="1"/>
      <c r="U257" s="1"/>
      <c r="V257" s="1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  <c r="EM257" s="25"/>
    </row>
    <row r="258" spans="18:143" x14ac:dyDescent="0.2">
      <c r="R258" s="1"/>
      <c r="S258" s="1"/>
      <c r="T258" s="1"/>
      <c r="U258" s="1"/>
      <c r="V258" s="1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</row>
    <row r="259" spans="18:143" x14ac:dyDescent="0.2">
      <c r="R259" s="1"/>
      <c r="S259" s="1"/>
      <c r="T259" s="1"/>
      <c r="U259" s="1"/>
      <c r="V259" s="1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</row>
    <row r="260" spans="18:143" x14ac:dyDescent="0.2">
      <c r="R260" s="1"/>
      <c r="S260" s="1"/>
      <c r="T260" s="1"/>
      <c r="U260" s="1"/>
      <c r="V260" s="1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  <c r="EM260" s="25"/>
    </row>
    <row r="261" spans="18:143" x14ac:dyDescent="0.2">
      <c r="R261" s="1"/>
      <c r="S261" s="1"/>
      <c r="T261" s="1"/>
      <c r="U261" s="1"/>
      <c r="V261" s="1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</row>
    <row r="262" spans="18:143" x14ac:dyDescent="0.2">
      <c r="R262" s="1"/>
      <c r="S262" s="1"/>
      <c r="T262" s="1"/>
      <c r="U262" s="1"/>
      <c r="V262" s="1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  <c r="EM262" s="25"/>
    </row>
    <row r="263" spans="18:143" x14ac:dyDescent="0.2">
      <c r="R263" s="1"/>
      <c r="S263" s="1"/>
      <c r="T263" s="1"/>
      <c r="U263" s="1"/>
      <c r="V263" s="1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  <c r="EM263" s="25"/>
    </row>
    <row r="264" spans="18:143" x14ac:dyDescent="0.2">
      <c r="R264" s="1"/>
      <c r="S264" s="1"/>
      <c r="T264" s="1"/>
      <c r="U264" s="1"/>
      <c r="V264" s="1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  <c r="EM264" s="25"/>
    </row>
    <row r="265" spans="18:143" x14ac:dyDescent="0.2">
      <c r="R265" s="1"/>
      <c r="S265" s="1"/>
      <c r="T265" s="1"/>
      <c r="U265" s="1"/>
      <c r="V265" s="1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  <c r="EM265" s="25"/>
    </row>
    <row r="266" spans="18:143" x14ac:dyDescent="0.2">
      <c r="R266" s="1"/>
      <c r="S266" s="1"/>
      <c r="T266" s="1"/>
      <c r="U266" s="1"/>
      <c r="V266" s="1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  <c r="EM266" s="25"/>
    </row>
    <row r="267" spans="18:143" x14ac:dyDescent="0.2">
      <c r="R267" s="1"/>
      <c r="S267" s="1"/>
      <c r="T267" s="1"/>
      <c r="U267" s="1"/>
      <c r="V267" s="1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  <c r="EM267" s="25"/>
    </row>
    <row r="268" spans="18:143" x14ac:dyDescent="0.2">
      <c r="R268" s="1"/>
      <c r="S268" s="1"/>
      <c r="T268" s="1"/>
      <c r="U268" s="1"/>
      <c r="V268" s="1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  <c r="EM268" s="25"/>
    </row>
    <row r="269" spans="18:143" x14ac:dyDescent="0.2">
      <c r="R269" s="1"/>
      <c r="S269" s="1"/>
      <c r="T269" s="1"/>
      <c r="U269" s="1"/>
      <c r="V269" s="1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  <c r="EM269" s="25"/>
    </row>
    <row r="270" spans="18:143" x14ac:dyDescent="0.2">
      <c r="R270" s="1"/>
      <c r="S270" s="1"/>
      <c r="T270" s="1"/>
      <c r="U270" s="1"/>
      <c r="V270" s="1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  <c r="EM270" s="25"/>
    </row>
    <row r="271" spans="18:143" x14ac:dyDescent="0.2">
      <c r="R271" s="1"/>
      <c r="S271" s="1"/>
      <c r="T271" s="1"/>
      <c r="U271" s="1"/>
      <c r="V271" s="1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  <c r="EM271" s="25"/>
    </row>
    <row r="272" spans="18:143" x14ac:dyDescent="0.2">
      <c r="R272" s="1"/>
      <c r="S272" s="1"/>
      <c r="T272" s="1"/>
      <c r="U272" s="1"/>
      <c r="V272" s="1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  <c r="EM272" s="25"/>
    </row>
    <row r="273" spans="18:143" x14ac:dyDescent="0.2">
      <c r="R273" s="1"/>
      <c r="S273" s="1"/>
      <c r="T273" s="1"/>
      <c r="U273" s="1"/>
      <c r="V273" s="1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  <c r="EM273" s="25"/>
    </row>
    <row r="274" spans="18:143" x14ac:dyDescent="0.2">
      <c r="R274" s="1"/>
      <c r="S274" s="1"/>
      <c r="T274" s="1"/>
      <c r="U274" s="1"/>
      <c r="V274" s="1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</row>
    <row r="275" spans="18:143" x14ac:dyDescent="0.2">
      <c r="R275" s="1"/>
      <c r="S275" s="1"/>
      <c r="T275" s="1"/>
      <c r="U275" s="1"/>
      <c r="V275" s="1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  <c r="EM275" s="25"/>
    </row>
    <row r="276" spans="18:143" x14ac:dyDescent="0.2"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  <c r="EM276" s="25"/>
    </row>
    <row r="277" spans="18:143" x14ac:dyDescent="0.2"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  <c r="EM277" s="25"/>
    </row>
    <row r="278" spans="18:143" x14ac:dyDescent="0.2"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  <c r="CS278" s="25"/>
      <c r="CT278" s="25"/>
      <c r="CU278" s="25"/>
      <c r="CV278" s="25"/>
      <c r="CW278" s="25"/>
      <c r="CX278" s="25"/>
      <c r="CY278" s="25"/>
      <c r="CZ278" s="25"/>
      <c r="DA278" s="25"/>
      <c r="DB278" s="25"/>
      <c r="DC278" s="25"/>
      <c r="DD278" s="25"/>
      <c r="DE278" s="25"/>
      <c r="DF278" s="25"/>
      <c r="DG278" s="25"/>
      <c r="DH278" s="25"/>
      <c r="DI278" s="25"/>
      <c r="DJ278" s="25"/>
      <c r="DK278" s="25"/>
      <c r="DL278" s="25"/>
      <c r="DM278" s="25"/>
      <c r="DN278" s="25"/>
      <c r="DO278" s="25"/>
      <c r="DP278" s="25"/>
      <c r="DQ278" s="25"/>
      <c r="DR278" s="25"/>
      <c r="DS278" s="25"/>
      <c r="DT278" s="25"/>
      <c r="DU278" s="25"/>
      <c r="DV278" s="25"/>
      <c r="DW278" s="25"/>
      <c r="DX278" s="25"/>
      <c r="DY278" s="25"/>
      <c r="DZ278" s="25"/>
      <c r="EA278" s="25"/>
      <c r="EB278" s="25"/>
      <c r="EC278" s="25"/>
      <c r="ED278" s="25"/>
      <c r="EE278" s="25"/>
      <c r="EF278" s="25"/>
      <c r="EG278" s="25"/>
      <c r="EH278" s="25"/>
      <c r="EI278" s="25"/>
      <c r="EJ278" s="25"/>
      <c r="EK278" s="25"/>
      <c r="EL278" s="25"/>
      <c r="EM278" s="25"/>
    </row>
  </sheetData>
  <sheetProtection selectLockedCells="1"/>
  <mergeCells count="38">
    <mergeCell ref="M28:M29"/>
    <mergeCell ref="N28:N29"/>
    <mergeCell ref="O28:O29"/>
    <mergeCell ref="P28:P29"/>
    <mergeCell ref="N15:O15"/>
    <mergeCell ref="P15:Q15"/>
    <mergeCell ref="G28:G29"/>
    <mergeCell ref="H28:H29"/>
    <mergeCell ref="I28:I29"/>
    <mergeCell ref="J28:J29"/>
    <mergeCell ref="K28:K29"/>
    <mergeCell ref="L28:L29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1" min="4" max="12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9"/>
  <sheetViews>
    <sheetView showGridLines="0" topLeftCell="B1" workbookViewId="0">
      <selection activeCell="E17" sqref="E17"/>
    </sheetView>
  </sheetViews>
  <sheetFormatPr baseColWidth="10" defaultRowHeight="12.75" x14ac:dyDescent="0.2"/>
  <cols>
    <col min="2" max="2" width="33.42578125" bestFit="1" customWidth="1"/>
    <col min="3" max="3" width="12.5703125" bestFit="1" customWidth="1"/>
  </cols>
  <sheetData>
    <row r="3" spans="2:7" x14ac:dyDescent="0.2">
      <c r="B3" s="154" t="s">
        <v>45</v>
      </c>
    </row>
    <row r="5" spans="2:7" x14ac:dyDescent="0.2">
      <c r="F5" s="163" t="s">
        <v>48</v>
      </c>
      <c r="G5" s="163"/>
    </row>
    <row r="6" spans="2:7" x14ac:dyDescent="0.2">
      <c r="B6" s="153" t="s">
        <v>46</v>
      </c>
      <c r="C6" s="155">
        <v>44764</v>
      </c>
      <c r="F6" s="164" t="s">
        <v>10</v>
      </c>
      <c r="G6" s="165">
        <f>+AVERAGE(G7:G19)</f>
        <v>0.5078125</v>
      </c>
    </row>
    <row r="7" spans="2:7" x14ac:dyDescent="0.2">
      <c r="B7" s="153" t="s">
        <v>47</v>
      </c>
      <c r="C7" s="155">
        <v>44778</v>
      </c>
      <c r="F7" s="166">
        <v>44755</v>
      </c>
      <c r="G7" s="167">
        <v>0.50875000000000004</v>
      </c>
    </row>
    <row r="8" spans="2:7" x14ac:dyDescent="0.2">
      <c r="B8" s="153" t="s">
        <v>48</v>
      </c>
      <c r="C8" s="157">
        <f>G6</f>
        <v>0.5078125</v>
      </c>
      <c r="F8" s="166">
        <v>44756</v>
      </c>
      <c r="G8" s="167">
        <v>0.51</v>
      </c>
    </row>
    <row r="9" spans="2:7" x14ac:dyDescent="0.2">
      <c r="B9" s="153" t="s">
        <v>49</v>
      </c>
      <c r="C9" s="156">
        <v>5.9900000000000002E-2</v>
      </c>
      <c r="F9" s="166">
        <v>44757</v>
      </c>
      <c r="G9" s="167">
        <v>0.50875000000000004</v>
      </c>
    </row>
    <row r="10" spans="2:7" x14ac:dyDescent="0.2">
      <c r="B10" s="153" t="s">
        <v>50</v>
      </c>
      <c r="C10" s="158">
        <f>C8+C9</f>
        <v>0.56771249999999995</v>
      </c>
      <c r="F10" s="166">
        <v>44760</v>
      </c>
      <c r="G10" s="167">
        <v>0.50812500000000005</v>
      </c>
    </row>
    <row r="11" spans="2:7" x14ac:dyDescent="0.2">
      <c r="B11" s="153" t="s">
        <v>51</v>
      </c>
      <c r="C11">
        <v>100</v>
      </c>
      <c r="F11" s="166">
        <v>44761</v>
      </c>
      <c r="G11" s="167">
        <v>0.50749999999999995</v>
      </c>
    </row>
    <row r="12" spans="2:7" x14ac:dyDescent="0.2">
      <c r="B12" s="153" t="s">
        <v>14</v>
      </c>
      <c r="C12" s="159">
        <v>0.5</v>
      </c>
      <c r="F12" s="166">
        <v>44762</v>
      </c>
      <c r="G12" s="167">
        <v>0.50562499999999999</v>
      </c>
    </row>
    <row r="13" spans="2:7" x14ac:dyDescent="0.2">
      <c r="B13" s="153" t="s">
        <v>52</v>
      </c>
      <c r="C13" s="161">
        <f>+(C11*C12)*C10/365*(C7-C6)</f>
        <v>1.088763698630137</v>
      </c>
      <c r="F13" s="168">
        <v>44763</v>
      </c>
      <c r="G13" s="167">
        <v>0.51</v>
      </c>
    </row>
    <row r="14" spans="2:7" x14ac:dyDescent="0.2">
      <c r="B14" s="153" t="s">
        <v>53</v>
      </c>
      <c r="C14" s="160">
        <f>+((C12*C11)+C13)/C11</f>
        <v>0.51088763698630135</v>
      </c>
      <c r="F14" s="168">
        <v>44764</v>
      </c>
      <c r="G14" s="167">
        <v>0.50749999999999995</v>
      </c>
    </row>
    <row r="15" spans="2:7" x14ac:dyDescent="0.2">
      <c r="B15" s="153" t="s">
        <v>54</v>
      </c>
      <c r="C15" s="162">
        <v>7.4999999999999997E-3</v>
      </c>
      <c r="F15" s="168">
        <v>44767</v>
      </c>
      <c r="G15" s="167">
        <v>0.50687499999999996</v>
      </c>
    </row>
    <row r="16" spans="2:7" x14ac:dyDescent="0.2">
      <c r="B16" s="153" t="s">
        <v>55</v>
      </c>
      <c r="C16" s="181">
        <f>+ROUND(C14+(C14*C15),4)</f>
        <v>0.51470000000000005</v>
      </c>
      <c r="F16" s="168">
        <v>44768</v>
      </c>
      <c r="G16" s="167">
        <v>0.505</v>
      </c>
    </row>
    <row r="17" spans="6:7" x14ac:dyDescent="0.2">
      <c r="F17" s="168"/>
      <c r="G17" s="167"/>
    </row>
    <row r="18" spans="6:7" x14ac:dyDescent="0.2">
      <c r="F18" s="168"/>
      <c r="G18" s="167"/>
    </row>
    <row r="19" spans="6:7" x14ac:dyDescent="0.2">
      <c r="F19" s="168"/>
      <c r="G19" s="167"/>
    </row>
  </sheetData>
  <mergeCells count="1">
    <mergeCell ref="F5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XVI (ARS)</vt:lpstr>
      <vt:lpstr>XVII (ARS)</vt:lpstr>
      <vt:lpstr>XVII (ARS) Relacion Canje</vt:lpstr>
      <vt:lpstr>Relacion Canje </vt:lpstr>
      <vt:lpstr>Feriados</vt:lpstr>
      <vt:lpstr>Hoja2</vt:lpstr>
      <vt:lpstr>'XVI (ARS)'!Área_de_impresión</vt:lpstr>
      <vt:lpstr>'XVII (ARS)'!Área_de_impresión</vt:lpstr>
      <vt:lpstr>'XVII (ARS) Relacion Canje'!Área_de_impresión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2022-08-02T15:47:35Z</dcterms:modified>
</cp:coreProperties>
</file>