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LIPSA\Difusión\"/>
    </mc:Choice>
  </mc:AlternateContent>
  <bookViews>
    <workbookView xWindow="0" yWindow="0" windowWidth="25200" windowHeight="11490"/>
  </bookViews>
  <sheets>
    <sheet name="ON LIPSA" sheetId="10" r:id="rId1"/>
    <sheet name="Feriados" sheetId="5" state="hidden" r:id="rId2"/>
    <sheet name="Hoja2" sheetId="7" state="hidden" r:id="rId3"/>
  </sheets>
  <definedNames>
    <definedName name="_xlnm.Print_Area" localSheetId="0">'ON LIPSA'!$D$1:$P$46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0" l="1"/>
  <c r="K36" i="10" l="1"/>
  <c r="I34" i="10" l="1"/>
  <c r="C34" i="10"/>
  <c r="I33" i="10"/>
  <c r="C33" i="10"/>
  <c r="I32" i="10"/>
  <c r="C32" i="10"/>
  <c r="I31" i="10"/>
  <c r="C31" i="10"/>
  <c r="I30" i="10"/>
  <c r="C30" i="10"/>
  <c r="L29" i="10"/>
  <c r="L30" i="10" s="1"/>
  <c r="L31" i="10" s="1"/>
  <c r="L32" i="10" s="1"/>
  <c r="L33" i="10" s="1"/>
  <c r="L34" i="10" s="1"/>
  <c r="I29" i="10"/>
  <c r="Q28" i="10"/>
  <c r="N28" i="10"/>
  <c r="M28" i="10"/>
  <c r="S28" i="10" s="1"/>
  <c r="I28" i="10"/>
  <c r="I27" i="10" s="1"/>
  <c r="E28" i="10"/>
  <c r="F28" i="10" s="1"/>
  <c r="B28" i="10"/>
  <c r="C29" i="10" s="1"/>
  <c r="L27" i="10"/>
  <c r="J22" i="10"/>
  <c r="J21" i="10"/>
  <c r="J20" i="10"/>
  <c r="J19" i="10"/>
  <c r="J18" i="10"/>
  <c r="J17" i="10"/>
  <c r="G14" i="10"/>
  <c r="D28" i="10" s="1"/>
  <c r="J23" i="10" l="1"/>
  <c r="E29" i="10"/>
  <c r="F29" i="10" l="1"/>
  <c r="E30" i="10"/>
  <c r="G29" i="10"/>
  <c r="J29" i="10" s="1"/>
  <c r="F30" i="10" l="1"/>
  <c r="E31" i="10"/>
  <c r="G30" i="10"/>
  <c r="J30" i="10" s="1"/>
  <c r="I17" i="10"/>
  <c r="M29" i="10"/>
  <c r="H29" i="10"/>
  <c r="Q29" i="10" s="1"/>
  <c r="D29" i="10"/>
  <c r="K18" i="10" l="1"/>
  <c r="L18" i="10" s="1"/>
  <c r="F31" i="10"/>
  <c r="G31" i="10"/>
  <c r="J31" i="10" s="1"/>
  <c r="E32" i="10"/>
  <c r="N29" i="10"/>
  <c r="S29" i="10"/>
  <c r="I18" i="10"/>
  <c r="M30" i="10"/>
  <c r="H30" i="10"/>
  <c r="Q30" i="10" s="1"/>
  <c r="D30" i="10"/>
  <c r="K19" i="10" l="1"/>
  <c r="L19" i="10" s="1"/>
  <c r="N30" i="10"/>
  <c r="S30" i="10"/>
  <c r="F32" i="10"/>
  <c r="G32" i="10"/>
  <c r="J32" i="10" s="1"/>
  <c r="E33" i="10"/>
  <c r="I19" i="10"/>
  <c r="M31" i="10"/>
  <c r="H31" i="10"/>
  <c r="Q31" i="10" s="1"/>
  <c r="D31" i="10"/>
  <c r="K20" i="10" l="1"/>
  <c r="L20" i="10" s="1"/>
  <c r="I20" i="10"/>
  <c r="M32" i="10"/>
  <c r="H32" i="10"/>
  <c r="Q32" i="10" s="1"/>
  <c r="D32" i="10"/>
  <c r="N31" i="10"/>
  <c r="S31" i="10"/>
  <c r="F33" i="10"/>
  <c r="E34" i="10"/>
  <c r="G33" i="10"/>
  <c r="J33" i="10" s="1"/>
  <c r="K21" i="10" l="1"/>
  <c r="L21" i="10" s="1"/>
  <c r="I21" i="10"/>
  <c r="M33" i="10"/>
  <c r="H33" i="10"/>
  <c r="Q33" i="10" s="1"/>
  <c r="D33" i="10"/>
  <c r="N32" i="10"/>
  <c r="S32" i="10"/>
  <c r="F34" i="10"/>
  <c r="G34" i="10"/>
  <c r="J34" i="10" s="1"/>
  <c r="H34" i="10" l="1"/>
  <c r="Q35" i="10" s="1"/>
  <c r="G11" i="10"/>
  <c r="K22" i="10"/>
  <c r="L22" i="10" s="1"/>
  <c r="N33" i="10"/>
  <c r="S33" i="10"/>
  <c r="I22" i="10"/>
  <c r="M34" i="10"/>
  <c r="D34" i="10"/>
  <c r="Q34" i="10" l="1"/>
  <c r="N34" i="10"/>
  <c r="K10" i="10" s="1"/>
  <c r="K11" i="10" s="1"/>
  <c r="S34" i="10"/>
  <c r="D2" i="7"/>
  <c r="L17" i="10" l="1"/>
  <c r="K23" i="10" l="1"/>
  <c r="L23" i="10" s="1"/>
  <c r="R35" i="10" l="1"/>
  <c r="N36" i="10"/>
  <c r="R34" i="10" l="1"/>
  <c r="T34" i="10" s="1"/>
  <c r="U34" i="10" s="1"/>
  <c r="R32" i="10"/>
  <c r="T32" i="10" s="1"/>
  <c r="U32" i="10" s="1"/>
  <c r="R31" i="10"/>
  <c r="T31" i="10" s="1"/>
  <c r="U31" i="10" s="1"/>
  <c r="R30" i="10"/>
  <c r="T30" i="10" s="1"/>
  <c r="U30" i="10" s="1"/>
  <c r="R28" i="10"/>
  <c r="T28" i="10" s="1"/>
  <c r="U28" i="10" s="1"/>
  <c r="R33" i="10"/>
  <c r="T33" i="10" s="1"/>
  <c r="U33" i="10" s="1"/>
  <c r="R26" i="10"/>
  <c r="R29" i="10"/>
  <c r="T29" i="10" s="1"/>
  <c r="U29" i="10" l="1"/>
  <c r="U36" i="10" s="1"/>
  <c r="T36" i="10"/>
  <c r="K12" i="10" l="1"/>
</calcChain>
</file>

<file path=xl/comments1.xml><?xml version="1.0" encoding="utf-8"?>
<comments xmlns="http://schemas.openxmlformats.org/spreadsheetml/2006/main">
  <authors>
    <author>Lintura Leandro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<sst xmlns="http://schemas.openxmlformats.org/spreadsheetml/2006/main" count="42" uniqueCount="41">
  <si>
    <t>Fecha de Emisión:</t>
  </si>
  <si>
    <t>TIR:</t>
  </si>
  <si>
    <t>Precio clean: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</si>
  <si>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</si>
  <si>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</si>
  <si>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</si>
  <si>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</si>
  <si>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</si>
  <si>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</si>
  <si>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</si>
  <si>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</si>
  <si>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</si>
  <si>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</si>
  <si>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</si>
  <si>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</si>
  <si>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</si>
  <si>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</si>
  <si>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</si>
  <si>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</si>
  <si>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</si>
  <si>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</si>
  <si>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</si>
  <si>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</si>
  <si>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Fecha de inicio de calculo</t>
  </si>
  <si>
    <t>Fijo a licitar</t>
  </si>
  <si>
    <t>intereses</t>
  </si>
  <si>
    <t>capital</t>
  </si>
  <si>
    <t>Calificación (Fix):</t>
  </si>
  <si>
    <t>Plazo (meses):</t>
  </si>
  <si>
    <t>Intereses:</t>
  </si>
  <si>
    <t>Cupón:</t>
  </si>
  <si>
    <t>Cupón a licitar:</t>
  </si>
  <si>
    <t>Duration (meses):</t>
  </si>
  <si>
    <t>Moneda:</t>
  </si>
  <si>
    <t>Dólar Linked</t>
  </si>
  <si>
    <t>TC Inicial</t>
  </si>
  <si>
    <t>Días Dev.</t>
  </si>
  <si>
    <t>ON LIPSA Clase I (Dólar Linked 18 meses)</t>
  </si>
  <si>
    <t>Trimestrales</t>
  </si>
  <si>
    <t>A-</t>
  </si>
  <si>
    <t>V/N: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</si>
</sst>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0" fontId="13" fillId="5" borderId="10" xfId="0" applyFont="1" applyFill="1" applyBorder="1" applyAlignment="1" applyProtection="1">
      <alignment horizontal="center"/>
    </xf>
    <xf numFmtId="165" fontId="13" fillId="5" borderId="11" xfId="2" applyNumberFormat="1" applyFont="1" applyFill="1" applyBorder="1" applyAlignment="1" applyProtection="1">
      <alignment horizontal="center"/>
    </xf>
    <xf numFmtId="0" fontId="13" fillId="5" borderId="11" xfId="0" applyFont="1" applyFill="1" applyBorder="1" applyAlignment="1" applyProtection="1">
      <alignment horizontal="center"/>
    </xf>
    <xf numFmtId="15" fontId="14" fillId="5" borderId="4" xfId="0" applyNumberFormat="1" applyFont="1" applyFill="1" applyBorder="1" applyAlignment="1" applyProtection="1">
      <alignment horizontal="center"/>
    </xf>
    <xf numFmtId="15" fontId="13" fillId="5" borderId="10" xfId="0" applyNumberFormat="1" applyFont="1" applyFill="1" applyBorder="1" applyAlignment="1" applyProtection="1">
      <alignment horizontal="center"/>
    </xf>
    <xf numFmtId="4" fontId="13" fillId="5" borderId="11" xfId="2" applyNumberFormat="1" applyFont="1" applyFill="1" applyBorder="1" applyAlignment="1" applyProtection="1">
      <alignment horizontal="center"/>
    </xf>
    <xf numFmtId="4" fontId="13" fillId="5" borderId="11" xfId="0" applyNumberFormat="1" applyFont="1" applyFill="1" applyBorder="1" applyAlignment="1" applyProtection="1">
      <alignment horizontal="center"/>
    </xf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4" borderId="0" xfId="3" applyNumberFormat="1" applyFont="1" applyFill="1" applyBorder="1" applyAlignment="1" applyProtection="1">
      <alignment horizontal="center"/>
    </xf>
    <xf numFmtId="15" fontId="2" fillId="4" borderId="3" xfId="0" applyNumberFormat="1" applyFont="1" applyFill="1" applyBorder="1" applyAlignment="1" applyProtection="1">
      <alignment horizontal="center"/>
    </xf>
    <xf numFmtId="38" fontId="2" fillId="4" borderId="0" xfId="0" applyNumberFormat="1" applyFont="1" applyFill="1" applyBorder="1" applyAlignment="1" applyProtection="1">
      <alignment horizontal="center"/>
    </xf>
    <xf numFmtId="167" fontId="2" fillId="4" borderId="0" xfId="1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4" borderId="12" xfId="0" applyNumberFormat="1" applyFont="1" applyFill="1" applyBorder="1" applyAlignment="1" applyProtection="1">
      <alignment horizontal="center"/>
    </xf>
    <xf numFmtId="38" fontId="2" fillId="4" borderId="8" xfId="0" applyNumberFormat="1" applyFont="1" applyFill="1" applyBorder="1" applyAlignment="1" applyProtection="1">
      <alignment horizontal="center"/>
    </xf>
    <xf numFmtId="10" fontId="2" fillId="4" borderId="8" xfId="3" applyNumberFormat="1" applyFont="1" applyFill="1" applyBorder="1" applyAlignment="1" applyProtection="1">
      <alignment horizont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5" fontId="2" fillId="4" borderId="5" xfId="0" applyNumberFormat="1" applyFont="1" applyFill="1" applyBorder="1" applyAlignment="1" applyProtection="1">
      <alignment horizontal="center"/>
    </xf>
    <xf numFmtId="167" fontId="2" fillId="4" borderId="8" xfId="1" applyNumberFormat="1" applyFont="1" applyFill="1" applyBorder="1" applyAlignment="1" applyProtection="1">
      <alignment horizontal="center"/>
    </xf>
    <xf numFmtId="40" fontId="2" fillId="4" borderId="8" xfId="0" applyNumberFormat="1" applyFont="1" applyFill="1" applyBorder="1" applyAlignment="1" applyProtection="1">
      <alignment horizontal="center"/>
    </xf>
    <xf numFmtId="38" fontId="2" fillId="4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4" borderId="1" xfId="0" applyNumberFormat="1" applyFont="1" applyFill="1" applyBorder="1" applyAlignment="1" applyProtection="1">
      <alignment horizontal="center"/>
    </xf>
    <xf numFmtId="38" fontId="2" fillId="4" borderId="2" xfId="0" applyNumberFormat="1" applyFont="1" applyFill="1" applyBorder="1" applyAlignment="1" applyProtection="1">
      <alignment horizontal="center" vertical="center"/>
    </xf>
    <xf numFmtId="10" fontId="7" fillId="4" borderId="2" xfId="3" applyNumberFormat="1" applyFont="1" applyFill="1" applyBorder="1" applyAlignment="1" applyProtection="1">
      <alignment horizontal="center"/>
    </xf>
    <xf numFmtId="40" fontId="2" fillId="4" borderId="2" xfId="0" applyNumberFormat="1" applyFont="1" applyFill="1" applyBorder="1" applyAlignment="1" applyProtection="1">
      <alignment horizontal="center" vertical="center"/>
    </xf>
    <xf numFmtId="38" fontId="2" fillId="4" borderId="14" xfId="0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right"/>
    </xf>
    <xf numFmtId="0" fontId="3" fillId="4" borderId="3" xfId="0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right"/>
    </xf>
    <xf numFmtId="4" fontId="10" fillId="0" borderId="0" xfId="2" applyNumberFormat="1" applyFont="1" applyFill="1" applyBorder="1" applyAlignment="1" applyProtection="1">
      <alignment horizontal="center"/>
    </xf>
    <xf numFmtId="4" fontId="10" fillId="0" borderId="3" xfId="2" applyNumberFormat="1" applyFont="1" applyFill="1" applyBorder="1" applyAlignment="1" applyProtection="1">
      <alignment horizontal="center"/>
    </xf>
    <xf numFmtId="4" fontId="10" fillId="0" borderId="2" xfId="2" applyNumberFormat="1" applyFont="1" applyFill="1" applyBorder="1" applyAlignment="1" applyProtection="1">
      <alignment horizont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horizontal="right"/>
    </xf>
    <xf numFmtId="0" fontId="13" fillId="5" borderId="2" xfId="0" applyFont="1" applyFill="1" applyBorder="1" applyAlignment="1" applyProtection="1">
      <alignment horizontal="center" vertical="center" wrapText="1"/>
    </xf>
    <xf numFmtId="0" fontId="13" fillId="5" borderId="8" xfId="0" applyFont="1" applyFill="1" applyBorder="1" applyAlignment="1" applyProtection="1">
      <alignment horizontal="center" vertical="center" wrapText="1"/>
    </xf>
    <xf numFmtId="0" fontId="13" fillId="5" borderId="2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3" fillId="5" borderId="14" xfId="0" applyFont="1" applyFill="1" applyBorder="1" applyAlignment="1" applyProtection="1">
      <alignment horizontal="center" vertical="center" wrapText="1"/>
    </xf>
    <xf numFmtId="0" fontId="13" fillId="5" borderId="6" xfId="0" applyFont="1" applyFill="1" applyBorder="1" applyAlignment="1" applyProtection="1">
      <alignment horizontal="center" vertical="center" wrapText="1"/>
    </xf>
    <xf numFmtId="165" fontId="13" fillId="5" borderId="1" xfId="2" applyNumberFormat="1" applyFont="1" applyFill="1" applyBorder="1" applyAlignment="1" applyProtection="1">
      <alignment horizontal="center" vertical="center" wrapText="1"/>
    </xf>
    <xf numFmtId="165" fontId="13" fillId="5" borderId="5" xfId="2" applyNumberFormat="1" applyFont="1" applyFill="1" applyBorder="1" applyAlignment="1" applyProtection="1">
      <alignment horizontal="center" vertical="center" wrapText="1"/>
    </xf>
    <xf numFmtId="165" fontId="13" fillId="5" borderId="2" xfId="2" applyNumberFormat="1" applyFont="1" applyFill="1" applyBorder="1" applyAlignment="1" applyProtection="1">
      <alignment horizontal="center" vertical="center" wrapText="1"/>
    </xf>
    <xf numFmtId="165" fontId="13" fillId="5" borderId="8" xfId="2" applyNumberFormat="1" applyFont="1" applyFill="1" applyBorder="1" applyAlignment="1" applyProtection="1">
      <alignment horizontal="center" vertical="center" wrapText="1"/>
    </xf>
    <xf numFmtId="171" fontId="3" fillId="6" borderId="0" xfId="2" applyNumberFormat="1" applyFont="1" applyFill="1" applyBorder="1" applyAlignment="1" applyProtection="1">
      <alignment horizontal="center"/>
      <protection locked="0"/>
    </xf>
    <xf numFmtId="171" fontId="3" fillId="6" borderId="12" xfId="2" applyNumberFormat="1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right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2" xfId="0" applyNumberFormat="1" applyFont="1" applyFill="1" applyBorder="1" applyAlignment="1" applyProtection="1">
      <alignment horizontal="center"/>
    </xf>
    <xf numFmtId="169" fontId="3" fillId="3" borderId="0" xfId="0" applyNumberFormat="1" applyFont="1" applyFill="1" applyBorder="1" applyAlignment="1" applyProtection="1">
      <alignment horizontal="center"/>
      <protection locked="0"/>
    </xf>
    <xf numFmtId="169" fontId="3" fillId="3" borderId="12" xfId="0" applyNumberFormat="1" applyFont="1" applyFill="1" applyBorder="1" applyAlignment="1" applyProtection="1">
      <alignment horizontal="center"/>
      <protection locked="0"/>
    </xf>
    <xf numFmtId="165" fontId="3" fillId="4" borderId="8" xfId="2" applyNumberFormat="1" applyFont="1" applyFill="1" applyBorder="1" applyAlignment="1" applyProtection="1">
      <alignment horizontal="center"/>
      <protection locked="0"/>
    </xf>
    <xf numFmtId="165" fontId="3" fillId="4" borderId="6" xfId="2" applyNumberFormat="1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/>
    </xf>
    <xf numFmtId="10" fontId="4" fillId="3" borderId="6" xfId="3" applyNumberFormat="1" applyFont="1" applyFill="1" applyBorder="1" applyAlignment="1" applyProtection="1">
      <alignment horizontal="center"/>
      <protection locked="0"/>
    </xf>
    <xf numFmtId="10" fontId="4" fillId="3" borderId="7" xfId="3" applyNumberFormat="1" applyFont="1" applyFill="1" applyBorder="1" applyAlignment="1" applyProtection="1">
      <alignment horizontal="center"/>
      <protection locked="0"/>
    </xf>
    <xf numFmtId="165" fontId="3" fillId="4" borderId="0" xfId="2" applyNumberFormat="1" applyFont="1" applyFill="1" applyBorder="1" applyAlignment="1" applyProtection="1">
      <alignment horizontal="center"/>
    </xf>
    <xf numFmtId="165" fontId="3" fillId="4" borderId="12" xfId="2" applyNumberFormat="1" applyFont="1" applyFill="1" applyBorder="1" applyAlignment="1" applyProtection="1">
      <alignment horizontal="center"/>
    </xf>
    <xf numFmtId="10" fontId="3" fillId="4" borderId="0" xfId="0" applyNumberFormat="1" applyFont="1" applyFill="1" applyBorder="1" applyAlignment="1" applyProtection="1">
      <alignment horizontal="center"/>
    </xf>
    <xf numFmtId="10" fontId="3" fillId="4" borderId="12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  <xf numFmtId="0" fontId="11" fillId="5" borderId="13" xfId="0" applyFont="1" applyFill="1" applyBorder="1" applyAlignment="1" applyProtection="1">
      <alignment horizontal="center"/>
    </xf>
    <xf numFmtId="0" fontId="11" fillId="5" borderId="9" xfId="0" applyFont="1" applyFill="1" applyBorder="1" applyAlignment="1" applyProtection="1">
      <alignment horizontal="center"/>
    </xf>
    <xf numFmtId="0" fontId="12" fillId="5" borderId="9" xfId="0" applyFont="1" applyFill="1" applyBorder="1" applyAlignment="1" applyProtection="1"/>
    <xf numFmtId="0" fontId="12" fillId="5" borderId="11" xfId="0" applyFont="1" applyFill="1" applyBorder="1" applyAlignment="1" applyProtection="1"/>
    <xf numFmtId="165" fontId="3" fillId="4" borderId="2" xfId="2" applyNumberFormat="1" applyFont="1" applyFill="1" applyBorder="1" applyAlignment="1" applyProtection="1">
      <alignment horizontal="center"/>
      <protection locked="0"/>
    </xf>
    <xf numFmtId="165" fontId="3" fillId="4" borderId="14" xfId="2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right"/>
    </xf>
    <xf numFmtId="0" fontId="3" fillId="4" borderId="2" xfId="0" applyFont="1" applyFill="1" applyBorder="1" applyAlignment="1" applyProtection="1">
      <alignment horizontal="right"/>
    </xf>
    <xf numFmtId="10" fontId="3" fillId="4" borderId="2" xfId="0" applyNumberFormat="1" applyFont="1" applyFill="1" applyBorder="1" applyAlignment="1" applyProtection="1">
      <alignment horizontal="center"/>
    </xf>
    <xf numFmtId="10" fontId="3" fillId="4" borderId="14" xfId="0" applyNumberFormat="1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37</xdr:row>
      <xdr:rowOff>38100</xdr:rowOff>
    </xdr:from>
    <xdr:to>
      <xdr:col>14</xdr:col>
      <xdr:colOff>28576</xdr:colOff>
      <xdr:row>42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77438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62000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13</xdr:col>
      <xdr:colOff>336550</xdr:colOff>
      <xdr:row>1</xdr:row>
      <xdr:rowOff>114300</xdr:rowOff>
    </xdr:from>
    <xdr:to>
      <xdr:col>15</xdr:col>
      <xdr:colOff>539750</xdr:colOff>
      <xdr:row>5</xdr:row>
      <xdr:rowOff>125192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45B9D20-85C6-4C4F-BED1-0B35AA5302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28" t="19174" r="8056" b="24451"/>
        <a:stretch/>
      </xdr:blipFill>
      <xdr:spPr>
        <a:xfrm>
          <a:off x="7908925" y="257175"/>
          <a:ext cx="1727200" cy="582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73"/>
  <sheetViews>
    <sheetView showGridLines="0" tabSelected="1" zoomScaleNormal="100" zoomScaleSheetLayoutView="130" workbookViewId="0">
      <selection activeCell="Y22" sqref="Y22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112" t="s">
        <v>37</v>
      </c>
      <c r="G8" s="113"/>
      <c r="H8" s="113"/>
      <c r="I8" s="113"/>
      <c r="J8" s="113"/>
      <c r="K8" s="113"/>
      <c r="L8" s="113"/>
      <c r="M8" s="113"/>
      <c r="N8" s="113"/>
      <c r="O8" s="114"/>
      <c r="P8" s="11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71" t="s">
        <v>0</v>
      </c>
      <c r="G10" s="116">
        <v>44587</v>
      </c>
      <c r="H10" s="117"/>
      <c r="I10" s="118" t="s">
        <v>1</v>
      </c>
      <c r="J10" s="119"/>
      <c r="K10" s="120">
        <f>XIRR(N28:N34,D28:D34)</f>
        <v>4.576578438282014E-2</v>
      </c>
      <c r="L10" s="121"/>
      <c r="M10" s="118" t="s">
        <v>29</v>
      </c>
      <c r="N10" s="119"/>
      <c r="O10" s="120" t="s">
        <v>38</v>
      </c>
      <c r="P10" s="121"/>
      <c r="Q10" s="42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72" t="s">
        <v>3</v>
      </c>
      <c r="G11" s="106">
        <f>+F34</f>
        <v>45133</v>
      </c>
      <c r="H11" s="107"/>
      <c r="I11" s="92" t="s">
        <v>19</v>
      </c>
      <c r="J11" s="93"/>
      <c r="K11" s="108">
        <f>+NOMINAL(K10,4)</f>
        <v>4.5000675013130653E-2</v>
      </c>
      <c r="L11" s="109"/>
      <c r="M11" s="92" t="s">
        <v>33</v>
      </c>
      <c r="N11" s="93"/>
      <c r="O11" s="110" t="s">
        <v>34</v>
      </c>
      <c r="P11" s="111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41"/>
      <c r="F12" s="72" t="s">
        <v>30</v>
      </c>
      <c r="G12" s="108" t="s">
        <v>24</v>
      </c>
      <c r="H12" s="109"/>
      <c r="I12" s="92" t="s">
        <v>32</v>
      </c>
      <c r="J12" s="93"/>
      <c r="K12" s="94">
        <f>+(U36/T36)*12</f>
        <v>17.460099124645897</v>
      </c>
      <c r="L12" s="95"/>
      <c r="M12" s="92" t="s">
        <v>2</v>
      </c>
      <c r="N12" s="93"/>
      <c r="O12" s="108">
        <v>1</v>
      </c>
      <c r="P12" s="109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79" t="s">
        <v>35</v>
      </c>
      <c r="G13" s="90">
        <v>104.3533</v>
      </c>
      <c r="H13" s="91"/>
      <c r="I13" s="92" t="s">
        <v>27</v>
      </c>
      <c r="J13" s="93"/>
      <c r="K13" s="94" t="s">
        <v>39</v>
      </c>
      <c r="L13" s="95"/>
      <c r="M13" s="92" t="s">
        <v>40</v>
      </c>
      <c r="N13" s="93"/>
      <c r="O13" s="96">
        <v>5000000</v>
      </c>
      <c r="P13" s="97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73" t="s">
        <v>4</v>
      </c>
      <c r="G14" s="98">
        <f>+G10</f>
        <v>44587</v>
      </c>
      <c r="H14" s="99"/>
      <c r="I14" s="100" t="s">
        <v>28</v>
      </c>
      <c r="J14" s="101"/>
      <c r="K14" s="102">
        <v>18</v>
      </c>
      <c r="L14" s="103"/>
      <c r="M14" s="100" t="s">
        <v>31</v>
      </c>
      <c r="N14" s="101"/>
      <c r="O14" s="104">
        <v>4.4999999999999998E-2</v>
      </c>
      <c r="P14" s="105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I16" s="30" t="s">
        <v>11</v>
      </c>
      <c r="J16" s="31" t="s">
        <v>17</v>
      </c>
      <c r="K16" s="31" t="s">
        <v>12</v>
      </c>
      <c r="L16" s="32" t="s">
        <v>13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2:142" ht="12.75" customHeight="1" x14ac:dyDescent="0.2">
      <c r="I17" s="33">
        <f t="shared" ref="I17:I22" si="0">+F29</f>
        <v>44677</v>
      </c>
      <c r="J17" s="75">
        <f t="shared" ref="J17:J22" si="1">+$O$13*K29/100</f>
        <v>0</v>
      </c>
      <c r="K17" s="76">
        <f>+$O$13*J29/100</f>
        <v>55479.452054794521</v>
      </c>
      <c r="L17" s="21">
        <f>SUM(J17:K17)</f>
        <v>55479.452054794521</v>
      </c>
      <c r="M17" s="8"/>
      <c r="O17" s="38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2:142" ht="12.75" customHeight="1" x14ac:dyDescent="0.2">
      <c r="I18" s="33">
        <f t="shared" si="0"/>
        <v>44768</v>
      </c>
      <c r="J18" s="75">
        <f t="shared" si="1"/>
        <v>0</v>
      </c>
      <c r="K18" s="74">
        <f t="shared" ref="K18:K22" si="2">+$O$13*J30/100</f>
        <v>56095.890410958898</v>
      </c>
      <c r="L18" s="21">
        <f t="shared" ref="L18:L22" si="3">SUM(J18:K18)</f>
        <v>56095.890410958898</v>
      </c>
      <c r="M18" s="8"/>
      <c r="O18" s="38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2:142" ht="12.75" customHeight="1" x14ac:dyDescent="0.2">
      <c r="I19" s="33">
        <f t="shared" si="0"/>
        <v>44860</v>
      </c>
      <c r="J19" s="75">
        <f t="shared" si="1"/>
        <v>0</v>
      </c>
      <c r="K19" s="74">
        <f t="shared" si="2"/>
        <v>56712.32876712329</v>
      </c>
      <c r="L19" s="21">
        <f t="shared" si="3"/>
        <v>56712.32876712329</v>
      </c>
      <c r="M19" s="8"/>
      <c r="O19" s="38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2:142" ht="12.75" customHeight="1" x14ac:dyDescent="0.2">
      <c r="I20" s="33">
        <f t="shared" si="0"/>
        <v>44952</v>
      </c>
      <c r="J20" s="75">
        <f t="shared" si="1"/>
        <v>0</v>
      </c>
      <c r="K20" s="74">
        <f t="shared" si="2"/>
        <v>56712.32876712329</v>
      </c>
      <c r="L20" s="21">
        <f t="shared" si="3"/>
        <v>56712.32876712329</v>
      </c>
      <c r="M20" s="8"/>
      <c r="O20" s="38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2:142" ht="12.75" customHeight="1" x14ac:dyDescent="0.2">
      <c r="I21" s="33">
        <f t="shared" si="0"/>
        <v>45042</v>
      </c>
      <c r="J21" s="75">
        <f t="shared" si="1"/>
        <v>0</v>
      </c>
      <c r="K21" s="74">
        <f t="shared" si="2"/>
        <v>55479.452054794521</v>
      </c>
      <c r="L21" s="21">
        <f t="shared" si="3"/>
        <v>55479.452054794521</v>
      </c>
      <c r="M21" s="8"/>
      <c r="O21" s="38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2:142" ht="12.75" customHeight="1" x14ac:dyDescent="0.2">
      <c r="I22" s="33">
        <f t="shared" si="0"/>
        <v>45133</v>
      </c>
      <c r="J22" s="75">
        <f t="shared" si="1"/>
        <v>5000000</v>
      </c>
      <c r="K22" s="74">
        <f t="shared" si="2"/>
        <v>56095.890410958898</v>
      </c>
      <c r="L22" s="21">
        <f t="shared" si="3"/>
        <v>5056095.8904109588</v>
      </c>
      <c r="M22" s="8"/>
      <c r="O22" s="38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2:142" ht="12.75" customHeight="1" x14ac:dyDescent="0.2">
      <c r="I23" s="34" t="s">
        <v>13</v>
      </c>
      <c r="J23" s="35">
        <f>SUM(J17:J22)</f>
        <v>5000000</v>
      </c>
      <c r="K23" s="35">
        <f>SUM(K17:K22)</f>
        <v>336575.34246575343</v>
      </c>
      <c r="L23" s="36">
        <f>SUM(J23:K23)</f>
        <v>5336575.3424657537</v>
      </c>
      <c r="M23" s="8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2:142" x14ac:dyDescent="0.2">
      <c r="G24" s="53"/>
      <c r="H24" s="6"/>
      <c r="I24" s="6"/>
      <c r="L24" s="7"/>
      <c r="M24" s="8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2:142" ht="14.25" customHeight="1" x14ac:dyDescent="0.2">
      <c r="F25" s="86" t="s">
        <v>18</v>
      </c>
      <c r="G25" s="88" t="s">
        <v>36</v>
      </c>
      <c r="H25" s="88" t="s">
        <v>14</v>
      </c>
      <c r="I25" s="88" t="s">
        <v>22</v>
      </c>
      <c r="J25" s="80" t="s">
        <v>21</v>
      </c>
      <c r="K25" s="80" t="s">
        <v>5</v>
      </c>
      <c r="L25" s="80" t="s">
        <v>15</v>
      </c>
      <c r="M25" s="82" t="s">
        <v>6</v>
      </c>
      <c r="N25" s="84" t="s">
        <v>16</v>
      </c>
      <c r="Q25" s="9" t="s">
        <v>20</v>
      </c>
      <c r="R25" s="9" t="s">
        <v>7</v>
      </c>
      <c r="S25" s="9" t="s">
        <v>8</v>
      </c>
      <c r="T25" s="9" t="s">
        <v>9</v>
      </c>
      <c r="U25" s="9" t="s">
        <v>10</v>
      </c>
      <c r="V25" s="9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2:142" x14ac:dyDescent="0.2">
      <c r="F26" s="87"/>
      <c r="G26" s="89"/>
      <c r="H26" s="89"/>
      <c r="I26" s="89"/>
      <c r="J26" s="81"/>
      <c r="K26" s="81"/>
      <c r="L26" s="81"/>
      <c r="M26" s="83"/>
      <c r="N26" s="85"/>
      <c r="Q26" s="10"/>
      <c r="R26" s="11">
        <f>+K10</f>
        <v>4.576578438282014E-2</v>
      </c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</row>
    <row r="27" spans="2:142" x14ac:dyDescent="0.2">
      <c r="B27" s="1" t="s">
        <v>23</v>
      </c>
      <c r="F27" s="77"/>
      <c r="G27" s="57"/>
      <c r="H27" s="57"/>
      <c r="I27" s="20">
        <f>+I28</f>
        <v>4.4999999999999998E-2</v>
      </c>
      <c r="J27" s="58"/>
      <c r="K27" s="58"/>
      <c r="L27" s="59">
        <f>+L28</f>
        <v>100</v>
      </c>
      <c r="M27" s="60"/>
      <c r="N27" s="78"/>
      <c r="Q27" s="10"/>
      <c r="R27" s="11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</row>
    <row r="28" spans="2:142" s="12" customFormat="1" ht="12.75" customHeight="1" x14ac:dyDescent="0.2">
      <c r="B28" s="37">
        <f>+G10</f>
        <v>44587</v>
      </c>
      <c r="C28" s="39"/>
      <c r="D28" s="37">
        <f>+G14</f>
        <v>44587</v>
      </c>
      <c r="E28" s="46">
        <f>+G10</f>
        <v>44587</v>
      </c>
      <c r="F28" s="66">
        <f>+E28</f>
        <v>44587</v>
      </c>
      <c r="G28" s="67"/>
      <c r="H28" s="67"/>
      <c r="I28" s="68">
        <f t="shared" ref="I28:I34" si="4">+$O$14</f>
        <v>4.4999999999999998E-2</v>
      </c>
      <c r="J28" s="67"/>
      <c r="K28" s="67"/>
      <c r="L28" s="69">
        <v>100</v>
      </c>
      <c r="M28" s="69">
        <f>-O12*100</f>
        <v>-100</v>
      </c>
      <c r="N28" s="70">
        <f>+O13*-1</f>
        <v>-5000000</v>
      </c>
      <c r="O28" s="1"/>
      <c r="P28" s="1"/>
      <c r="Q28" s="16">
        <f t="shared" ref="Q28:Q35" si="5">H28/365</f>
        <v>0</v>
      </c>
      <c r="R28" s="16">
        <f t="shared" ref="R28:R35" si="6">1/(1+$K$10)^(H28/365)</f>
        <v>1</v>
      </c>
      <c r="S28" s="17">
        <f t="shared" ref="S28:S34" si="7">+M28</f>
        <v>-100</v>
      </c>
      <c r="T28" s="17">
        <f t="shared" ref="T28:T34" si="8">+S28*R28</f>
        <v>-100</v>
      </c>
      <c r="U28" s="17">
        <f t="shared" ref="U28:U34" si="9">+T28*Q28</f>
        <v>0</v>
      </c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</row>
    <row r="29" spans="2:142" s="12" customFormat="1" ht="12.75" customHeight="1" x14ac:dyDescent="0.2">
      <c r="B29" s="37">
        <v>44677</v>
      </c>
      <c r="C29" s="39">
        <f t="shared" ref="C29:C34" si="10">+B29-B28</f>
        <v>90</v>
      </c>
      <c r="D29" s="37">
        <f t="shared" ref="D29:D34" si="11">+F29</f>
        <v>44677</v>
      </c>
      <c r="E29" s="46">
        <f t="shared" ref="E29:E34" si="12">+E28+C29</f>
        <v>44677</v>
      </c>
      <c r="F29" s="49">
        <f t="shared" ref="F29:F34" si="13">+E29</f>
        <v>44677</v>
      </c>
      <c r="G29" s="50">
        <f t="shared" ref="G29:G34" si="14">+E29-E28</f>
        <v>90</v>
      </c>
      <c r="H29" s="50">
        <f t="shared" ref="H29:H34" si="15">+IF(F29-$G$14&lt;0,0,F29-$G$14)</f>
        <v>90</v>
      </c>
      <c r="I29" s="48">
        <f t="shared" si="4"/>
        <v>4.4999999999999998E-2</v>
      </c>
      <c r="J29" s="51">
        <f t="shared" ref="J29:J34" si="16">+I29/365*G29*L28</f>
        <v>1.1095890410958904</v>
      </c>
      <c r="K29" s="52">
        <v>0</v>
      </c>
      <c r="L29" s="52">
        <f t="shared" ref="L29:L34" si="17">+L28-K29</f>
        <v>100</v>
      </c>
      <c r="M29" s="52">
        <f t="shared" ref="M29:M34" si="18">+IF(F29&gt;$G$14,J29+K29,0)</f>
        <v>1.1095890410958904</v>
      </c>
      <c r="N29" s="54">
        <f t="shared" ref="N29:N34" si="19">+M29*$O$13/100</f>
        <v>55479.452054794521</v>
      </c>
      <c r="O29" s="1"/>
      <c r="P29" s="1"/>
      <c r="Q29" s="16">
        <f t="shared" si="5"/>
        <v>0.24657534246575341</v>
      </c>
      <c r="R29" s="16">
        <f t="shared" si="6"/>
        <v>0.98902654763691755</v>
      </c>
      <c r="S29" s="17">
        <f t="shared" si="7"/>
        <v>1.1095890410958904</v>
      </c>
      <c r="T29" s="17">
        <f t="shared" si="8"/>
        <v>1.0974130186108264</v>
      </c>
      <c r="U29" s="17">
        <f t="shared" si="9"/>
        <v>0.27059499089034073</v>
      </c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</row>
    <row r="30" spans="2:142" s="12" customFormat="1" ht="12.75" customHeight="1" x14ac:dyDescent="0.2">
      <c r="B30" s="37">
        <v>44768</v>
      </c>
      <c r="C30" s="39">
        <f t="shared" si="10"/>
        <v>91</v>
      </c>
      <c r="D30" s="37">
        <f t="shared" si="11"/>
        <v>44768</v>
      </c>
      <c r="E30" s="46">
        <f t="shared" si="12"/>
        <v>44768</v>
      </c>
      <c r="F30" s="49">
        <f t="shared" si="13"/>
        <v>44768</v>
      </c>
      <c r="G30" s="50">
        <f t="shared" si="14"/>
        <v>91</v>
      </c>
      <c r="H30" s="50">
        <f t="shared" si="15"/>
        <v>181</v>
      </c>
      <c r="I30" s="48">
        <f t="shared" si="4"/>
        <v>4.4999999999999998E-2</v>
      </c>
      <c r="J30" s="51">
        <f t="shared" si="16"/>
        <v>1.1219178082191781</v>
      </c>
      <c r="K30" s="52">
        <v>0</v>
      </c>
      <c r="L30" s="52">
        <f t="shared" si="17"/>
        <v>100</v>
      </c>
      <c r="M30" s="52">
        <f t="shared" si="18"/>
        <v>1.1219178082191781</v>
      </c>
      <c r="N30" s="54">
        <f t="shared" si="19"/>
        <v>56095.890410958898</v>
      </c>
      <c r="O30" s="1"/>
      <c r="P30" s="1"/>
      <c r="Q30" s="16">
        <f t="shared" si="5"/>
        <v>0.49589041095890413</v>
      </c>
      <c r="R30" s="16">
        <f t="shared" si="6"/>
        <v>0.97805359407007619</v>
      </c>
      <c r="S30" s="17">
        <f t="shared" si="7"/>
        <v>1.1219178082191781</v>
      </c>
      <c r="T30" s="17">
        <f t="shared" si="8"/>
        <v>1.0972957445799896</v>
      </c>
      <c r="U30" s="17">
        <f t="shared" si="9"/>
        <v>0.54413843772322767</v>
      </c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2:142" s="12" customFormat="1" ht="12.75" customHeight="1" x14ac:dyDescent="0.2">
      <c r="B31" s="37">
        <v>44860</v>
      </c>
      <c r="C31" s="39">
        <f t="shared" si="10"/>
        <v>92</v>
      </c>
      <c r="D31" s="37">
        <f t="shared" si="11"/>
        <v>44860</v>
      </c>
      <c r="E31" s="46">
        <f t="shared" si="12"/>
        <v>44860</v>
      </c>
      <c r="F31" s="49">
        <f t="shared" si="13"/>
        <v>44860</v>
      </c>
      <c r="G31" s="50">
        <f t="shared" si="14"/>
        <v>92</v>
      </c>
      <c r="H31" s="50">
        <f t="shared" si="15"/>
        <v>273</v>
      </c>
      <c r="I31" s="48">
        <f t="shared" si="4"/>
        <v>4.4999999999999998E-2</v>
      </c>
      <c r="J31" s="51">
        <f t="shared" si="16"/>
        <v>1.1342465753424658</v>
      </c>
      <c r="K31" s="52">
        <v>0</v>
      </c>
      <c r="L31" s="52">
        <f t="shared" si="17"/>
        <v>100</v>
      </c>
      <c r="M31" s="52">
        <f t="shared" si="18"/>
        <v>1.1342465753424658</v>
      </c>
      <c r="N31" s="54">
        <f t="shared" si="19"/>
        <v>56712.32876712329</v>
      </c>
      <c r="O31" s="1"/>
      <c r="P31" s="1"/>
      <c r="Q31" s="16">
        <f t="shared" si="5"/>
        <v>0.74794520547945209</v>
      </c>
      <c r="R31" s="16">
        <f t="shared" si="6"/>
        <v>0.9670838092695736</v>
      </c>
      <c r="S31" s="17">
        <f t="shared" si="7"/>
        <v>1.1342465753424658</v>
      </c>
      <c r="T31" s="17">
        <f t="shared" si="8"/>
        <v>1.0969114987331603</v>
      </c>
      <c r="U31" s="17">
        <f t="shared" si="9"/>
        <v>0.82042969631274731</v>
      </c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</row>
    <row r="32" spans="2:142" s="12" customFormat="1" ht="12.75" customHeight="1" x14ac:dyDescent="0.2">
      <c r="B32" s="37">
        <v>44952</v>
      </c>
      <c r="C32" s="39">
        <f t="shared" si="10"/>
        <v>92</v>
      </c>
      <c r="D32" s="37">
        <f t="shared" si="11"/>
        <v>44952</v>
      </c>
      <c r="E32" s="46">
        <f t="shared" si="12"/>
        <v>44952</v>
      </c>
      <c r="F32" s="49">
        <f t="shared" si="13"/>
        <v>44952</v>
      </c>
      <c r="G32" s="50">
        <f t="shared" si="14"/>
        <v>92</v>
      </c>
      <c r="H32" s="50">
        <f t="shared" si="15"/>
        <v>365</v>
      </c>
      <c r="I32" s="48">
        <f t="shared" si="4"/>
        <v>4.4999999999999998E-2</v>
      </c>
      <c r="J32" s="51">
        <f t="shared" si="16"/>
        <v>1.1342465753424658</v>
      </c>
      <c r="K32" s="52">
        <v>0</v>
      </c>
      <c r="L32" s="52">
        <f t="shared" si="17"/>
        <v>100</v>
      </c>
      <c r="M32" s="52">
        <f t="shared" si="18"/>
        <v>1.1342465753424658</v>
      </c>
      <c r="N32" s="54">
        <f t="shared" si="19"/>
        <v>56712.32876712329</v>
      </c>
      <c r="O32" s="1"/>
      <c r="P32" s="1"/>
      <c r="Q32" s="16">
        <f t="shared" si="5"/>
        <v>1</v>
      </c>
      <c r="R32" s="16">
        <f t="shared" si="6"/>
        <v>0.9562370608540901</v>
      </c>
      <c r="S32" s="17">
        <f t="shared" si="7"/>
        <v>1.1342465753424658</v>
      </c>
      <c r="T32" s="17">
        <f t="shared" si="8"/>
        <v>1.0846086114892968</v>
      </c>
      <c r="U32" s="17">
        <f t="shared" si="9"/>
        <v>1.0846086114892968</v>
      </c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</row>
    <row r="33" spans="2:142" s="12" customFormat="1" ht="12.75" customHeight="1" x14ac:dyDescent="0.2">
      <c r="B33" s="37">
        <v>45042</v>
      </c>
      <c r="C33" s="39">
        <f t="shared" si="10"/>
        <v>90</v>
      </c>
      <c r="D33" s="37">
        <f t="shared" si="11"/>
        <v>45042</v>
      </c>
      <c r="E33" s="46">
        <f t="shared" si="12"/>
        <v>45042</v>
      </c>
      <c r="F33" s="49">
        <f t="shared" si="13"/>
        <v>45042</v>
      </c>
      <c r="G33" s="50">
        <f t="shared" si="14"/>
        <v>90</v>
      </c>
      <c r="H33" s="50">
        <f t="shared" si="15"/>
        <v>455</v>
      </c>
      <c r="I33" s="48">
        <f t="shared" si="4"/>
        <v>4.4999999999999998E-2</v>
      </c>
      <c r="J33" s="51">
        <f t="shared" si="16"/>
        <v>1.1095890410958904</v>
      </c>
      <c r="K33" s="52">
        <v>0</v>
      </c>
      <c r="L33" s="52">
        <f t="shared" si="17"/>
        <v>100</v>
      </c>
      <c r="M33" s="52">
        <f t="shared" si="18"/>
        <v>1.1095890410958904</v>
      </c>
      <c r="N33" s="54">
        <f t="shared" si="19"/>
        <v>55479.452054794521</v>
      </c>
      <c r="O33" s="1"/>
      <c r="P33" s="1"/>
      <c r="Q33" s="16">
        <f t="shared" si="5"/>
        <v>1.2465753424657535</v>
      </c>
      <c r="R33" s="16">
        <f t="shared" si="6"/>
        <v>0.94574383901899384</v>
      </c>
      <c r="S33" s="17">
        <f t="shared" si="7"/>
        <v>1.1095890410958904</v>
      </c>
      <c r="T33" s="17">
        <f t="shared" si="8"/>
        <v>1.0493869994594316</v>
      </c>
      <c r="U33" s="17">
        <f t="shared" si="9"/>
        <v>1.3081399582302504</v>
      </c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</row>
    <row r="34" spans="2:142" s="12" customFormat="1" ht="12.75" customHeight="1" x14ac:dyDescent="0.2">
      <c r="B34" s="37">
        <v>45133</v>
      </c>
      <c r="C34" s="39">
        <f t="shared" si="10"/>
        <v>91</v>
      </c>
      <c r="D34" s="37">
        <f t="shared" si="11"/>
        <v>45133</v>
      </c>
      <c r="E34" s="46">
        <f t="shared" si="12"/>
        <v>45133</v>
      </c>
      <c r="F34" s="61">
        <f t="shared" si="13"/>
        <v>45133</v>
      </c>
      <c r="G34" s="55">
        <f t="shared" si="14"/>
        <v>91</v>
      </c>
      <c r="H34" s="55">
        <f t="shared" si="15"/>
        <v>546</v>
      </c>
      <c r="I34" s="56">
        <f t="shared" si="4"/>
        <v>4.4999999999999998E-2</v>
      </c>
      <c r="J34" s="62">
        <f t="shared" si="16"/>
        <v>1.1219178082191781</v>
      </c>
      <c r="K34" s="63">
        <v>100</v>
      </c>
      <c r="L34" s="63">
        <f t="shared" si="17"/>
        <v>0</v>
      </c>
      <c r="M34" s="63">
        <f t="shared" si="18"/>
        <v>101.12191780821918</v>
      </c>
      <c r="N34" s="64">
        <f t="shared" si="19"/>
        <v>5056095.8904109588</v>
      </c>
      <c r="O34" s="1"/>
      <c r="P34" s="1"/>
      <c r="Q34" s="16">
        <f t="shared" si="5"/>
        <v>1.4958904109589042</v>
      </c>
      <c r="R34" s="16">
        <f t="shared" si="6"/>
        <v>0.9352510941513491</v>
      </c>
      <c r="S34" s="17">
        <f t="shared" si="7"/>
        <v>101.12191780821918</v>
      </c>
      <c r="T34" s="17">
        <f t="shared" si="8"/>
        <v>94.574384272819785</v>
      </c>
      <c r="U34" s="17">
        <f t="shared" si="9"/>
        <v>141.47291455605372</v>
      </c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</row>
    <row r="35" spans="2:142" ht="12.75" customHeight="1" x14ac:dyDescent="0.2">
      <c r="F35" s="47"/>
      <c r="G35" s="13"/>
      <c r="H35" s="15"/>
      <c r="I35" s="48"/>
      <c r="J35" s="14"/>
      <c r="K35" s="45"/>
      <c r="L35" s="15"/>
      <c r="M35" s="15"/>
      <c r="N35" s="44"/>
      <c r="Q35" s="1">
        <f t="shared" si="5"/>
        <v>0</v>
      </c>
      <c r="R35" s="1">
        <f t="shared" si="6"/>
        <v>1</v>
      </c>
      <c r="S35" s="1"/>
      <c r="T35" s="1"/>
      <c r="U35" s="1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</row>
    <row r="36" spans="2:142" x14ac:dyDescent="0.2">
      <c r="F36" s="18"/>
      <c r="G36" s="13"/>
      <c r="H36" s="13"/>
      <c r="I36" s="13"/>
      <c r="J36" s="13"/>
      <c r="K36" s="22">
        <f>SUM(K29:K34)</f>
        <v>100</v>
      </c>
      <c r="L36" s="15"/>
      <c r="M36" s="15"/>
      <c r="N36" s="23">
        <f>SUM(N28:N34)</f>
        <v>336575.3424657546</v>
      </c>
      <c r="Q36" s="19"/>
      <c r="R36" s="19"/>
      <c r="S36" s="17"/>
      <c r="T36" s="17">
        <f>SUM(T29:T34)</f>
        <v>100.0000001456925</v>
      </c>
      <c r="U36" s="17">
        <f>SUM(U29:U34)</f>
        <v>145.50082625069959</v>
      </c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</row>
    <row r="37" spans="2:142" x14ac:dyDescent="0.2"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</row>
    <row r="38" spans="2:142" x14ac:dyDescent="0.2">
      <c r="Q38" s="1"/>
      <c r="R38" s="1"/>
      <c r="S38" s="1"/>
      <c r="T38" s="1"/>
      <c r="U38" s="1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</row>
    <row r="39" spans="2:142" x14ac:dyDescent="0.2">
      <c r="Q39" s="1"/>
      <c r="R39" s="1"/>
      <c r="S39" s="1"/>
      <c r="T39" s="1"/>
      <c r="U39" s="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2:142" x14ac:dyDescent="0.2">
      <c r="Q40" s="1"/>
      <c r="R40" s="1"/>
      <c r="S40" s="1"/>
      <c r="T40" s="1"/>
      <c r="U40" s="1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2:142" x14ac:dyDescent="0.2">
      <c r="Q41" s="1"/>
      <c r="R41" s="1"/>
      <c r="S41" s="1"/>
      <c r="T41" s="1"/>
      <c r="U41" s="1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2:142" ht="9.75" customHeight="1" x14ac:dyDescent="0.2">
      <c r="Q42" s="1"/>
      <c r="R42" s="1"/>
      <c r="S42" s="1"/>
      <c r="T42" s="1"/>
      <c r="U42" s="1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2:142" x14ac:dyDescent="0.2">
      <c r="Q43" s="1"/>
      <c r="R43" s="1"/>
      <c r="S43" s="1"/>
      <c r="T43" s="1"/>
      <c r="U43" s="1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2:142" x14ac:dyDescent="0.2">
      <c r="Q44" s="1"/>
      <c r="R44" s="1"/>
      <c r="S44" s="1"/>
      <c r="T44" s="1"/>
      <c r="U44" s="1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2:142" x14ac:dyDescent="0.2">
      <c r="Q45" s="1"/>
      <c r="R45" s="1"/>
      <c r="S45" s="1"/>
      <c r="T45" s="1"/>
      <c r="U45" s="1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2:142" hidden="1" x14ac:dyDescent="0.2"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2:142" hidden="1" x14ac:dyDescent="0.2">
      <c r="G47" s="65"/>
      <c r="H47" s="65" t="s">
        <v>25</v>
      </c>
      <c r="I47" s="65"/>
      <c r="J47" s="65" t="s">
        <v>26</v>
      </c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2:142" hidden="1" x14ac:dyDescent="0.2">
      <c r="G48" s="65">
        <v>1</v>
      </c>
      <c r="H48" s="65"/>
      <c r="I48" s="65"/>
      <c r="J48" s="65"/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hidden="1" x14ac:dyDescent="0.2">
      <c r="G49" s="65">
        <v>2</v>
      </c>
      <c r="H49" s="65"/>
      <c r="I49" s="65"/>
      <c r="J49" s="65"/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G50" s="65">
        <v>3</v>
      </c>
      <c r="H50" s="65">
        <v>1</v>
      </c>
      <c r="I50" s="65"/>
      <c r="J50" s="65"/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65">
        <v>4</v>
      </c>
      <c r="H51" s="65"/>
      <c r="I51" s="65"/>
      <c r="J51" s="65"/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65">
        <v>5</v>
      </c>
      <c r="H52" s="65"/>
      <c r="I52" s="65"/>
      <c r="J52" s="65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65">
        <v>6</v>
      </c>
      <c r="H53" s="65">
        <v>2</v>
      </c>
      <c r="I53" s="65">
        <v>1</v>
      </c>
      <c r="J53" s="65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65">
        <v>7</v>
      </c>
      <c r="H54" s="65"/>
      <c r="I54" s="65"/>
      <c r="J54" s="65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65">
        <v>8</v>
      </c>
      <c r="H55" s="65"/>
      <c r="I55" s="65"/>
      <c r="J55" s="65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65">
        <v>9</v>
      </c>
      <c r="H56" s="65">
        <v>3</v>
      </c>
      <c r="I56" s="65"/>
      <c r="J56" s="65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65">
        <v>10</v>
      </c>
      <c r="H57" s="65"/>
      <c r="I57" s="65"/>
      <c r="J57" s="65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65">
        <v>11</v>
      </c>
      <c r="H58" s="65"/>
      <c r="I58" s="65"/>
      <c r="J58" s="65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65">
        <v>12</v>
      </c>
      <c r="H59" s="65">
        <v>4</v>
      </c>
      <c r="I59" s="65">
        <v>2</v>
      </c>
      <c r="J59" s="65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65">
        <v>13</v>
      </c>
      <c r="H60" s="65"/>
      <c r="I60" s="65"/>
      <c r="J60" s="65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65">
        <v>14</v>
      </c>
      <c r="H61" s="65"/>
      <c r="I61" s="65"/>
      <c r="J61" s="65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65">
        <v>15</v>
      </c>
      <c r="H62" s="65">
        <v>5</v>
      </c>
      <c r="I62" s="65"/>
      <c r="J62" s="65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65">
        <v>16</v>
      </c>
      <c r="H63" s="65"/>
      <c r="I63" s="65"/>
      <c r="J63" s="65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65">
        <v>17</v>
      </c>
      <c r="H64" s="65"/>
      <c r="I64" s="65"/>
      <c r="J64" s="65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65">
        <v>18</v>
      </c>
      <c r="H65" s="65">
        <v>6</v>
      </c>
      <c r="I65" s="65">
        <v>3</v>
      </c>
      <c r="J65" s="65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65">
        <v>19</v>
      </c>
      <c r="H66" s="65"/>
      <c r="I66" s="65"/>
      <c r="J66" s="65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65">
        <v>20</v>
      </c>
      <c r="H67" s="65"/>
      <c r="I67" s="65"/>
      <c r="J67" s="65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65">
        <v>21</v>
      </c>
      <c r="H68" s="65">
        <v>7</v>
      </c>
      <c r="I68" s="65"/>
      <c r="J68" s="65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65">
        <v>22</v>
      </c>
      <c r="H69" s="65"/>
      <c r="I69" s="65"/>
      <c r="J69" s="65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65">
        <v>23</v>
      </c>
      <c r="H70" s="65"/>
      <c r="I70" s="65"/>
      <c r="J70" s="65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65">
        <v>24</v>
      </c>
      <c r="H71" s="65">
        <v>8</v>
      </c>
      <c r="I71" s="65">
        <v>4</v>
      </c>
      <c r="J71" s="65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65">
        <v>25</v>
      </c>
      <c r="H72" s="65"/>
      <c r="I72" s="65"/>
      <c r="J72" s="65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65">
        <v>26</v>
      </c>
      <c r="H73" s="65"/>
      <c r="I73" s="65"/>
      <c r="J73" s="65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65">
        <v>27</v>
      </c>
      <c r="H74" s="65">
        <v>9</v>
      </c>
      <c r="I74" s="65"/>
      <c r="J74" s="65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65">
        <v>28</v>
      </c>
      <c r="H75" s="65"/>
      <c r="I75" s="65"/>
      <c r="J75" s="65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65">
        <v>29</v>
      </c>
      <c r="H76" s="65"/>
      <c r="I76" s="65"/>
      <c r="J76" s="65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65">
        <v>30</v>
      </c>
      <c r="H77" s="65">
        <v>10</v>
      </c>
      <c r="I77" s="65">
        <v>5</v>
      </c>
      <c r="J77" s="65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65">
        <v>31</v>
      </c>
      <c r="H78" s="65"/>
      <c r="I78" s="65"/>
      <c r="J78" s="65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65">
        <v>32</v>
      </c>
      <c r="H79" s="65"/>
      <c r="I79" s="65"/>
      <c r="J79" s="65"/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65">
        <v>33</v>
      </c>
      <c r="H80" s="65">
        <v>11</v>
      </c>
      <c r="I80" s="65"/>
      <c r="J80" s="65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65">
        <v>34</v>
      </c>
      <c r="H81" s="65"/>
      <c r="I81" s="65"/>
      <c r="J81" s="65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65">
        <v>35</v>
      </c>
      <c r="H82" s="65"/>
      <c r="I82" s="65"/>
      <c r="J82" s="65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65">
        <v>36</v>
      </c>
      <c r="H83" s="65">
        <v>12</v>
      </c>
      <c r="I83" s="65">
        <v>6</v>
      </c>
      <c r="J83" s="65">
        <v>1</v>
      </c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65">
        <v>37</v>
      </c>
      <c r="H84" s="65"/>
      <c r="I84" s="65"/>
      <c r="J84" s="65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65">
        <v>38</v>
      </c>
      <c r="H85" s="65"/>
      <c r="I85" s="65"/>
      <c r="J85" s="65"/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65">
        <v>39</v>
      </c>
      <c r="H86" s="65">
        <v>13</v>
      </c>
      <c r="I86" s="65"/>
      <c r="J86" s="65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65">
        <v>40</v>
      </c>
      <c r="H87" s="65"/>
      <c r="I87" s="65"/>
      <c r="J87" s="65"/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65">
        <v>41</v>
      </c>
      <c r="H88" s="65"/>
      <c r="I88" s="65"/>
      <c r="J88" s="65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65">
        <v>42</v>
      </c>
      <c r="H89" s="65">
        <v>14</v>
      </c>
      <c r="I89" s="65">
        <v>7</v>
      </c>
      <c r="J89" s="65">
        <v>2</v>
      </c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65">
        <v>43</v>
      </c>
      <c r="H90" s="65"/>
      <c r="I90" s="65"/>
      <c r="J90" s="65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65">
        <v>44</v>
      </c>
      <c r="H91" s="65"/>
      <c r="I91" s="65"/>
      <c r="J91" s="65"/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65">
        <v>45</v>
      </c>
      <c r="H92" s="65">
        <v>15</v>
      </c>
      <c r="I92" s="65"/>
      <c r="J92" s="65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65">
        <v>46</v>
      </c>
      <c r="H93" s="65"/>
      <c r="I93" s="65"/>
      <c r="J93" s="65"/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65">
        <v>47</v>
      </c>
      <c r="H94" s="65"/>
      <c r="I94" s="65"/>
      <c r="J94" s="65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65">
        <v>48</v>
      </c>
      <c r="H95" s="65">
        <v>16</v>
      </c>
      <c r="I95" s="65">
        <v>8</v>
      </c>
      <c r="J95" s="65">
        <v>3</v>
      </c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65">
        <v>49</v>
      </c>
      <c r="H96" s="65"/>
      <c r="I96" s="65"/>
      <c r="J96" s="65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65">
        <v>50</v>
      </c>
      <c r="H97" s="65"/>
      <c r="I97" s="65"/>
      <c r="J97" s="65"/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65">
        <v>51</v>
      </c>
      <c r="H98" s="65">
        <v>17</v>
      </c>
      <c r="I98" s="65"/>
      <c r="J98" s="65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65">
        <v>52</v>
      </c>
      <c r="H99" s="65"/>
      <c r="I99" s="65"/>
      <c r="J99" s="65"/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65">
        <v>53</v>
      </c>
      <c r="H100" s="65"/>
      <c r="I100" s="65"/>
      <c r="J100" s="65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65">
        <v>54</v>
      </c>
      <c r="H101" s="65">
        <v>18</v>
      </c>
      <c r="I101" s="65">
        <v>9</v>
      </c>
      <c r="J101" s="65">
        <v>4</v>
      </c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65">
        <v>55</v>
      </c>
      <c r="H102" s="65"/>
      <c r="I102" s="65"/>
      <c r="J102" s="65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65">
        <v>56</v>
      </c>
      <c r="H103" s="65"/>
      <c r="I103" s="65"/>
      <c r="J103" s="65"/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G104" s="65">
        <v>57</v>
      </c>
      <c r="H104" s="65">
        <v>19</v>
      </c>
      <c r="I104" s="65"/>
      <c r="J104" s="65"/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hidden="1" x14ac:dyDescent="0.2">
      <c r="G105" s="65">
        <v>58</v>
      </c>
      <c r="H105" s="65"/>
      <c r="I105" s="65"/>
      <c r="J105" s="65"/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hidden="1" x14ac:dyDescent="0.2">
      <c r="G106" s="65">
        <v>59</v>
      </c>
      <c r="H106" s="65"/>
      <c r="I106" s="65"/>
      <c r="J106" s="65"/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hidden="1" x14ac:dyDescent="0.2">
      <c r="G107" s="65">
        <v>60</v>
      </c>
      <c r="H107" s="65">
        <v>20</v>
      </c>
      <c r="I107" s="65">
        <v>10</v>
      </c>
      <c r="J107" s="65">
        <v>5</v>
      </c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hidden="1" x14ac:dyDescent="0.2"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x14ac:dyDescent="0.2"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x14ac:dyDescent="0.2"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x14ac:dyDescent="0.2"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Q267" s="1"/>
      <c r="R267" s="1"/>
      <c r="S267" s="1"/>
      <c r="T267" s="1"/>
      <c r="U267" s="1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Q268" s="1"/>
      <c r="R268" s="1"/>
      <c r="S268" s="1"/>
      <c r="T268" s="1"/>
      <c r="U268" s="1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Q269" s="1"/>
      <c r="R269" s="1"/>
      <c r="S269" s="1"/>
      <c r="T269" s="1"/>
      <c r="U269" s="1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  <row r="270" spans="17:142" x14ac:dyDescent="0.2">
      <c r="Q270" s="1"/>
      <c r="R270" s="1"/>
      <c r="S270" s="1"/>
      <c r="T270" s="1"/>
      <c r="U270" s="1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</row>
    <row r="271" spans="17:142" x14ac:dyDescent="0.2"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</row>
    <row r="272" spans="17:142" x14ac:dyDescent="0.2"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</row>
    <row r="273" spans="23:142" x14ac:dyDescent="0.2"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</row>
  </sheetData>
  <sheetProtection selectLockedCells="1"/>
  <mergeCells count="35">
    <mergeCell ref="F8:P8"/>
    <mergeCell ref="G10:H10"/>
    <mergeCell ref="I10:J10"/>
    <mergeCell ref="K10:L10"/>
    <mergeCell ref="M10:N10"/>
    <mergeCell ref="O10:P10"/>
    <mergeCell ref="G12:H12"/>
    <mergeCell ref="I12:J12"/>
    <mergeCell ref="K12:L12"/>
    <mergeCell ref="M12:N12"/>
    <mergeCell ref="O12:P12"/>
    <mergeCell ref="G11:H11"/>
    <mergeCell ref="I11:J11"/>
    <mergeCell ref="K11:L11"/>
    <mergeCell ref="M11:N11"/>
    <mergeCell ref="O11:P11"/>
    <mergeCell ref="G14:H14"/>
    <mergeCell ref="I14:J14"/>
    <mergeCell ref="K14:L14"/>
    <mergeCell ref="M14:N14"/>
    <mergeCell ref="O14:P14"/>
    <mergeCell ref="G13:H13"/>
    <mergeCell ref="I13:J13"/>
    <mergeCell ref="K13:L13"/>
    <mergeCell ref="M13:N13"/>
    <mergeCell ref="O13:P13"/>
    <mergeCell ref="L25:L26"/>
    <mergeCell ref="M25:M26"/>
    <mergeCell ref="N25:N26"/>
    <mergeCell ref="F25:F26"/>
    <mergeCell ref="G25:G26"/>
    <mergeCell ref="H25:H26"/>
    <mergeCell ref="I25:I26"/>
    <mergeCell ref="J25:J26"/>
    <mergeCell ref="K25:K26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6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43">
        <v>43101</v>
      </c>
    </row>
    <row r="2" spans="2:2" x14ac:dyDescent="0.2">
      <c r="B2" s="43">
        <v>43143</v>
      </c>
    </row>
    <row r="3" spans="2:2" x14ac:dyDescent="0.2">
      <c r="B3" s="43">
        <v>43144</v>
      </c>
    </row>
    <row r="4" spans="2:2" x14ac:dyDescent="0.2">
      <c r="B4" s="43">
        <v>43188</v>
      </c>
    </row>
    <row r="5" spans="2:2" x14ac:dyDescent="0.2">
      <c r="B5" s="43">
        <v>43189</v>
      </c>
    </row>
    <row r="6" spans="2:2" x14ac:dyDescent="0.2">
      <c r="B6" s="43">
        <v>43192</v>
      </c>
    </row>
    <row r="7" spans="2:2" x14ac:dyDescent="0.2">
      <c r="B7" s="43">
        <v>43220</v>
      </c>
    </row>
    <row r="8" spans="2:2" x14ac:dyDescent="0.2">
      <c r="B8" s="43">
        <v>43221</v>
      </c>
    </row>
    <row r="9" spans="2:2" x14ac:dyDescent="0.2">
      <c r="B9" s="43">
        <v>43245</v>
      </c>
    </row>
    <row r="10" spans="2:2" x14ac:dyDescent="0.2">
      <c r="B10" s="43">
        <v>43271</v>
      </c>
    </row>
    <row r="11" spans="2:2" x14ac:dyDescent="0.2">
      <c r="B11" s="43">
        <v>43290</v>
      </c>
    </row>
    <row r="12" spans="2:2" x14ac:dyDescent="0.2">
      <c r="B12" s="43">
        <v>43332</v>
      </c>
    </row>
    <row r="13" spans="2:2" x14ac:dyDescent="0.2">
      <c r="B13" s="43">
        <v>43388</v>
      </c>
    </row>
    <row r="14" spans="2:2" x14ac:dyDescent="0.2">
      <c r="B14" s="43">
        <v>43410</v>
      </c>
    </row>
    <row r="15" spans="2:2" x14ac:dyDescent="0.2">
      <c r="B15" s="43">
        <v>43423</v>
      </c>
    </row>
    <row r="16" spans="2:2" x14ac:dyDescent="0.2">
      <c r="B16" s="43">
        <v>43434</v>
      </c>
    </row>
    <row r="17" spans="2:2" x14ac:dyDescent="0.2">
      <c r="B17" s="43">
        <v>43442</v>
      </c>
    </row>
    <row r="18" spans="2:2" x14ac:dyDescent="0.2">
      <c r="B18" s="43">
        <v>43458</v>
      </c>
    </row>
    <row r="19" spans="2:2" x14ac:dyDescent="0.2">
      <c r="B19" s="43">
        <v>43459</v>
      </c>
    </row>
    <row r="20" spans="2:2" x14ac:dyDescent="0.2">
      <c r="B20" s="43">
        <v>43465</v>
      </c>
    </row>
    <row r="21" spans="2:2" x14ac:dyDescent="0.2">
      <c r="B21" s="43">
        <v>43466</v>
      </c>
    </row>
    <row r="22" spans="2:2" x14ac:dyDescent="0.2">
      <c r="B22" s="43">
        <v>43528</v>
      </c>
    </row>
    <row r="23" spans="2:2" x14ac:dyDescent="0.2">
      <c r="B23" s="43">
        <v>43529</v>
      </c>
    </row>
    <row r="24" spans="2:2" x14ac:dyDescent="0.2">
      <c r="B24" s="43">
        <v>43548</v>
      </c>
    </row>
    <row r="25" spans="2:2" x14ac:dyDescent="0.2">
      <c r="B25" s="43">
        <v>43557</v>
      </c>
    </row>
    <row r="26" spans="2:2" x14ac:dyDescent="0.2">
      <c r="B26" s="43">
        <v>43573</v>
      </c>
    </row>
    <row r="27" spans="2:2" x14ac:dyDescent="0.2">
      <c r="B27" s="43">
        <v>43574</v>
      </c>
    </row>
    <row r="28" spans="2:2" x14ac:dyDescent="0.2">
      <c r="B28" s="43">
        <v>43586</v>
      </c>
    </row>
    <row r="29" spans="2:2" x14ac:dyDescent="0.2">
      <c r="B29" s="43">
        <v>43610</v>
      </c>
    </row>
    <row r="30" spans="2:2" x14ac:dyDescent="0.2">
      <c r="B30" s="43">
        <v>43633</v>
      </c>
    </row>
    <row r="31" spans="2:2" x14ac:dyDescent="0.2">
      <c r="B31" s="43">
        <v>43636</v>
      </c>
    </row>
    <row r="32" spans="2:2" x14ac:dyDescent="0.2">
      <c r="B32" s="43">
        <v>43654</v>
      </c>
    </row>
    <row r="33" spans="2:2" x14ac:dyDescent="0.2">
      <c r="B33" s="43">
        <v>43655</v>
      </c>
    </row>
    <row r="34" spans="2:2" x14ac:dyDescent="0.2">
      <c r="B34" s="43">
        <v>43696</v>
      </c>
    </row>
    <row r="35" spans="2:2" x14ac:dyDescent="0.2">
      <c r="B35" s="43">
        <v>43752</v>
      </c>
    </row>
    <row r="36" spans="2:2" x14ac:dyDescent="0.2">
      <c r="B36" s="43">
        <v>43775</v>
      </c>
    </row>
    <row r="37" spans="2:2" x14ac:dyDescent="0.2">
      <c r="B37" s="43">
        <v>43787</v>
      </c>
    </row>
    <row r="38" spans="2:2" x14ac:dyDescent="0.2">
      <c r="B38" s="43">
        <v>43823</v>
      </c>
    </row>
    <row r="39" spans="2:2" x14ac:dyDescent="0.2">
      <c r="B39" s="43">
        <v>43824</v>
      </c>
    </row>
    <row r="40" spans="2:2" x14ac:dyDescent="0.2">
      <c r="B40" s="43">
        <v>43830</v>
      </c>
    </row>
    <row r="41" spans="2:2" x14ac:dyDescent="0.2">
      <c r="B41" s="43">
        <v>43831</v>
      </c>
    </row>
    <row r="42" spans="2:2" x14ac:dyDescent="0.2">
      <c r="B42" s="43">
        <v>43885</v>
      </c>
    </row>
    <row r="43" spans="2:2" x14ac:dyDescent="0.2">
      <c r="B43" s="43">
        <v>43886</v>
      </c>
    </row>
    <row r="44" spans="2:2" x14ac:dyDescent="0.2">
      <c r="B44" s="43">
        <v>43913</v>
      </c>
    </row>
    <row r="45" spans="2:2" x14ac:dyDescent="0.2">
      <c r="B45" s="43">
        <v>43914</v>
      </c>
    </row>
    <row r="46" spans="2:2" x14ac:dyDescent="0.2">
      <c r="B46" s="43">
        <v>43923</v>
      </c>
    </row>
    <row r="47" spans="2:2" x14ac:dyDescent="0.2">
      <c r="B47" s="43">
        <v>43930</v>
      </c>
    </row>
    <row r="48" spans="2:2" x14ac:dyDescent="0.2">
      <c r="B48" s="43">
        <v>43931</v>
      </c>
    </row>
    <row r="49" spans="2:2" x14ac:dyDescent="0.2">
      <c r="B49" s="43">
        <v>43952</v>
      </c>
    </row>
    <row r="50" spans="2:2" x14ac:dyDescent="0.2">
      <c r="B50" s="43">
        <v>43976</v>
      </c>
    </row>
    <row r="51" spans="2:2" x14ac:dyDescent="0.2">
      <c r="B51" s="43">
        <v>43997</v>
      </c>
    </row>
    <row r="52" spans="2:2" x14ac:dyDescent="0.2">
      <c r="B52" s="43">
        <v>44002</v>
      </c>
    </row>
    <row r="53" spans="2:2" x14ac:dyDescent="0.2">
      <c r="B53" s="43">
        <v>44021</v>
      </c>
    </row>
    <row r="54" spans="2:2" x14ac:dyDescent="0.2">
      <c r="B54" s="43">
        <v>44022</v>
      </c>
    </row>
    <row r="55" spans="2:2" x14ac:dyDescent="0.2">
      <c r="B55" s="43">
        <v>44060</v>
      </c>
    </row>
    <row r="56" spans="2:2" x14ac:dyDescent="0.2">
      <c r="B56" s="43">
        <v>44116</v>
      </c>
    </row>
    <row r="57" spans="2:2" x14ac:dyDescent="0.2">
      <c r="B57" s="43">
        <v>44141</v>
      </c>
    </row>
    <row r="58" spans="2:2" x14ac:dyDescent="0.2">
      <c r="B58" s="43">
        <v>44158</v>
      </c>
    </row>
    <row r="59" spans="2:2" x14ac:dyDescent="0.2">
      <c r="B59" s="43">
        <v>44172</v>
      </c>
    </row>
    <row r="60" spans="2:2" x14ac:dyDescent="0.2">
      <c r="B60" s="43">
        <v>44173</v>
      </c>
    </row>
    <row r="61" spans="2:2" x14ac:dyDescent="0.2">
      <c r="B61" s="43">
        <v>44190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40">
        <v>43202</v>
      </c>
    </row>
    <row r="2" spans="1:4" x14ac:dyDescent="0.2">
      <c r="A2" s="40">
        <v>43200</v>
      </c>
      <c r="B2">
        <v>1</v>
      </c>
      <c r="D2">
        <f>+IF(A1&lt;A2,B2,(IF(A1&lt;A3,B3,0)))</f>
        <v>2</v>
      </c>
    </row>
    <row r="3" spans="1:4" x14ac:dyDescent="0.2">
      <c r="A3" s="40">
        <v>43230</v>
      </c>
      <c r="B3">
        <v>2</v>
      </c>
    </row>
    <row r="4" spans="1:4" x14ac:dyDescent="0.2">
      <c r="A4" s="40">
        <v>43261</v>
      </c>
      <c r="B4">
        <v>3</v>
      </c>
    </row>
    <row r="5" spans="1:4" x14ac:dyDescent="0.2">
      <c r="A5" s="40">
        <v>43291</v>
      </c>
      <c r="B5">
        <v>4</v>
      </c>
    </row>
    <row r="6" spans="1:4" x14ac:dyDescent="0.2">
      <c r="A6" s="40">
        <v>43322</v>
      </c>
      <c r="B6">
        <v>5</v>
      </c>
    </row>
    <row r="7" spans="1:4" x14ac:dyDescent="0.2">
      <c r="A7" s="40">
        <v>43353</v>
      </c>
      <c r="B7">
        <v>6</v>
      </c>
    </row>
    <row r="8" spans="1:4" x14ac:dyDescent="0.2">
      <c r="A8" s="40">
        <v>43383</v>
      </c>
      <c r="B8">
        <v>7</v>
      </c>
    </row>
    <row r="9" spans="1:4" x14ac:dyDescent="0.2">
      <c r="A9" s="40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ON LIPSA</vt:lpstr>
      <vt:lpstr>Feriados</vt:lpstr>
      <vt:lpstr>Hoja2</vt:lpstr>
      <vt:lpstr>'ON LIPSA'!Área_de_impresión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2022-01-24T14:05:21Z</dcterms:modified>
</cp:coreProperties>
</file>