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25" windowWidth="11280" windowHeight="7920"/>
  </bookViews>
  <sheets>
    <sheet name="Clase 13 (DL 10 años)" sheetId="1" r:id="rId1"/>
    <sheet name="Clase 14 (DL 5 años)" sheetId="8" r:id="rId2"/>
    <sheet name="TM20" sheetId="4" state="hidden" r:id="rId3"/>
    <sheet name="Feriados" sheetId="5" state="hidden" r:id="rId4"/>
    <sheet name="Hoja2" sheetId="7" state="hidden" r:id="rId5"/>
  </sheets>
  <definedNames>
    <definedName name="_xlnm.Print_Area" localSheetId="0">'Clase 13 (DL 10 años)'!$D$1:$P$114</definedName>
    <definedName name="_xlnm.Print_Area" localSheetId="1">'Clase 14 (DL 5 años)'!$D$1:$P$74</definedName>
  </definedNames>
  <calcPr calcId="145621"/>
</workbook>
</file>

<file path=xl/calcChain.xml><?xml version="1.0" encoding="utf-8"?>
<calcChain xmlns="http://schemas.openxmlformats.org/spreadsheetml/2006/main">
  <c r="K12" i="8" l="1"/>
  <c r="N42" i="8" l="1"/>
  <c r="N62" i="1"/>
  <c r="M62" i="1" l="1"/>
  <c r="M42" i="8"/>
  <c r="I61" i="8" l="1"/>
  <c r="I62" i="8"/>
  <c r="C62" i="8"/>
  <c r="C59" i="8"/>
  <c r="I59" i="8"/>
  <c r="C60" i="8"/>
  <c r="I60" i="8"/>
  <c r="C61" i="8"/>
  <c r="C58" i="8"/>
  <c r="I58" i="8"/>
  <c r="K64" i="8"/>
  <c r="I57" i="8"/>
  <c r="C57" i="8"/>
  <c r="I56" i="8"/>
  <c r="C56" i="8"/>
  <c r="I55" i="8"/>
  <c r="C55" i="8"/>
  <c r="I54" i="8"/>
  <c r="C54" i="8"/>
  <c r="I53" i="8"/>
  <c r="C53" i="8"/>
  <c r="I52" i="8"/>
  <c r="C52" i="8"/>
  <c r="I51" i="8"/>
  <c r="C51" i="8"/>
  <c r="I50" i="8"/>
  <c r="C50" i="8"/>
  <c r="I49" i="8"/>
  <c r="C49" i="8"/>
  <c r="I48" i="8"/>
  <c r="C48" i="8"/>
  <c r="I47" i="8"/>
  <c r="C47" i="8"/>
  <c r="I46" i="8"/>
  <c r="C46" i="8"/>
  <c r="I45" i="8"/>
  <c r="C45" i="8"/>
  <c r="I44" i="8"/>
  <c r="C44" i="8"/>
  <c r="L43" i="8"/>
  <c r="L44" i="8" s="1"/>
  <c r="L45" i="8" s="1"/>
  <c r="L46" i="8" s="1"/>
  <c r="L47" i="8" s="1"/>
  <c r="L48" i="8" s="1"/>
  <c r="L49" i="8" s="1"/>
  <c r="L50" i="8" s="1"/>
  <c r="L51" i="8" s="1"/>
  <c r="L52" i="8" s="1"/>
  <c r="L53" i="8" s="1"/>
  <c r="L54" i="8" s="1"/>
  <c r="L55" i="8" s="1"/>
  <c r="L56" i="8" s="1"/>
  <c r="L57" i="8" s="1"/>
  <c r="L58" i="8" s="1"/>
  <c r="L59" i="8" s="1"/>
  <c r="L60" i="8" s="1"/>
  <c r="L61" i="8" s="1"/>
  <c r="L62" i="8" s="1"/>
  <c r="I43" i="8"/>
  <c r="I42" i="8"/>
  <c r="E42" i="8"/>
  <c r="F42" i="8" s="1"/>
  <c r="B42" i="8"/>
  <c r="C43" i="8" s="1"/>
  <c r="L41" i="8"/>
  <c r="I41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G14" i="8"/>
  <c r="D42" i="8" s="1"/>
  <c r="G13" i="8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63" i="1"/>
  <c r="I62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I56" i="1"/>
  <c r="I55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F64" i="1"/>
  <c r="G64" i="1"/>
  <c r="H64" i="1"/>
  <c r="Q64" i="1" s="1"/>
  <c r="J64" i="1"/>
  <c r="M64" i="1" s="1"/>
  <c r="N64" i="1" s="1"/>
  <c r="L64" i="1"/>
  <c r="L65" i="1" s="1"/>
  <c r="F65" i="1"/>
  <c r="D65" i="1" s="1"/>
  <c r="G65" i="1"/>
  <c r="H65" i="1"/>
  <c r="Q65" i="1" s="1"/>
  <c r="F66" i="1"/>
  <c r="G66" i="1"/>
  <c r="H66" i="1"/>
  <c r="Q66" i="1" s="1"/>
  <c r="F67" i="1"/>
  <c r="G67" i="1"/>
  <c r="H67" i="1"/>
  <c r="Q67" i="1" s="1"/>
  <c r="F68" i="1"/>
  <c r="G68" i="1"/>
  <c r="H68" i="1"/>
  <c r="Q68" i="1" s="1"/>
  <c r="F69" i="1"/>
  <c r="G69" i="1"/>
  <c r="H69" i="1"/>
  <c r="Q69" i="1" s="1"/>
  <c r="F70" i="1"/>
  <c r="G70" i="1"/>
  <c r="H70" i="1"/>
  <c r="Q70" i="1" s="1"/>
  <c r="F71" i="1"/>
  <c r="D71" i="1" s="1"/>
  <c r="G71" i="1"/>
  <c r="H71" i="1"/>
  <c r="Q71" i="1" s="1"/>
  <c r="F72" i="1"/>
  <c r="G72" i="1"/>
  <c r="H72" i="1"/>
  <c r="Q72" i="1" s="1"/>
  <c r="F73" i="1"/>
  <c r="G73" i="1"/>
  <c r="H73" i="1"/>
  <c r="Q73" i="1" s="1"/>
  <c r="F74" i="1"/>
  <c r="G74" i="1"/>
  <c r="H74" i="1"/>
  <c r="Q74" i="1" s="1"/>
  <c r="F75" i="1"/>
  <c r="G75" i="1"/>
  <c r="H75" i="1"/>
  <c r="Q75" i="1" s="1"/>
  <c r="F76" i="1"/>
  <c r="D76" i="1" s="1"/>
  <c r="G76" i="1"/>
  <c r="H76" i="1"/>
  <c r="Q76" i="1" s="1"/>
  <c r="F77" i="1"/>
  <c r="G77" i="1"/>
  <c r="H77" i="1"/>
  <c r="Q77" i="1" s="1"/>
  <c r="F78" i="1"/>
  <c r="D78" i="1" s="1"/>
  <c r="G78" i="1"/>
  <c r="H78" i="1"/>
  <c r="Q78" i="1" s="1"/>
  <c r="F79" i="1"/>
  <c r="G79" i="1"/>
  <c r="H79" i="1"/>
  <c r="Q79" i="1" s="1"/>
  <c r="F80" i="1"/>
  <c r="G80" i="1"/>
  <c r="H80" i="1"/>
  <c r="Q80" i="1" s="1"/>
  <c r="F81" i="1"/>
  <c r="D81" i="1" s="1"/>
  <c r="G81" i="1"/>
  <c r="H81" i="1"/>
  <c r="Q81" i="1" s="1"/>
  <c r="F82" i="1"/>
  <c r="G82" i="1"/>
  <c r="H82" i="1"/>
  <c r="Q82" i="1" s="1"/>
  <c r="F83" i="1"/>
  <c r="G83" i="1"/>
  <c r="H83" i="1"/>
  <c r="Q83" i="1" s="1"/>
  <c r="F84" i="1"/>
  <c r="G84" i="1"/>
  <c r="H84" i="1"/>
  <c r="Q84" i="1" s="1"/>
  <c r="F85" i="1"/>
  <c r="G85" i="1"/>
  <c r="H85" i="1"/>
  <c r="Q85" i="1" s="1"/>
  <c r="F86" i="1"/>
  <c r="G86" i="1"/>
  <c r="H86" i="1"/>
  <c r="Q86" i="1" s="1"/>
  <c r="F87" i="1"/>
  <c r="D87" i="1" s="1"/>
  <c r="G87" i="1"/>
  <c r="H87" i="1"/>
  <c r="Q87" i="1" s="1"/>
  <c r="F88" i="1"/>
  <c r="G88" i="1"/>
  <c r="H88" i="1"/>
  <c r="Q88" i="1" s="1"/>
  <c r="F89" i="1"/>
  <c r="G89" i="1"/>
  <c r="H89" i="1"/>
  <c r="Q89" i="1" s="1"/>
  <c r="F90" i="1"/>
  <c r="G90" i="1"/>
  <c r="H90" i="1"/>
  <c r="Q90" i="1" s="1"/>
  <c r="F91" i="1"/>
  <c r="G91" i="1"/>
  <c r="H91" i="1"/>
  <c r="Q91" i="1" s="1"/>
  <c r="F92" i="1"/>
  <c r="D92" i="1" s="1"/>
  <c r="G92" i="1"/>
  <c r="H92" i="1"/>
  <c r="Q92" i="1" s="1"/>
  <c r="F93" i="1"/>
  <c r="G93" i="1"/>
  <c r="H93" i="1"/>
  <c r="Q93" i="1" s="1"/>
  <c r="F94" i="1"/>
  <c r="D94" i="1" s="1"/>
  <c r="G94" i="1"/>
  <c r="H94" i="1"/>
  <c r="Q94" i="1" s="1"/>
  <c r="F95" i="1"/>
  <c r="G95" i="1"/>
  <c r="H95" i="1"/>
  <c r="Q95" i="1" s="1"/>
  <c r="F96" i="1"/>
  <c r="G96" i="1"/>
  <c r="H96" i="1"/>
  <c r="Q96" i="1" s="1"/>
  <c r="F97" i="1"/>
  <c r="D97" i="1" s="1"/>
  <c r="G97" i="1"/>
  <c r="H97" i="1"/>
  <c r="Q97" i="1" s="1"/>
  <c r="F98" i="1"/>
  <c r="G98" i="1"/>
  <c r="H98" i="1"/>
  <c r="Q98" i="1" s="1"/>
  <c r="F99" i="1"/>
  <c r="G99" i="1"/>
  <c r="H99" i="1"/>
  <c r="Q99" i="1" s="1"/>
  <c r="F100" i="1"/>
  <c r="G100" i="1"/>
  <c r="H100" i="1"/>
  <c r="Q100" i="1" s="1"/>
  <c r="F101" i="1"/>
  <c r="G101" i="1"/>
  <c r="H101" i="1"/>
  <c r="G102" i="1"/>
  <c r="F63" i="1"/>
  <c r="H63" i="1" s="1"/>
  <c r="G63" i="1"/>
  <c r="L63" i="1"/>
  <c r="D66" i="1"/>
  <c r="D70" i="1"/>
  <c r="D74" i="1"/>
  <c r="D82" i="1"/>
  <c r="D86" i="1"/>
  <c r="D90" i="1"/>
  <c r="D98" i="1"/>
  <c r="D64" i="1"/>
  <c r="E64" i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D67" i="1"/>
  <c r="D68" i="1"/>
  <c r="D69" i="1"/>
  <c r="D72" i="1"/>
  <c r="D73" i="1"/>
  <c r="D75" i="1"/>
  <c r="D77" i="1"/>
  <c r="D79" i="1"/>
  <c r="D80" i="1"/>
  <c r="D83" i="1"/>
  <c r="D84" i="1"/>
  <c r="D85" i="1"/>
  <c r="D88" i="1"/>
  <c r="D89" i="1"/>
  <c r="D91" i="1"/>
  <c r="D93" i="1"/>
  <c r="D95" i="1"/>
  <c r="D96" i="1"/>
  <c r="D99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64" i="1"/>
  <c r="C65" i="1"/>
  <c r="G14" i="1"/>
  <c r="J37" i="8" l="1"/>
  <c r="E43" i="8"/>
  <c r="K18" i="1"/>
  <c r="L18" i="1" s="1"/>
  <c r="S64" i="1"/>
  <c r="J63" i="1"/>
  <c r="M63" i="1" s="1"/>
  <c r="N63" i="1" s="1"/>
  <c r="J66" i="1"/>
  <c r="L66" i="1"/>
  <c r="J65" i="1"/>
  <c r="B62" i="1"/>
  <c r="G43" i="8" l="1"/>
  <c r="J43" i="8" s="1"/>
  <c r="K17" i="8" s="1"/>
  <c r="E44" i="8"/>
  <c r="F43" i="8"/>
  <c r="M65" i="1"/>
  <c r="N65" i="1" s="1"/>
  <c r="K19" i="1"/>
  <c r="L19" i="1" s="1"/>
  <c r="M66" i="1"/>
  <c r="N66" i="1" s="1"/>
  <c r="K20" i="1"/>
  <c r="L20" i="1" s="1"/>
  <c r="L67" i="1"/>
  <c r="J67" i="1"/>
  <c r="D43" i="8" l="1"/>
  <c r="M43" i="8"/>
  <c r="H43" i="8"/>
  <c r="Q43" i="8" s="1"/>
  <c r="I17" i="8"/>
  <c r="G44" i="8"/>
  <c r="J44" i="8" s="1"/>
  <c r="K18" i="8" s="1"/>
  <c r="L18" i="8" s="1"/>
  <c r="E45" i="8"/>
  <c r="F44" i="8"/>
  <c r="L17" i="8"/>
  <c r="S66" i="1"/>
  <c r="M67" i="1"/>
  <c r="N67" i="1" s="1"/>
  <c r="K21" i="1"/>
  <c r="L21" i="1" s="1"/>
  <c r="S65" i="1"/>
  <c r="J68" i="1"/>
  <c r="L68" i="1"/>
  <c r="D62" i="1"/>
  <c r="G45" i="8" l="1"/>
  <c r="J45" i="8" s="1"/>
  <c r="K19" i="8" s="1"/>
  <c r="E46" i="8"/>
  <c r="F45" i="8"/>
  <c r="N43" i="8"/>
  <c r="S43" i="8"/>
  <c r="M44" i="8"/>
  <c r="I18" i="8"/>
  <c r="D44" i="8"/>
  <c r="H44" i="8"/>
  <c r="Q44" i="8" s="1"/>
  <c r="M68" i="1"/>
  <c r="N68" i="1" s="1"/>
  <c r="K22" i="1"/>
  <c r="L22" i="1" s="1"/>
  <c r="S67" i="1"/>
  <c r="J69" i="1"/>
  <c r="L69" i="1"/>
  <c r="D2" i="7"/>
  <c r="D45" i="8" l="1"/>
  <c r="I19" i="8"/>
  <c r="H45" i="8"/>
  <c r="Q45" i="8" s="1"/>
  <c r="M45" i="8"/>
  <c r="G46" i="8"/>
  <c r="J46" i="8" s="1"/>
  <c r="K20" i="8" s="1"/>
  <c r="E47" i="8"/>
  <c r="F46" i="8"/>
  <c r="S44" i="8"/>
  <c r="N44" i="8"/>
  <c r="M69" i="1"/>
  <c r="N69" i="1" s="1"/>
  <c r="K23" i="1"/>
  <c r="L23" i="1" s="1"/>
  <c r="S68" i="1"/>
  <c r="J70" i="1"/>
  <c r="L70" i="1"/>
  <c r="C63" i="1"/>
  <c r="E63" i="1" s="1"/>
  <c r="F2" i="4"/>
  <c r="D46" i="8" l="1"/>
  <c r="H46" i="8"/>
  <c r="Q46" i="8" s="1"/>
  <c r="M46" i="8"/>
  <c r="I20" i="8"/>
  <c r="G47" i="8"/>
  <c r="J47" i="8" s="1"/>
  <c r="K21" i="8" s="1"/>
  <c r="E48" i="8"/>
  <c r="F47" i="8"/>
  <c r="S45" i="8"/>
  <c r="N45" i="8"/>
  <c r="S69" i="1"/>
  <c r="M70" i="1"/>
  <c r="N70" i="1" s="1"/>
  <c r="K24" i="1"/>
  <c r="L24" i="1" s="1"/>
  <c r="L71" i="1"/>
  <c r="J71" i="1"/>
  <c r="G13" i="1"/>
  <c r="N46" i="8" l="1"/>
  <c r="S46" i="8"/>
  <c r="G48" i="8"/>
  <c r="J48" i="8" s="1"/>
  <c r="K22" i="8" s="1"/>
  <c r="E49" i="8"/>
  <c r="F48" i="8"/>
  <c r="H47" i="8"/>
  <c r="Q47" i="8" s="1"/>
  <c r="M47" i="8"/>
  <c r="D47" i="8"/>
  <c r="I21" i="8"/>
  <c r="S70" i="1"/>
  <c r="M71" i="1"/>
  <c r="S71" i="1" s="1"/>
  <c r="K25" i="1"/>
  <c r="L25" i="1" s="1"/>
  <c r="J72" i="1"/>
  <c r="L72" i="1"/>
  <c r="E62" i="1"/>
  <c r="L61" i="1"/>
  <c r="J17" i="1"/>
  <c r="K104" i="1"/>
  <c r="N71" i="1" l="1"/>
  <c r="G49" i="8"/>
  <c r="J49" i="8" s="1"/>
  <c r="K23" i="8" s="1"/>
  <c r="E50" i="8"/>
  <c r="F49" i="8"/>
  <c r="N47" i="8"/>
  <c r="S47" i="8"/>
  <c r="I22" i="8"/>
  <c r="M48" i="8"/>
  <c r="D48" i="8"/>
  <c r="H48" i="8"/>
  <c r="Q48" i="8" s="1"/>
  <c r="M72" i="1"/>
  <c r="S72" i="1" s="1"/>
  <c r="K26" i="1"/>
  <c r="L26" i="1" s="1"/>
  <c r="N72" i="1"/>
  <c r="J73" i="1"/>
  <c r="L73" i="1"/>
  <c r="F102" i="1"/>
  <c r="D102" i="1" s="1"/>
  <c r="J57" i="1"/>
  <c r="F62" i="1"/>
  <c r="I61" i="1"/>
  <c r="D49" i="8" l="1"/>
  <c r="H49" i="8"/>
  <c r="Q49" i="8" s="1"/>
  <c r="M49" i="8"/>
  <c r="I23" i="8"/>
  <c r="G50" i="8"/>
  <c r="J50" i="8" s="1"/>
  <c r="K24" i="8" s="1"/>
  <c r="F50" i="8"/>
  <c r="E51" i="8"/>
  <c r="S48" i="8"/>
  <c r="N48" i="8"/>
  <c r="M73" i="1"/>
  <c r="S73" i="1" s="1"/>
  <c r="K27" i="1"/>
  <c r="L27" i="1" s="1"/>
  <c r="N73" i="1"/>
  <c r="J74" i="1"/>
  <c r="L74" i="1"/>
  <c r="K17" i="1"/>
  <c r="F51" i="8" l="1"/>
  <c r="E52" i="8"/>
  <c r="G51" i="8"/>
  <c r="J51" i="8" s="1"/>
  <c r="K25" i="8" s="1"/>
  <c r="S49" i="8"/>
  <c r="N49" i="8"/>
  <c r="D50" i="8"/>
  <c r="I24" i="8"/>
  <c r="H50" i="8"/>
  <c r="Q50" i="8" s="1"/>
  <c r="M50" i="8"/>
  <c r="M74" i="1"/>
  <c r="S74" i="1" s="1"/>
  <c r="K28" i="1"/>
  <c r="L28" i="1" s="1"/>
  <c r="L75" i="1"/>
  <c r="J75" i="1"/>
  <c r="D101" i="1"/>
  <c r="D63" i="1"/>
  <c r="Q63" i="1"/>
  <c r="D100" i="1"/>
  <c r="I17" i="1"/>
  <c r="N74" i="1" l="1"/>
  <c r="E53" i="8"/>
  <c r="G52" i="8"/>
  <c r="J52" i="8" s="1"/>
  <c r="K26" i="8" s="1"/>
  <c r="F52" i="8"/>
  <c r="N50" i="8"/>
  <c r="S50" i="8"/>
  <c r="M51" i="8"/>
  <c r="D51" i="8"/>
  <c r="H51" i="8"/>
  <c r="Q51" i="8" s="1"/>
  <c r="I25" i="8"/>
  <c r="M75" i="1"/>
  <c r="N75" i="1" s="1"/>
  <c r="K29" i="1"/>
  <c r="L29" i="1" s="1"/>
  <c r="L76" i="1"/>
  <c r="J76" i="1"/>
  <c r="Q101" i="1"/>
  <c r="S63" i="1"/>
  <c r="L17" i="1"/>
  <c r="H102" i="1"/>
  <c r="Q102" i="1" s="1"/>
  <c r="S75" i="1" l="1"/>
  <c r="I26" i="8"/>
  <c r="M52" i="8"/>
  <c r="D52" i="8"/>
  <c r="H52" i="8"/>
  <c r="Q52" i="8" s="1"/>
  <c r="F53" i="8"/>
  <c r="E54" i="8"/>
  <c r="G53" i="8"/>
  <c r="J53" i="8" s="1"/>
  <c r="K27" i="8" s="1"/>
  <c r="N51" i="8"/>
  <c r="S51" i="8"/>
  <c r="M76" i="1"/>
  <c r="S76" i="1" s="1"/>
  <c r="K30" i="1"/>
  <c r="L30" i="1" s="1"/>
  <c r="N76" i="1"/>
  <c r="L77" i="1"/>
  <c r="J77" i="1"/>
  <c r="N52" i="8" l="1"/>
  <c r="S52" i="8"/>
  <c r="F54" i="8"/>
  <c r="E55" i="8"/>
  <c r="G54" i="8"/>
  <c r="J54" i="8" s="1"/>
  <c r="K28" i="8" s="1"/>
  <c r="M53" i="8"/>
  <c r="H53" i="8"/>
  <c r="Q53" i="8" s="1"/>
  <c r="D53" i="8"/>
  <c r="I27" i="8"/>
  <c r="M77" i="1"/>
  <c r="N77" i="1" s="1"/>
  <c r="K31" i="1"/>
  <c r="L31" i="1" s="1"/>
  <c r="J78" i="1"/>
  <c r="L78" i="1"/>
  <c r="N53" i="8" l="1"/>
  <c r="S53" i="8"/>
  <c r="G55" i="8"/>
  <c r="J55" i="8" s="1"/>
  <c r="K29" i="8" s="1"/>
  <c r="E56" i="8"/>
  <c r="F55" i="8"/>
  <c r="M54" i="8"/>
  <c r="H54" i="8"/>
  <c r="Q54" i="8" s="1"/>
  <c r="D54" i="8"/>
  <c r="I28" i="8"/>
  <c r="S77" i="1"/>
  <c r="M78" i="1"/>
  <c r="S78" i="1" s="1"/>
  <c r="K32" i="1"/>
  <c r="L32" i="1" s="1"/>
  <c r="J79" i="1"/>
  <c r="L79" i="1"/>
  <c r="N78" i="1" l="1"/>
  <c r="N54" i="8"/>
  <c r="S54" i="8"/>
  <c r="H55" i="8"/>
  <c r="Q55" i="8" s="1"/>
  <c r="M55" i="8"/>
  <c r="D55" i="8"/>
  <c r="I29" i="8"/>
  <c r="G56" i="8"/>
  <c r="J56" i="8" s="1"/>
  <c r="K30" i="8" s="1"/>
  <c r="E57" i="8"/>
  <c r="E58" i="8" s="1"/>
  <c r="F56" i="8"/>
  <c r="M79" i="1"/>
  <c r="N79" i="1" s="1"/>
  <c r="K33" i="1"/>
  <c r="L33" i="1" s="1"/>
  <c r="J80" i="1"/>
  <c r="L80" i="1"/>
  <c r="S79" i="1" l="1"/>
  <c r="G58" i="8"/>
  <c r="J58" i="8" s="1"/>
  <c r="E59" i="8"/>
  <c r="F58" i="8"/>
  <c r="M56" i="8"/>
  <c r="D56" i="8"/>
  <c r="H56" i="8"/>
  <c r="Q56" i="8" s="1"/>
  <c r="I30" i="8"/>
  <c r="G57" i="8"/>
  <c r="J57" i="8" s="1"/>
  <c r="K31" i="8" s="1"/>
  <c r="F57" i="8"/>
  <c r="N55" i="8"/>
  <c r="S55" i="8"/>
  <c r="M80" i="1"/>
  <c r="S80" i="1" s="1"/>
  <c r="K34" i="1"/>
  <c r="L34" i="1" s="1"/>
  <c r="N80" i="1"/>
  <c r="J81" i="1"/>
  <c r="L81" i="1"/>
  <c r="G59" i="8" l="1"/>
  <c r="J59" i="8" s="1"/>
  <c r="E60" i="8"/>
  <c r="F59" i="8"/>
  <c r="M58" i="8"/>
  <c r="N58" i="8" s="1"/>
  <c r="D58" i="8"/>
  <c r="H58" i="8"/>
  <c r="D57" i="8"/>
  <c r="H57" i="8"/>
  <c r="Q57" i="8" s="1"/>
  <c r="M57" i="8"/>
  <c r="I31" i="8"/>
  <c r="K32" i="8"/>
  <c r="S56" i="8"/>
  <c r="N56" i="8"/>
  <c r="M81" i="1"/>
  <c r="S81" i="1" s="1"/>
  <c r="K35" i="1"/>
  <c r="L35" i="1" s="1"/>
  <c r="J82" i="1"/>
  <c r="L82" i="1"/>
  <c r="N81" i="1" l="1"/>
  <c r="G60" i="8"/>
  <c r="J60" i="8" s="1"/>
  <c r="E61" i="8"/>
  <c r="F60" i="8"/>
  <c r="D59" i="8"/>
  <c r="H59" i="8"/>
  <c r="Q59" i="8" s="1"/>
  <c r="M59" i="8"/>
  <c r="Q58" i="8"/>
  <c r="I32" i="8"/>
  <c r="S57" i="8"/>
  <c r="N57" i="8"/>
  <c r="K33" i="8"/>
  <c r="M82" i="1"/>
  <c r="K36" i="1"/>
  <c r="L36" i="1" s="1"/>
  <c r="N82" i="1"/>
  <c r="S82" i="1"/>
  <c r="J83" i="1"/>
  <c r="L83" i="1"/>
  <c r="F61" i="8" l="1"/>
  <c r="E62" i="8"/>
  <c r="G61" i="8"/>
  <c r="J61" i="8" s="1"/>
  <c r="S59" i="8"/>
  <c r="N59" i="8"/>
  <c r="D60" i="8"/>
  <c r="H60" i="8"/>
  <c r="Q60" i="8" s="1"/>
  <c r="M60" i="8"/>
  <c r="K34" i="8"/>
  <c r="S58" i="8"/>
  <c r="I33" i="8"/>
  <c r="M83" i="1"/>
  <c r="S83" i="1" s="1"/>
  <c r="K37" i="1"/>
  <c r="L37" i="1" s="1"/>
  <c r="J84" i="1"/>
  <c r="L84" i="1"/>
  <c r="N83" i="1" l="1"/>
  <c r="F62" i="8"/>
  <c r="G62" i="8"/>
  <c r="J62" i="8" s="1"/>
  <c r="H61" i="8"/>
  <c r="M61" i="8"/>
  <c r="N61" i="8" s="1"/>
  <c r="D61" i="8"/>
  <c r="Q61" i="8"/>
  <c r="S60" i="8"/>
  <c r="N60" i="8"/>
  <c r="I34" i="8"/>
  <c r="K35" i="8"/>
  <c r="M84" i="1"/>
  <c r="K38" i="1"/>
  <c r="L38" i="1" s="1"/>
  <c r="N84" i="1"/>
  <c r="S84" i="1"/>
  <c r="J85" i="1"/>
  <c r="L85" i="1"/>
  <c r="H62" i="8" l="1"/>
  <c r="M62" i="8"/>
  <c r="N62" i="8" s="1"/>
  <c r="K10" i="8" s="1"/>
  <c r="S61" i="8"/>
  <c r="I35" i="8"/>
  <c r="M85" i="1"/>
  <c r="S85" i="1" s="1"/>
  <c r="K39" i="1"/>
  <c r="L39" i="1" s="1"/>
  <c r="N85" i="1"/>
  <c r="L86" i="1"/>
  <c r="J86" i="1"/>
  <c r="M86" i="1" l="1"/>
  <c r="K40" i="1"/>
  <c r="L40" i="1" s="1"/>
  <c r="N86" i="1"/>
  <c r="S86" i="1"/>
  <c r="L87" i="1"/>
  <c r="J87" i="1"/>
  <c r="M87" i="1" l="1"/>
  <c r="N87" i="1" s="1"/>
  <c r="K41" i="1"/>
  <c r="L41" i="1" s="1"/>
  <c r="S87" i="1"/>
  <c r="J88" i="1"/>
  <c r="L88" i="1"/>
  <c r="M88" i="1" l="1"/>
  <c r="N88" i="1" s="1"/>
  <c r="K42" i="1"/>
  <c r="L42" i="1" s="1"/>
  <c r="S88" i="1"/>
  <c r="J89" i="1"/>
  <c r="L89" i="1"/>
  <c r="M89" i="1" l="1"/>
  <c r="N89" i="1" s="1"/>
  <c r="K43" i="1"/>
  <c r="L43" i="1" s="1"/>
  <c r="L90" i="1"/>
  <c r="J90" i="1"/>
  <c r="S89" i="1" l="1"/>
  <c r="M90" i="1"/>
  <c r="N90" i="1" s="1"/>
  <c r="K44" i="1"/>
  <c r="L44" i="1" s="1"/>
  <c r="S90" i="1"/>
  <c r="L91" i="1"/>
  <c r="J91" i="1"/>
  <c r="M91" i="1" l="1"/>
  <c r="K45" i="1"/>
  <c r="L45" i="1" s="1"/>
  <c r="N91" i="1"/>
  <c r="S91" i="1"/>
  <c r="L92" i="1"/>
  <c r="J92" i="1"/>
  <c r="M92" i="1" l="1"/>
  <c r="K46" i="1"/>
  <c r="L46" i="1" s="1"/>
  <c r="N92" i="1"/>
  <c r="S92" i="1"/>
  <c r="L93" i="1"/>
  <c r="J93" i="1"/>
  <c r="M93" i="1" l="1"/>
  <c r="N93" i="1" s="1"/>
  <c r="K47" i="1"/>
  <c r="L47" i="1" s="1"/>
  <c r="S93" i="1"/>
  <c r="L94" i="1"/>
  <c r="J94" i="1"/>
  <c r="M94" i="1" l="1"/>
  <c r="K48" i="1"/>
  <c r="L48" i="1" s="1"/>
  <c r="N94" i="1"/>
  <c r="S94" i="1"/>
  <c r="L95" i="1"/>
  <c r="J95" i="1"/>
  <c r="M95" i="1" l="1"/>
  <c r="N95" i="1" s="1"/>
  <c r="K49" i="1"/>
  <c r="L49" i="1" s="1"/>
  <c r="L96" i="1"/>
  <c r="J96" i="1"/>
  <c r="S95" i="1" l="1"/>
  <c r="M96" i="1"/>
  <c r="S96" i="1" s="1"/>
  <c r="K50" i="1"/>
  <c r="L50" i="1" s="1"/>
  <c r="L97" i="1"/>
  <c r="J97" i="1"/>
  <c r="N96" i="1" l="1"/>
  <c r="M97" i="1"/>
  <c r="N97" i="1" s="1"/>
  <c r="K51" i="1"/>
  <c r="L51" i="1" s="1"/>
  <c r="L98" i="1"/>
  <c r="J98" i="1"/>
  <c r="S97" i="1" l="1"/>
  <c r="M98" i="1"/>
  <c r="N98" i="1" s="1"/>
  <c r="K52" i="1"/>
  <c r="L52" i="1" s="1"/>
  <c r="L99" i="1"/>
  <c r="J99" i="1"/>
  <c r="S98" i="1" l="1"/>
  <c r="M99" i="1"/>
  <c r="S99" i="1" s="1"/>
  <c r="K53" i="1"/>
  <c r="L53" i="1" s="1"/>
  <c r="L100" i="1"/>
  <c r="J100" i="1"/>
  <c r="K54" i="1" s="1"/>
  <c r="L54" i="1" s="1"/>
  <c r="N99" i="1" l="1"/>
  <c r="M100" i="1"/>
  <c r="S100" i="1" s="1"/>
  <c r="L101" i="1"/>
  <c r="J101" i="1"/>
  <c r="K55" i="1" s="1"/>
  <c r="L55" i="1" s="1"/>
  <c r="M101" i="1" l="1"/>
  <c r="L102" i="1"/>
  <c r="J102" i="1"/>
  <c r="K56" i="1" s="1"/>
  <c r="L56" i="1" s="1"/>
  <c r="N100" i="1"/>
  <c r="N101" i="1" l="1"/>
  <c r="S101" i="1"/>
  <c r="M102" i="1"/>
  <c r="K57" i="1" l="1"/>
  <c r="L57" i="1" s="1"/>
  <c r="S102" i="1"/>
  <c r="N102" i="1"/>
  <c r="N104" i="1" l="1"/>
  <c r="K10" i="1"/>
  <c r="K36" i="8" l="1"/>
  <c r="R98" i="1"/>
  <c r="T98" i="1" s="1"/>
  <c r="U98" i="1" s="1"/>
  <c r="R97" i="1"/>
  <c r="T97" i="1" s="1"/>
  <c r="U97" i="1" s="1"/>
  <c r="R96" i="1"/>
  <c r="T96" i="1" s="1"/>
  <c r="U96" i="1" s="1"/>
  <c r="R90" i="1"/>
  <c r="T90" i="1" s="1"/>
  <c r="U90" i="1" s="1"/>
  <c r="R89" i="1"/>
  <c r="T89" i="1" s="1"/>
  <c r="U89" i="1" s="1"/>
  <c r="R88" i="1"/>
  <c r="T88" i="1" s="1"/>
  <c r="U88" i="1" s="1"/>
  <c r="R82" i="1"/>
  <c r="T82" i="1" s="1"/>
  <c r="U82" i="1" s="1"/>
  <c r="R81" i="1"/>
  <c r="T81" i="1" s="1"/>
  <c r="U81" i="1" s="1"/>
  <c r="R79" i="1"/>
  <c r="T79" i="1" s="1"/>
  <c r="U79" i="1" s="1"/>
  <c r="R71" i="1"/>
  <c r="T71" i="1" s="1"/>
  <c r="U71" i="1" s="1"/>
  <c r="R99" i="1"/>
  <c r="T99" i="1" s="1"/>
  <c r="U99" i="1" s="1"/>
  <c r="R91" i="1"/>
  <c r="T91" i="1" s="1"/>
  <c r="U91" i="1" s="1"/>
  <c r="R83" i="1"/>
  <c r="T83" i="1" s="1"/>
  <c r="U83" i="1" s="1"/>
  <c r="R80" i="1"/>
  <c r="T80" i="1" s="1"/>
  <c r="U80" i="1" s="1"/>
  <c r="R74" i="1"/>
  <c r="T74" i="1" s="1"/>
  <c r="U74" i="1" s="1"/>
  <c r="R73" i="1"/>
  <c r="T73" i="1" s="1"/>
  <c r="U73" i="1" s="1"/>
  <c r="R72" i="1"/>
  <c r="T72" i="1" s="1"/>
  <c r="U72" i="1" s="1"/>
  <c r="R66" i="1"/>
  <c r="T66" i="1" s="1"/>
  <c r="U66" i="1" s="1"/>
  <c r="R65" i="1"/>
  <c r="T65" i="1" s="1"/>
  <c r="U65" i="1" s="1"/>
  <c r="R64" i="1"/>
  <c r="T64" i="1" s="1"/>
  <c r="U64" i="1" s="1"/>
  <c r="R100" i="1"/>
  <c r="T100" i="1" s="1"/>
  <c r="U100" i="1" s="1"/>
  <c r="R94" i="1"/>
  <c r="T94" i="1" s="1"/>
  <c r="U94" i="1" s="1"/>
  <c r="R93" i="1"/>
  <c r="T93" i="1" s="1"/>
  <c r="U93" i="1" s="1"/>
  <c r="R92" i="1"/>
  <c r="T92" i="1" s="1"/>
  <c r="U92" i="1" s="1"/>
  <c r="R86" i="1"/>
  <c r="T86" i="1" s="1"/>
  <c r="U86" i="1" s="1"/>
  <c r="R85" i="1"/>
  <c r="T85" i="1" s="1"/>
  <c r="U85" i="1" s="1"/>
  <c r="R84" i="1"/>
  <c r="T84" i="1" s="1"/>
  <c r="U84" i="1" s="1"/>
  <c r="R75" i="1"/>
  <c r="T75" i="1" s="1"/>
  <c r="U75" i="1" s="1"/>
  <c r="R67" i="1"/>
  <c r="T67" i="1" s="1"/>
  <c r="U67" i="1" s="1"/>
  <c r="R95" i="1"/>
  <c r="T95" i="1" s="1"/>
  <c r="U95" i="1" s="1"/>
  <c r="R87" i="1"/>
  <c r="T87" i="1" s="1"/>
  <c r="U87" i="1" s="1"/>
  <c r="R78" i="1"/>
  <c r="T78" i="1" s="1"/>
  <c r="U78" i="1" s="1"/>
  <c r="R77" i="1"/>
  <c r="T77" i="1" s="1"/>
  <c r="U77" i="1" s="1"/>
  <c r="R76" i="1"/>
  <c r="T76" i="1" s="1"/>
  <c r="U76" i="1" s="1"/>
  <c r="R70" i="1"/>
  <c r="T70" i="1" s="1"/>
  <c r="U70" i="1" s="1"/>
  <c r="R69" i="1"/>
  <c r="T69" i="1" s="1"/>
  <c r="U69" i="1" s="1"/>
  <c r="R68" i="1"/>
  <c r="T68" i="1" s="1"/>
  <c r="U68" i="1" s="1"/>
  <c r="R101" i="1"/>
  <c r="T101" i="1" s="1"/>
  <c r="U101" i="1" s="1"/>
  <c r="R63" i="1"/>
  <c r="T63" i="1" s="1"/>
  <c r="R60" i="1"/>
  <c r="R102" i="1"/>
  <c r="T102" i="1" s="1"/>
  <c r="U102" i="1" s="1"/>
  <c r="K11" i="1"/>
  <c r="L36" i="8" l="1"/>
  <c r="K37" i="8"/>
  <c r="L37" i="8" s="1"/>
  <c r="Q62" i="8"/>
  <c r="I36" i="8"/>
  <c r="U63" i="1"/>
  <c r="U104" i="1" s="1"/>
  <c r="T104" i="1"/>
  <c r="S62" i="8" l="1"/>
  <c r="K12" i="1"/>
  <c r="N64" i="8" l="1"/>
  <c r="R59" i="8" l="1"/>
  <c r="T59" i="8" s="1"/>
  <c r="U59" i="8" s="1"/>
  <c r="R60" i="8"/>
  <c r="T60" i="8" s="1"/>
  <c r="U60" i="8" s="1"/>
  <c r="R61" i="8"/>
  <c r="T61" i="8" s="1"/>
  <c r="U61" i="8" s="1"/>
  <c r="R62" i="8"/>
  <c r="T62" i="8" s="1"/>
  <c r="U62" i="8" s="1"/>
  <c r="R58" i="8"/>
  <c r="T58" i="8" s="1"/>
  <c r="U58" i="8" s="1"/>
  <c r="R57" i="8"/>
  <c r="T57" i="8" s="1"/>
  <c r="U57" i="8" s="1"/>
  <c r="R56" i="8"/>
  <c r="T56" i="8" s="1"/>
  <c r="U56" i="8" s="1"/>
  <c r="R55" i="8"/>
  <c r="T55" i="8" s="1"/>
  <c r="U55" i="8" s="1"/>
  <c r="R54" i="8"/>
  <c r="T54" i="8" s="1"/>
  <c r="U54" i="8" s="1"/>
  <c r="R53" i="8"/>
  <c r="T53" i="8" s="1"/>
  <c r="U53" i="8" s="1"/>
  <c r="R52" i="8"/>
  <c r="T52" i="8" s="1"/>
  <c r="U52" i="8" s="1"/>
  <c r="R51" i="8"/>
  <c r="T51" i="8" s="1"/>
  <c r="U51" i="8" s="1"/>
  <c r="R50" i="8"/>
  <c r="T50" i="8" s="1"/>
  <c r="U50" i="8" s="1"/>
  <c r="R49" i="8"/>
  <c r="T49" i="8" s="1"/>
  <c r="U49" i="8" s="1"/>
  <c r="R48" i="8"/>
  <c r="T48" i="8" s="1"/>
  <c r="U48" i="8" s="1"/>
  <c r="R47" i="8"/>
  <c r="T47" i="8" s="1"/>
  <c r="U47" i="8" s="1"/>
  <c r="R46" i="8"/>
  <c r="T46" i="8" s="1"/>
  <c r="U46" i="8" s="1"/>
  <c r="R45" i="8"/>
  <c r="T45" i="8" s="1"/>
  <c r="U45" i="8" s="1"/>
  <c r="R44" i="8"/>
  <c r="T44" i="8" s="1"/>
  <c r="U44" i="8" s="1"/>
  <c r="R43" i="8"/>
  <c r="T43" i="8" s="1"/>
  <c r="K11" i="8"/>
  <c r="R40" i="8"/>
  <c r="T64" i="8" l="1"/>
  <c r="U43" i="8"/>
  <c r="U64" i="8" s="1"/>
</calcChain>
</file>

<file path=xl/comments1.xml><?xml version="1.0" encoding="utf-8"?>
<comments xmlns="http://schemas.openxmlformats.org/spreadsheetml/2006/main">
  <authors>
    <author>Lintura Leandro</author>
  </authors>
  <commentList>
    <comment ref="O13" author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O13" author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<sst xmlns="http://schemas.openxmlformats.org/spreadsheetml/2006/main" count="85" uniqueCount="44">
  <si>
    <t>Fecha de Emisión:</t>
  </si>
  <si>
    <t>TIR:</t>
  </si>
  <si>
    <t>Precio clean:</t>
  </si>
  <si>
    <t>Fecha de Vto:</t>
  </si>
  <si>
    <t>Cupon:</t>
  </si>
  <si>
    <t>Ultimo Pago de Cupón: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</si>
  <si>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</si>
  <si>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</si>
  <si>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</si>
  <si>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</si>
  <si>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</si>
  <si>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</si>
  <si>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</si>
  <si>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</si>
  <si>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</si>
  <si>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</si>
  <si>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</si>
  <si>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</si>
  <si>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</si>
  <si>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</si>
  <si>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</si>
  <si>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</si>
  <si>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</si>
  <si>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</si>
  <si>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</si>
  <si>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</si>
  <si>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</si>
  <si>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</si>
  <si>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</si>
  <si>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</si>
  <si>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Fijo a licitar</t>
  </si>
  <si>
    <t>intereses</t>
  </si>
  <si>
    <t>capital</t>
  </si>
  <si>
    <t>Duration (años):</t>
  </si>
  <si>
    <t>AAA</t>
  </si>
  <si>
    <t>ON Pan American Energy - Clase 13 (Dólar Linked)</t>
  </si>
  <si>
    <t>ON Pan American Energy - Clase 14 (Dólar Linked)</t>
  </si>
  <si>
    <t>Calificación (Fix):</t>
  </si>
  <si>
    <t>Plazo (meses):</t>
  </si>
  <si>
    <t>Intereses:</t>
  </si>
  <si>
    <t>Trimestral vencido</t>
  </si>
  <si>
    <t>Cupón:</t>
  </si>
  <si>
    <t>Cupón a licitar:</t>
  </si>
  <si>
    <t>TC Inicial: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</si>
</sst>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[$-409]d\-mmm\-yy;@"/>
    <numFmt numFmtId="165" formatCode="0.0000%"/>
    <numFmt numFmtId="166" formatCode="#,##0.00_ ;[Red]\-#,##0.00\ "/>
    <numFmt numFmtId="167" formatCode="#,##0.000000_ ;[Red]\-#,##0.000000\ "/>
    <numFmt numFmtId="168" formatCode="#,##0_ ;[Red]\-#,##0\ "/>
    <numFmt numFmtId="169" formatCode="[$-F800]dddd\,\ mmmm\ dd\,\ yyyy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41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8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5" fontId="3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6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7" fontId="5" fillId="2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Alignment="1" applyProtection="1">
      <alignment horizontal="center" vertical="center"/>
    </xf>
    <xf numFmtId="164" fontId="2" fillId="2" borderId="0" xfId="2" applyNumberFormat="1" applyFont="1" applyFill="1" applyBorder="1" applyAlignment="1" applyProtection="1">
      <alignment horizontal="center"/>
    </xf>
    <xf numFmtId="167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2" applyNumberFormat="1" applyFont="1" applyFill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69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0" fontId="3" fillId="0" borderId="3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right"/>
    </xf>
    <xf numFmtId="0" fontId="3" fillId="5" borderId="5" xfId="0" applyFont="1" applyFill="1" applyBorder="1" applyAlignment="1" applyProtection="1">
      <alignment horizontal="right"/>
    </xf>
    <xf numFmtId="15" fontId="2" fillId="5" borderId="1" xfId="0" applyNumberFormat="1" applyFont="1" applyFill="1" applyBorder="1" applyAlignment="1" applyProtection="1">
      <alignment horizontal="center"/>
    </xf>
    <xf numFmtId="38" fontId="2" fillId="5" borderId="2" xfId="0" applyNumberFormat="1" applyFont="1" applyFill="1" applyBorder="1" applyAlignment="1" applyProtection="1">
      <alignment horizontal="center" vertical="center"/>
    </xf>
    <xf numFmtId="10" fontId="7" fillId="5" borderId="2" xfId="3" applyNumberFormat="1" applyFont="1" applyFill="1" applyBorder="1" applyAlignment="1" applyProtection="1">
      <alignment horizontal="center"/>
    </xf>
    <xf numFmtId="40" fontId="2" fillId="5" borderId="2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0" fontId="13" fillId="6" borderId="10" xfId="0" applyFont="1" applyFill="1" applyBorder="1" applyAlignment="1" applyProtection="1">
      <alignment horizontal="center"/>
    </xf>
    <xf numFmtId="164" fontId="13" fillId="6" borderId="11" xfId="2" applyNumberFormat="1" applyFont="1" applyFill="1" applyBorder="1" applyAlignment="1" applyProtection="1">
      <alignment horizontal="center"/>
    </xf>
    <xf numFmtId="0" fontId="13" fillId="6" borderId="11" xfId="0" applyFont="1" applyFill="1" applyBorder="1" applyAlignment="1" applyProtection="1">
      <alignment horizontal="center"/>
    </xf>
    <xf numFmtId="15" fontId="14" fillId="6" borderId="4" xfId="0" applyNumberFormat="1" applyFont="1" applyFill="1" applyBorder="1" applyAlignment="1" applyProtection="1">
      <alignment horizontal="center"/>
    </xf>
    <xf numFmtId="15" fontId="13" fillId="6" borderId="10" xfId="0" applyNumberFormat="1" applyFont="1" applyFill="1" applyBorder="1" applyAlignment="1" applyProtection="1">
      <alignment horizontal="center"/>
    </xf>
    <xf numFmtId="4" fontId="13" fillId="6" borderId="11" xfId="2" applyNumberFormat="1" applyFont="1" applyFill="1" applyBorder="1" applyAlignment="1" applyProtection="1">
      <alignment horizontal="center"/>
    </xf>
    <xf numFmtId="4" fontId="13" fillId="6" borderId="11" xfId="0" applyNumberFormat="1" applyFont="1" applyFill="1" applyBorder="1" applyAlignment="1" applyProtection="1">
      <alignment horizontal="center"/>
    </xf>
    <xf numFmtId="164" fontId="2" fillId="0" borderId="0" xfId="0" applyNumberFormat="1" applyFont="1" applyAlignment="1" applyProtection="1">
      <alignment horizontal="center" vertical="center"/>
    </xf>
    <xf numFmtId="165" fontId="2" fillId="0" borderId="0" xfId="3" applyNumberFormat="1" applyFont="1" applyProtection="1"/>
    <xf numFmtId="0" fontId="1" fillId="0" borderId="10" xfId="0" applyFont="1" applyBorder="1"/>
    <xf numFmtId="14" fontId="15" fillId="8" borderId="10" xfId="0" applyNumberFormat="1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right" vertical="center" wrapText="1"/>
    </xf>
    <xf numFmtId="14" fontId="15" fillId="7" borderId="10" xfId="0" applyNumberFormat="1" applyFont="1" applyFill="1" applyBorder="1" applyAlignment="1">
      <alignment horizontal="left" vertical="center" wrapText="1"/>
    </xf>
    <xf numFmtId="0" fontId="15" fillId="8" borderId="10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43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5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43" fontId="2" fillId="0" borderId="0" xfId="1" applyFont="1" applyProtection="1"/>
    <xf numFmtId="169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6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right"/>
    </xf>
    <xf numFmtId="0" fontId="3" fillId="5" borderId="5" xfId="0" applyFont="1" applyFill="1" applyBorder="1" applyAlignment="1" applyProtection="1">
      <alignment horizontal="right"/>
    </xf>
    <xf numFmtId="38" fontId="2" fillId="5" borderId="14" xfId="0" applyNumberFormat="1" applyFont="1" applyFill="1" applyBorder="1" applyAlignment="1" applyProtection="1">
      <alignment horizontal="center" vertical="center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64" fontId="3" fillId="2" borderId="5" xfId="2" applyNumberFormat="1" applyFont="1" applyFill="1" applyBorder="1" applyAlignment="1" applyProtection="1">
      <alignment horizontal="center" vertical="center"/>
    </xf>
    <xf numFmtId="164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5" fontId="2" fillId="4" borderId="5" xfId="0" applyNumberFormat="1" applyFont="1" applyFill="1" applyBorder="1" applyAlignment="1" applyProtection="1">
      <alignment horizontal="center"/>
    </xf>
    <xf numFmtId="166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right"/>
    </xf>
    <xf numFmtId="0" fontId="3" fillId="5" borderId="8" xfId="0" applyFont="1" applyFill="1" applyBorder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10" fontId="4" fillId="3" borderId="6" xfId="3" applyNumberFormat="1" applyFont="1" applyFill="1" applyBorder="1" applyAlignment="1" applyProtection="1">
      <alignment horizontal="center"/>
      <protection locked="0"/>
    </xf>
    <xf numFmtId="10" fontId="4" fillId="3" borderId="7" xfId="3" applyNumberFormat="1" applyFont="1" applyFill="1" applyBorder="1" applyAlignment="1" applyProtection="1">
      <alignment horizontal="center"/>
      <protection locked="0"/>
    </xf>
    <xf numFmtId="164" fontId="3" fillId="5" borderId="8" xfId="2" applyNumberFormat="1" applyFont="1" applyFill="1" applyBorder="1" applyAlignment="1" applyProtection="1">
      <alignment horizontal="center"/>
      <protection locked="0"/>
    </xf>
    <xf numFmtId="164" fontId="3" fillId="5" borderId="6" xfId="2" applyNumberFormat="1" applyFont="1" applyFill="1" applyBorder="1" applyAlignment="1" applyProtection="1">
      <alignment horizontal="center"/>
      <protection locked="0"/>
    </xf>
    <xf numFmtId="0" fontId="11" fillId="6" borderId="13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/>
    <xf numFmtId="0" fontId="12" fillId="6" borderId="11" xfId="0" applyFont="1" applyFill="1" applyBorder="1" applyAlignment="1" applyProtection="1"/>
    <xf numFmtId="0" fontId="3" fillId="5" borderId="1" xfId="0" applyFont="1" applyFill="1" applyBorder="1" applyAlignment="1" applyProtection="1">
      <alignment horizontal="right"/>
    </xf>
    <xf numFmtId="0" fontId="3" fillId="5" borderId="2" xfId="0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right"/>
    </xf>
    <xf numFmtId="164" fontId="3" fillId="4" borderId="0" xfId="2" applyNumberFormat="1" applyFont="1" applyFill="1" applyBorder="1" applyAlignment="1" applyProtection="1">
      <alignment horizontal="center"/>
      <protection locked="0"/>
    </xf>
    <xf numFmtId="164" fontId="3" fillId="4" borderId="12" xfId="2" applyNumberFormat="1" applyFont="1" applyFill="1" applyBorder="1" applyAlignment="1" applyProtection="1">
      <alignment horizontal="center"/>
      <protection locked="0"/>
    </xf>
    <xf numFmtId="10" fontId="3" fillId="5" borderId="0" xfId="0" applyNumberFormat="1" applyFont="1" applyFill="1" applyBorder="1" applyAlignment="1" applyProtection="1">
      <alignment horizontal="center"/>
    </xf>
    <xf numFmtId="10" fontId="3" fillId="5" borderId="12" xfId="0" applyNumberFormat="1" applyFont="1" applyFill="1" applyBorder="1" applyAlignment="1" applyProtection="1">
      <alignment horizontal="center"/>
    </xf>
    <xf numFmtId="164" fontId="3" fillId="0" borderId="0" xfId="2" applyNumberFormat="1" applyFont="1" applyFill="1" applyBorder="1" applyAlignment="1" applyProtection="1">
      <alignment horizontal="center"/>
    </xf>
    <xf numFmtId="164" fontId="3" fillId="0" borderId="12" xfId="2" applyNumberFormat="1" applyFont="1" applyFill="1" applyBorder="1" applyAlignment="1" applyProtection="1">
      <alignment horizontal="center"/>
    </xf>
    <xf numFmtId="164" fontId="3" fillId="5" borderId="2" xfId="2" applyNumberFormat="1" applyFont="1" applyFill="1" applyBorder="1" applyAlignment="1" applyProtection="1">
      <alignment horizontal="center"/>
      <protection locked="0"/>
    </xf>
    <xf numFmtId="164" fontId="3" fillId="5" borderId="14" xfId="2" applyNumberFormat="1" applyFont="1" applyFill="1" applyBorder="1" applyAlignment="1" applyProtection="1">
      <alignment horizontal="center"/>
      <protection locked="0"/>
    </xf>
    <xf numFmtId="168" fontId="3" fillId="3" borderId="0" xfId="0" applyNumberFormat="1" applyFont="1" applyFill="1" applyBorder="1" applyAlignment="1" applyProtection="1">
      <alignment horizontal="center"/>
      <protection locked="0"/>
    </xf>
    <xf numFmtId="168" fontId="3" fillId="3" borderId="12" xfId="0" applyNumberFormat="1" applyFont="1" applyFill="1" applyBorder="1" applyAlignment="1" applyProtection="1">
      <alignment horizontal="center"/>
      <protection locked="0"/>
    </xf>
    <xf numFmtId="164" fontId="13" fillId="6" borderId="1" xfId="2" applyNumberFormat="1" applyFont="1" applyFill="1" applyBorder="1" applyAlignment="1" applyProtection="1">
      <alignment horizontal="center" vertical="center" wrapText="1"/>
    </xf>
    <xf numFmtId="164" fontId="13" fillId="6" borderId="5" xfId="2" applyNumberFormat="1" applyFont="1" applyFill="1" applyBorder="1" applyAlignment="1" applyProtection="1">
      <alignment horizontal="center" vertical="center" wrapText="1"/>
    </xf>
    <xf numFmtId="164" fontId="13" fillId="6" borderId="2" xfId="2" applyNumberFormat="1" applyFont="1" applyFill="1" applyBorder="1" applyAlignment="1" applyProtection="1">
      <alignment horizontal="center" vertical="center" wrapText="1"/>
    </xf>
    <xf numFmtId="164" fontId="13" fillId="6" borderId="8" xfId="2" applyNumberFormat="1" applyFont="1" applyFill="1" applyBorder="1" applyAlignment="1" applyProtection="1">
      <alignment horizontal="center" vertical="center" wrapText="1"/>
    </xf>
    <xf numFmtId="0" fontId="13" fillId="6" borderId="14" xfId="0" applyFont="1" applyFill="1" applyBorder="1" applyAlignment="1" applyProtection="1">
      <alignment horizontal="center" vertical="center" wrapText="1"/>
    </xf>
    <xf numFmtId="0" fontId="13" fillId="6" borderId="6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 wrapText="1"/>
    </xf>
    <xf numFmtId="0" fontId="13" fillId="6" borderId="8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/>
    </xf>
    <xf numFmtId="0" fontId="13" fillId="6" borderId="8" xfId="0" applyFont="1" applyFill="1" applyBorder="1" applyAlignment="1" applyProtection="1">
      <alignment horizontal="center" vertical="center"/>
    </xf>
    <xf numFmtId="10" fontId="3" fillId="5" borderId="2" xfId="0" applyNumberFormat="1" applyFont="1" applyFill="1" applyBorder="1" applyAlignment="1" applyProtection="1">
      <alignment horizontal="center"/>
    </xf>
    <xf numFmtId="10" fontId="3" fillId="5" borderId="14" xfId="0" applyNumberFormat="1" applyFont="1" applyFill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center"/>
    </xf>
    <xf numFmtId="0" fontId="3" fillId="0" borderId="12" xfId="0" applyNumberFormat="1" applyFont="1" applyBorder="1" applyAlignment="1" applyProtection="1">
      <alignment horizontal="center"/>
    </xf>
    <xf numFmtId="0" fontId="3" fillId="5" borderId="8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2" fontId="3" fillId="5" borderId="0" xfId="0" applyNumberFormat="1" applyFont="1" applyFill="1" applyBorder="1" applyAlignment="1" applyProtection="1">
      <alignment horizontal="center"/>
    </xf>
    <xf numFmtId="2" fontId="3" fillId="5" borderId="12" xfId="0" applyNumberFormat="1" applyFont="1" applyFill="1" applyBorder="1" applyAlignment="1" applyProtection="1">
      <alignment horizontal="center"/>
    </xf>
    <xf numFmtId="10" fontId="3" fillId="0" borderId="0" xfId="0" applyNumberFormat="1" applyFont="1" applyBorder="1" applyAlignment="1" applyProtection="1">
      <alignment horizontal="center"/>
    </xf>
    <xf numFmtId="10" fontId="3" fillId="0" borderId="12" xfId="0" applyNumberFormat="1" applyFont="1" applyBorder="1" applyAlignment="1" applyProtection="1">
      <alignment horizontal="center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s3.amazonaws.com/imagesrepository.icommarketing.com/ImagesRepo/MTIyNi0yOTIzLW1hcml2YWNhcGl0X3Vzcg2/5098/logos/logoPAEdifuOK.pn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s://s3.amazonaws.com/imagesrepository.icommarketing.com/ImagesRepo/MTIyNi0yOTIzLW1hcml2YWNhcGl0X3Vzcg2/5098/logos/logoPAEdifuOK.pn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105</xdr:row>
      <xdr:rowOff>38100</xdr:rowOff>
    </xdr:from>
    <xdr:to>
      <xdr:col>14</xdr:col>
      <xdr:colOff>19050</xdr:colOff>
      <xdr:row>110</xdr:row>
      <xdr:rowOff>1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5581651" y="16811625"/>
          <a:ext cx="7791449" cy="65722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1722224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551274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1</xdr:row>
      <xdr:rowOff>47625</xdr:rowOff>
    </xdr:from>
    <xdr:to>
      <xdr:col>8</xdr:col>
      <xdr:colOff>104775</xdr:colOff>
      <xdr:row>6</xdr:row>
      <xdr:rowOff>38100</xdr:rowOff>
    </xdr:to>
    <xdr:pic>
      <xdr:nvPicPr>
        <xdr:cNvPr id="8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90500"/>
          <a:ext cx="1581150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133349</xdr:colOff>
      <xdr:row>1</xdr:row>
      <xdr:rowOff>66675</xdr:rowOff>
    </xdr:from>
    <xdr:to>
      <xdr:col>10</xdr:col>
      <xdr:colOff>730703</xdr:colOff>
      <xdr:row>6</xdr:row>
      <xdr:rowOff>9525</xdr:rowOff>
    </xdr:to>
    <xdr:pic>
      <xdr:nvPicPr>
        <xdr:cNvPr id="9" name="8 Imagen" descr="https://s3.amazonaws.com/imagesrepository.icommarketing.com/ImagesRepo/MTIyNi0yOTIzLW1hcml2YWNhcGl0X3Vzcg2/5098/logos/logoPAEdifuOK.png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34" t="9001" r="34166" b="7000"/>
        <a:stretch/>
      </xdr:blipFill>
      <xdr:spPr bwMode="auto">
        <a:xfrm>
          <a:off x="9344024" y="209550"/>
          <a:ext cx="150222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65</xdr:row>
      <xdr:rowOff>38100</xdr:rowOff>
    </xdr:from>
    <xdr:to>
      <xdr:col>14</xdr:col>
      <xdr:colOff>28576</xdr:colOff>
      <xdr:row>70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581652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553075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6</xdr:col>
      <xdr:colOff>135151</xdr:colOff>
      <xdr:row>1</xdr:row>
      <xdr:rowOff>47625</xdr:rowOff>
    </xdr:from>
    <xdr:to>
      <xdr:col>8</xdr:col>
      <xdr:colOff>106576</xdr:colOff>
      <xdr:row>6</xdr:row>
      <xdr:rowOff>38100</xdr:rowOff>
    </xdr:to>
    <xdr:pic>
      <xdr:nvPicPr>
        <xdr:cNvPr id="5" name="Picture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4576" y="190500"/>
          <a:ext cx="1581150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135150</xdr:colOff>
      <xdr:row>1</xdr:row>
      <xdr:rowOff>66675</xdr:rowOff>
    </xdr:from>
    <xdr:to>
      <xdr:col>10</xdr:col>
      <xdr:colOff>732504</xdr:colOff>
      <xdr:row>6</xdr:row>
      <xdr:rowOff>9525</xdr:rowOff>
    </xdr:to>
    <xdr:pic>
      <xdr:nvPicPr>
        <xdr:cNvPr id="6" name="5 Imagen" descr="https://s3.amazonaws.com/imagesrepository.icommarketing.com/ImagesRepo/MTIyNi0yOTIzLW1hcml2YWNhcGl0X3Vzcg2/5098/logos/logoPAEdifuOK.png"/>
        <xdr:cNvPicPr>
          <a:picLocks noChangeAspect="1" noChangeArrowheads="1"/>
        </xdr:cNvPicPr>
      </xdr:nvPicPr>
      <xdr:blipFill rotWithShape="1"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834" t="9001" r="34166" b="7000"/>
        <a:stretch/>
      </xdr:blipFill>
      <xdr:spPr bwMode="auto">
        <a:xfrm>
          <a:off x="9345825" y="209550"/>
          <a:ext cx="1502229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341"/>
  <sheetViews>
    <sheetView showGridLines="0" tabSelected="1" zoomScaleNormal="100" zoomScaleSheetLayoutView="130" workbookViewId="0">
      <selection activeCell="O14" sqref="O14:P14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3.570312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9.57031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31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</row>
    <row r="2" spans="3:142" x14ac:dyDescent="0.2"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</row>
    <row r="3" spans="3:142" x14ac:dyDescent="0.2"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</row>
    <row r="4" spans="3:142" x14ac:dyDescent="0.2"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</row>
    <row r="5" spans="3:142" x14ac:dyDescent="0.2">
      <c r="I5" s="2"/>
      <c r="J5" s="2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</row>
    <row r="6" spans="3:142" x14ac:dyDescent="0.2"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</row>
    <row r="7" spans="3:142" x14ac:dyDescent="0.2"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</row>
    <row r="8" spans="3:142" ht="15.75" x14ac:dyDescent="0.25">
      <c r="F8" s="101" t="s">
        <v>35</v>
      </c>
      <c r="G8" s="102"/>
      <c r="H8" s="102"/>
      <c r="I8" s="102"/>
      <c r="J8" s="102"/>
      <c r="K8" s="102"/>
      <c r="L8" s="102"/>
      <c r="M8" s="102"/>
      <c r="N8" s="102"/>
      <c r="O8" s="103"/>
      <c r="P8" s="104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</row>
    <row r="9" spans="3:142" x14ac:dyDescent="0.2">
      <c r="L9" s="5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</row>
    <row r="10" spans="3:142" ht="12.75" customHeight="1" x14ac:dyDescent="0.2">
      <c r="F10" s="33" t="s">
        <v>0</v>
      </c>
      <c r="G10" s="115">
        <v>44389</v>
      </c>
      <c r="H10" s="116"/>
      <c r="I10" s="105" t="s">
        <v>1</v>
      </c>
      <c r="J10" s="106"/>
      <c r="K10" s="129">
        <f>XIRR(N62:N102,D62:D102)</f>
        <v>5.6144413352012632E-2</v>
      </c>
      <c r="L10" s="130"/>
      <c r="M10" s="105" t="s">
        <v>39</v>
      </c>
      <c r="N10" s="106"/>
      <c r="O10" s="129" t="s">
        <v>40</v>
      </c>
      <c r="P10" s="130"/>
      <c r="Q10" s="61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</row>
    <row r="11" spans="3:142" ht="12.75" customHeight="1" x14ac:dyDescent="0.2">
      <c r="F11" s="32" t="s">
        <v>3</v>
      </c>
      <c r="G11" s="113">
        <v>48041</v>
      </c>
      <c r="H11" s="114"/>
      <c r="I11" s="95" t="s">
        <v>23</v>
      </c>
      <c r="J11" s="96"/>
      <c r="K11" s="139">
        <f>+NOMINAL(K10,4)</f>
        <v>5.4999620058884702E-2</v>
      </c>
      <c r="L11" s="140"/>
      <c r="M11" s="95" t="s">
        <v>43</v>
      </c>
      <c r="N11" s="96"/>
      <c r="O11" s="131">
        <v>95.867800000000003</v>
      </c>
      <c r="P11" s="132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</row>
    <row r="12" spans="3:142" ht="12.75" customHeight="1" x14ac:dyDescent="0.2">
      <c r="C12" s="60"/>
      <c r="F12" s="34" t="s">
        <v>4</v>
      </c>
      <c r="G12" s="111" t="s">
        <v>30</v>
      </c>
      <c r="H12" s="112"/>
      <c r="I12" s="107" t="s">
        <v>33</v>
      </c>
      <c r="J12" s="108"/>
      <c r="K12" s="137">
        <f>+(U104/T104)</f>
        <v>6.0263549053622842</v>
      </c>
      <c r="L12" s="138"/>
      <c r="M12" s="107" t="s">
        <v>2</v>
      </c>
      <c r="N12" s="108"/>
      <c r="O12" s="111">
        <v>1</v>
      </c>
      <c r="P12" s="112"/>
      <c r="R12" s="41"/>
      <c r="T12" s="40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</row>
    <row r="13" spans="3:142" ht="12.75" customHeight="1" x14ac:dyDescent="0.2">
      <c r="F13" s="32" t="s">
        <v>5</v>
      </c>
      <c r="G13" s="109">
        <f>G11</f>
        <v>48041</v>
      </c>
      <c r="H13" s="110"/>
      <c r="I13" s="95" t="s">
        <v>37</v>
      </c>
      <c r="J13" s="96"/>
      <c r="K13" s="135" t="s">
        <v>34</v>
      </c>
      <c r="L13" s="136"/>
      <c r="M13" s="95" t="s">
        <v>7</v>
      </c>
      <c r="N13" s="96"/>
      <c r="O13" s="117">
        <v>50000000</v>
      </c>
      <c r="P13" s="118"/>
      <c r="R13" s="41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</row>
    <row r="14" spans="3:142" ht="12.75" customHeight="1" x14ac:dyDescent="0.2">
      <c r="F14" s="35" t="s">
        <v>6</v>
      </c>
      <c r="G14" s="99">
        <f>+G10</f>
        <v>44389</v>
      </c>
      <c r="H14" s="100"/>
      <c r="I14" s="93" t="s">
        <v>38</v>
      </c>
      <c r="J14" s="94"/>
      <c r="K14" s="133">
        <v>120</v>
      </c>
      <c r="L14" s="134"/>
      <c r="M14" s="93" t="s">
        <v>42</v>
      </c>
      <c r="N14" s="94"/>
      <c r="O14" s="97">
        <v>5.5E-2</v>
      </c>
      <c r="P14" s="98"/>
      <c r="R14" s="41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</row>
    <row r="15" spans="3:142" x14ac:dyDescent="0.2">
      <c r="G15" s="28"/>
      <c r="H15" s="7"/>
      <c r="I15" s="7"/>
      <c r="L15" s="8"/>
      <c r="M15" s="9"/>
      <c r="R15" s="41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</row>
    <row r="16" spans="3:142" x14ac:dyDescent="0.2">
      <c r="I16" s="42" t="s">
        <v>14</v>
      </c>
      <c r="J16" s="43" t="s">
        <v>21</v>
      </c>
      <c r="K16" s="43" t="s">
        <v>15</v>
      </c>
      <c r="L16" s="44" t="s">
        <v>16</v>
      </c>
      <c r="M16" s="9"/>
      <c r="R16" s="41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</row>
    <row r="17" spans="9:142" ht="12.75" customHeight="1" x14ac:dyDescent="0.2">
      <c r="I17" s="45">
        <f>+F63</f>
        <v>44481</v>
      </c>
      <c r="J17" s="24">
        <f t="shared" ref="J17:J56" si="0">+$O$13*K63/100</f>
        <v>0</v>
      </c>
      <c r="K17" s="24">
        <f t="shared" ref="K17:K56" si="1">+$O$13*J63/100</f>
        <v>693150.68493150698</v>
      </c>
      <c r="L17" s="25">
        <f>SUM(J17:K17)</f>
        <v>693150.68493150698</v>
      </c>
      <c r="M17" s="9"/>
      <c r="N17" s="65"/>
      <c r="O17" s="50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</row>
    <row r="18" spans="9:142" ht="12.75" customHeight="1" x14ac:dyDescent="0.2">
      <c r="I18" s="45">
        <f t="shared" ref="I18:I54" si="2">+F64</f>
        <v>44573</v>
      </c>
      <c r="J18" s="24">
        <f t="shared" si="0"/>
        <v>0</v>
      </c>
      <c r="K18" s="24">
        <f t="shared" si="1"/>
        <v>693150.68493150698</v>
      </c>
      <c r="L18" s="25">
        <f t="shared" ref="L18:L56" si="3">SUM(J18:K18)</f>
        <v>693150.68493150698</v>
      </c>
      <c r="M18" s="9"/>
      <c r="O18" s="50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</row>
    <row r="19" spans="9:142" ht="12.75" customHeight="1" x14ac:dyDescent="0.2">
      <c r="I19" s="45">
        <f t="shared" si="2"/>
        <v>44663</v>
      </c>
      <c r="J19" s="24">
        <f t="shared" si="0"/>
        <v>0</v>
      </c>
      <c r="K19" s="24">
        <f t="shared" si="1"/>
        <v>678082.191780822</v>
      </c>
      <c r="L19" s="25">
        <f t="shared" si="3"/>
        <v>678082.191780822</v>
      </c>
      <c r="M19" s="9"/>
      <c r="O19" s="50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</row>
    <row r="20" spans="9:142" ht="12.75" customHeight="1" x14ac:dyDescent="0.2">
      <c r="I20" s="45">
        <f t="shared" si="2"/>
        <v>44754</v>
      </c>
      <c r="J20" s="24">
        <f t="shared" si="0"/>
        <v>0</v>
      </c>
      <c r="K20" s="24">
        <f t="shared" si="1"/>
        <v>685616.43835616438</v>
      </c>
      <c r="L20" s="25">
        <f t="shared" si="3"/>
        <v>685616.43835616438</v>
      </c>
      <c r="M20" s="9"/>
      <c r="O20" s="50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</row>
    <row r="21" spans="9:142" ht="12.75" customHeight="1" x14ac:dyDescent="0.2">
      <c r="I21" s="45">
        <f t="shared" si="2"/>
        <v>44846</v>
      </c>
      <c r="J21" s="24">
        <f t="shared" si="0"/>
        <v>0</v>
      </c>
      <c r="K21" s="24">
        <f t="shared" si="1"/>
        <v>693150.68493150698</v>
      </c>
      <c r="L21" s="25">
        <f t="shared" si="3"/>
        <v>693150.68493150698</v>
      </c>
      <c r="M21" s="9"/>
      <c r="O21" s="50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</row>
    <row r="22" spans="9:142" ht="12.75" customHeight="1" x14ac:dyDescent="0.2">
      <c r="I22" s="45">
        <f t="shared" si="2"/>
        <v>44938</v>
      </c>
      <c r="J22" s="24">
        <f t="shared" si="0"/>
        <v>0</v>
      </c>
      <c r="K22" s="24">
        <f t="shared" si="1"/>
        <v>693150.68493150698</v>
      </c>
      <c r="L22" s="25">
        <f t="shared" si="3"/>
        <v>693150.68493150698</v>
      </c>
      <c r="M22" s="9"/>
      <c r="O22" s="50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</row>
    <row r="23" spans="9:142" ht="12.75" customHeight="1" x14ac:dyDescent="0.2">
      <c r="I23" s="45">
        <f t="shared" si="2"/>
        <v>45028</v>
      </c>
      <c r="J23" s="24">
        <f t="shared" si="0"/>
        <v>0</v>
      </c>
      <c r="K23" s="24">
        <f t="shared" si="1"/>
        <v>678082.191780822</v>
      </c>
      <c r="L23" s="25">
        <f t="shared" si="3"/>
        <v>678082.191780822</v>
      </c>
      <c r="M23" s="9"/>
      <c r="O23" s="50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</row>
    <row r="24" spans="9:142" ht="12.75" customHeight="1" x14ac:dyDescent="0.2">
      <c r="I24" s="45">
        <f t="shared" si="2"/>
        <v>45119</v>
      </c>
      <c r="J24" s="24">
        <f t="shared" si="0"/>
        <v>0</v>
      </c>
      <c r="K24" s="24">
        <f t="shared" si="1"/>
        <v>685616.43835616438</v>
      </c>
      <c r="L24" s="25">
        <f t="shared" si="3"/>
        <v>685616.43835616438</v>
      </c>
      <c r="M24" s="9"/>
      <c r="O24" s="50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</row>
    <row r="25" spans="9:142" ht="12.75" customHeight="1" x14ac:dyDescent="0.2">
      <c r="I25" s="45">
        <f t="shared" si="2"/>
        <v>45211</v>
      </c>
      <c r="J25" s="24">
        <f t="shared" si="0"/>
        <v>0</v>
      </c>
      <c r="K25" s="24">
        <f t="shared" si="1"/>
        <v>693150.68493150698</v>
      </c>
      <c r="L25" s="25">
        <f t="shared" si="3"/>
        <v>693150.68493150698</v>
      </c>
      <c r="M25" s="9"/>
      <c r="O25" s="50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</row>
    <row r="26" spans="9:142" ht="12.75" customHeight="1" x14ac:dyDescent="0.2">
      <c r="I26" s="45">
        <f t="shared" si="2"/>
        <v>45303</v>
      </c>
      <c r="J26" s="24">
        <f t="shared" si="0"/>
        <v>0</v>
      </c>
      <c r="K26" s="24">
        <f t="shared" si="1"/>
        <v>693150.68493150698</v>
      </c>
      <c r="L26" s="25">
        <f t="shared" si="3"/>
        <v>693150.68493150698</v>
      </c>
      <c r="M26" s="9"/>
      <c r="O26" s="50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</row>
    <row r="27" spans="9:142" ht="12.75" customHeight="1" x14ac:dyDescent="0.2">
      <c r="I27" s="45">
        <f t="shared" si="2"/>
        <v>45394</v>
      </c>
      <c r="J27" s="24">
        <f t="shared" si="0"/>
        <v>0</v>
      </c>
      <c r="K27" s="24">
        <f t="shared" si="1"/>
        <v>685616.43835616438</v>
      </c>
      <c r="L27" s="25">
        <f t="shared" si="3"/>
        <v>685616.43835616438</v>
      </c>
      <c r="M27" s="9"/>
      <c r="O27" s="50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</row>
    <row r="28" spans="9:142" ht="12.75" customHeight="1" x14ac:dyDescent="0.2">
      <c r="I28" s="45">
        <f t="shared" si="2"/>
        <v>45485</v>
      </c>
      <c r="J28" s="24">
        <f t="shared" si="0"/>
        <v>0</v>
      </c>
      <c r="K28" s="24">
        <f t="shared" si="1"/>
        <v>685616.43835616438</v>
      </c>
      <c r="L28" s="25">
        <f t="shared" si="3"/>
        <v>685616.43835616438</v>
      </c>
      <c r="M28" s="9"/>
      <c r="O28" s="50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</row>
    <row r="29" spans="9:142" ht="12.75" customHeight="1" x14ac:dyDescent="0.2">
      <c r="I29" s="45">
        <f t="shared" si="2"/>
        <v>45577</v>
      </c>
      <c r="J29" s="24">
        <f t="shared" si="0"/>
        <v>0</v>
      </c>
      <c r="K29" s="24">
        <f t="shared" si="1"/>
        <v>693150.68493150698</v>
      </c>
      <c r="L29" s="25">
        <f t="shared" si="3"/>
        <v>693150.68493150698</v>
      </c>
      <c r="M29" s="9"/>
      <c r="O29" s="50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</row>
    <row r="30" spans="9:142" ht="12.75" customHeight="1" x14ac:dyDescent="0.2">
      <c r="I30" s="45">
        <f t="shared" si="2"/>
        <v>45669</v>
      </c>
      <c r="J30" s="24">
        <f t="shared" si="0"/>
        <v>2500000</v>
      </c>
      <c r="K30" s="24">
        <f t="shared" si="1"/>
        <v>693150.68493150698</v>
      </c>
      <c r="L30" s="25">
        <f t="shared" si="3"/>
        <v>3193150.6849315069</v>
      </c>
      <c r="M30" s="9"/>
      <c r="O30" s="50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</row>
    <row r="31" spans="9:142" ht="12.75" customHeight="1" x14ac:dyDescent="0.2">
      <c r="I31" s="45">
        <f t="shared" si="2"/>
        <v>45759</v>
      </c>
      <c r="J31" s="24">
        <f t="shared" si="0"/>
        <v>0</v>
      </c>
      <c r="K31" s="24">
        <f t="shared" si="1"/>
        <v>644178.08219178091</v>
      </c>
      <c r="L31" s="25">
        <f t="shared" si="3"/>
        <v>644178.08219178091</v>
      </c>
      <c r="M31" s="9"/>
      <c r="O31" s="50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</row>
    <row r="32" spans="9:142" ht="12.75" customHeight="1" x14ac:dyDescent="0.2">
      <c r="I32" s="45">
        <f t="shared" si="2"/>
        <v>45850</v>
      </c>
      <c r="J32" s="24">
        <f t="shared" si="0"/>
        <v>2500000</v>
      </c>
      <c r="K32" s="24">
        <f t="shared" si="1"/>
        <v>651335.61643835611</v>
      </c>
      <c r="L32" s="25">
        <f t="shared" si="3"/>
        <v>3151335.6164383562</v>
      </c>
      <c r="M32" s="9"/>
      <c r="O32" s="50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</row>
    <row r="33" spans="9:142" ht="12.75" customHeight="1" x14ac:dyDescent="0.2">
      <c r="I33" s="45">
        <f t="shared" si="2"/>
        <v>45942</v>
      </c>
      <c r="J33" s="24">
        <f t="shared" si="0"/>
        <v>0</v>
      </c>
      <c r="K33" s="24">
        <f t="shared" si="1"/>
        <v>623835.61643835623</v>
      </c>
      <c r="L33" s="25">
        <f t="shared" si="3"/>
        <v>623835.61643835623</v>
      </c>
      <c r="M33" s="9"/>
      <c r="O33" s="50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</row>
    <row r="34" spans="9:142" ht="12.75" customHeight="1" x14ac:dyDescent="0.2">
      <c r="I34" s="45">
        <f t="shared" si="2"/>
        <v>46034</v>
      </c>
      <c r="J34" s="24">
        <f t="shared" si="0"/>
        <v>2500000</v>
      </c>
      <c r="K34" s="24">
        <f t="shared" si="1"/>
        <v>623835.61643835623</v>
      </c>
      <c r="L34" s="25">
        <f t="shared" si="3"/>
        <v>3123835.6164383562</v>
      </c>
      <c r="M34" s="9"/>
      <c r="O34" s="50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</row>
    <row r="35" spans="9:142" ht="12.75" customHeight="1" x14ac:dyDescent="0.2">
      <c r="I35" s="45">
        <f t="shared" si="2"/>
        <v>46124</v>
      </c>
      <c r="J35" s="24">
        <f t="shared" si="0"/>
        <v>0</v>
      </c>
      <c r="K35" s="24">
        <f t="shared" si="1"/>
        <v>576369.8630136986</v>
      </c>
      <c r="L35" s="25">
        <f t="shared" si="3"/>
        <v>576369.8630136986</v>
      </c>
      <c r="M35" s="9"/>
      <c r="O35" s="50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</row>
    <row r="36" spans="9:142" ht="12.75" customHeight="1" x14ac:dyDescent="0.2">
      <c r="I36" s="45">
        <f t="shared" si="2"/>
        <v>46215</v>
      </c>
      <c r="J36" s="24">
        <f t="shared" si="0"/>
        <v>2500000</v>
      </c>
      <c r="K36" s="24">
        <f t="shared" si="1"/>
        <v>582773.97260273981</v>
      </c>
      <c r="L36" s="25">
        <f t="shared" si="3"/>
        <v>3082773.9726027399</v>
      </c>
      <c r="M36" s="9"/>
      <c r="O36" s="50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</row>
    <row r="37" spans="9:142" ht="12.75" customHeight="1" x14ac:dyDescent="0.2">
      <c r="I37" s="45">
        <f t="shared" si="2"/>
        <v>46307</v>
      </c>
      <c r="J37" s="24">
        <f t="shared" si="0"/>
        <v>0</v>
      </c>
      <c r="K37" s="24">
        <f t="shared" si="1"/>
        <v>554520.54794520559</v>
      </c>
      <c r="L37" s="25">
        <f t="shared" si="3"/>
        <v>554520.54794520559</v>
      </c>
      <c r="M37" s="9"/>
      <c r="O37" s="50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</row>
    <row r="38" spans="9:142" ht="12.75" customHeight="1" x14ac:dyDescent="0.2">
      <c r="I38" s="45">
        <f t="shared" si="2"/>
        <v>46399</v>
      </c>
      <c r="J38" s="24">
        <f t="shared" si="0"/>
        <v>2500000</v>
      </c>
      <c r="K38" s="24">
        <f t="shared" si="1"/>
        <v>554520.54794520559</v>
      </c>
      <c r="L38" s="25">
        <f t="shared" si="3"/>
        <v>3054520.5479452056</v>
      </c>
      <c r="M38" s="9"/>
      <c r="O38" s="50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</row>
    <row r="39" spans="9:142" ht="12.75" customHeight="1" x14ac:dyDescent="0.2">
      <c r="I39" s="45">
        <f t="shared" si="2"/>
        <v>46489</v>
      </c>
      <c r="J39" s="24">
        <f t="shared" si="0"/>
        <v>0</v>
      </c>
      <c r="K39" s="24">
        <f t="shared" si="1"/>
        <v>508561.64383561641</v>
      </c>
      <c r="L39" s="25">
        <f t="shared" si="3"/>
        <v>508561.64383561641</v>
      </c>
      <c r="M39" s="9"/>
      <c r="O39" s="50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</row>
    <row r="40" spans="9:142" ht="12.75" customHeight="1" x14ac:dyDescent="0.2">
      <c r="I40" s="45">
        <f t="shared" si="2"/>
        <v>46580</v>
      </c>
      <c r="J40" s="24">
        <f t="shared" si="0"/>
        <v>2500000</v>
      </c>
      <c r="K40" s="24">
        <f t="shared" si="1"/>
        <v>514212.32876712328</v>
      </c>
      <c r="L40" s="25">
        <f t="shared" si="3"/>
        <v>3014212.3287671232</v>
      </c>
      <c r="M40" s="9"/>
      <c r="O40" s="50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</row>
    <row r="41" spans="9:142" ht="12.75" customHeight="1" x14ac:dyDescent="0.2">
      <c r="I41" s="45">
        <f t="shared" si="2"/>
        <v>46672</v>
      </c>
      <c r="J41" s="24">
        <f t="shared" si="0"/>
        <v>0</v>
      </c>
      <c r="K41" s="24">
        <f t="shared" si="1"/>
        <v>485205.47945205477</v>
      </c>
      <c r="L41" s="25">
        <f t="shared" si="3"/>
        <v>485205.47945205477</v>
      </c>
      <c r="M41" s="9"/>
      <c r="O41" s="50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</row>
    <row r="42" spans="9:142" ht="12.75" customHeight="1" x14ac:dyDescent="0.2">
      <c r="I42" s="45">
        <f t="shared" si="2"/>
        <v>46764</v>
      </c>
      <c r="J42" s="24">
        <f t="shared" si="0"/>
        <v>2500000</v>
      </c>
      <c r="K42" s="24">
        <f t="shared" si="1"/>
        <v>485205.47945205477</v>
      </c>
      <c r="L42" s="25">
        <f t="shared" si="3"/>
        <v>2985205.4794520549</v>
      </c>
      <c r="M42" s="9"/>
      <c r="O42" s="50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</row>
    <row r="43" spans="9:142" ht="12.75" customHeight="1" x14ac:dyDescent="0.2">
      <c r="I43" s="45">
        <f t="shared" si="2"/>
        <v>46855</v>
      </c>
      <c r="J43" s="24">
        <f t="shared" si="0"/>
        <v>0</v>
      </c>
      <c r="K43" s="24">
        <f t="shared" si="1"/>
        <v>445650.68493150681</v>
      </c>
      <c r="L43" s="25">
        <f t="shared" si="3"/>
        <v>445650.68493150681</v>
      </c>
      <c r="M43" s="9"/>
      <c r="O43" s="50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</row>
    <row r="44" spans="9:142" ht="12.75" customHeight="1" x14ac:dyDescent="0.2">
      <c r="I44" s="45">
        <f t="shared" si="2"/>
        <v>46946</v>
      </c>
      <c r="J44" s="24">
        <f t="shared" si="0"/>
        <v>2500000</v>
      </c>
      <c r="K44" s="24">
        <f t="shared" si="1"/>
        <v>445650.68493150681</v>
      </c>
      <c r="L44" s="25">
        <f t="shared" si="3"/>
        <v>2945650.6849315069</v>
      </c>
      <c r="M44" s="9"/>
      <c r="O44" s="50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</row>
    <row r="45" spans="9:142" ht="12.75" customHeight="1" x14ac:dyDescent="0.2">
      <c r="I45" s="45">
        <f t="shared" si="2"/>
        <v>47038</v>
      </c>
      <c r="J45" s="24">
        <f t="shared" si="0"/>
        <v>0</v>
      </c>
      <c r="K45" s="24">
        <f t="shared" si="1"/>
        <v>415890.41095890419</v>
      </c>
      <c r="L45" s="25">
        <f t="shared" si="3"/>
        <v>415890.41095890419</v>
      </c>
      <c r="M45" s="9"/>
      <c r="O45" s="50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</row>
    <row r="46" spans="9:142" ht="12.75" customHeight="1" x14ac:dyDescent="0.2">
      <c r="I46" s="45">
        <f t="shared" si="2"/>
        <v>47130</v>
      </c>
      <c r="J46" s="24">
        <f t="shared" si="0"/>
        <v>5000000</v>
      </c>
      <c r="K46" s="24">
        <f t="shared" si="1"/>
        <v>415890.41095890419</v>
      </c>
      <c r="L46" s="25">
        <f t="shared" si="3"/>
        <v>5415890.4109589038</v>
      </c>
      <c r="M46" s="9"/>
      <c r="O46" s="50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</row>
    <row r="47" spans="9:142" ht="12.75" customHeight="1" x14ac:dyDescent="0.2">
      <c r="I47" s="45">
        <f t="shared" si="2"/>
        <v>47220</v>
      </c>
      <c r="J47" s="24">
        <f t="shared" si="0"/>
        <v>0</v>
      </c>
      <c r="K47" s="24">
        <f t="shared" si="1"/>
        <v>339041.095890411</v>
      </c>
      <c r="L47" s="25">
        <f t="shared" si="3"/>
        <v>339041.095890411</v>
      </c>
      <c r="M47" s="9"/>
      <c r="O47" s="50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</row>
    <row r="48" spans="9:142" ht="12.75" customHeight="1" x14ac:dyDescent="0.2">
      <c r="I48" s="45">
        <f t="shared" si="2"/>
        <v>47311</v>
      </c>
      <c r="J48" s="24">
        <f t="shared" si="0"/>
        <v>5000000</v>
      </c>
      <c r="K48" s="24">
        <f t="shared" si="1"/>
        <v>342808.21917808219</v>
      </c>
      <c r="L48" s="25">
        <f t="shared" si="3"/>
        <v>5342808.2191780824</v>
      </c>
      <c r="M48" s="9"/>
      <c r="O48" s="50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</row>
    <row r="49" spans="2:142" ht="12.75" customHeight="1" x14ac:dyDescent="0.2">
      <c r="I49" s="45">
        <f t="shared" si="2"/>
        <v>47403</v>
      </c>
      <c r="J49" s="24">
        <f t="shared" si="0"/>
        <v>0</v>
      </c>
      <c r="K49" s="24">
        <f t="shared" si="1"/>
        <v>277260.27397260279</v>
      </c>
      <c r="L49" s="25">
        <f t="shared" si="3"/>
        <v>277260.27397260279</v>
      </c>
      <c r="M49" s="9"/>
      <c r="O49" s="50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</row>
    <row r="50" spans="2:142" ht="12.75" customHeight="1" x14ac:dyDescent="0.2">
      <c r="I50" s="45">
        <f t="shared" si="2"/>
        <v>47495</v>
      </c>
      <c r="J50" s="24">
        <f t="shared" si="0"/>
        <v>5000000</v>
      </c>
      <c r="K50" s="24">
        <f t="shared" si="1"/>
        <v>277260.27397260279</v>
      </c>
      <c r="L50" s="25">
        <f t="shared" si="3"/>
        <v>5277260.2739726026</v>
      </c>
      <c r="M50" s="9"/>
      <c r="O50" s="50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</row>
    <row r="51" spans="2:142" ht="12.75" customHeight="1" x14ac:dyDescent="0.2">
      <c r="I51" s="45">
        <f t="shared" si="2"/>
        <v>47585</v>
      </c>
      <c r="J51" s="24">
        <f t="shared" si="0"/>
        <v>0</v>
      </c>
      <c r="K51" s="24">
        <f t="shared" si="1"/>
        <v>203424.65753424657</v>
      </c>
      <c r="L51" s="25">
        <f t="shared" si="3"/>
        <v>203424.65753424657</v>
      </c>
      <c r="M51" s="9"/>
      <c r="O51" s="50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</row>
    <row r="52" spans="2:142" ht="12.75" customHeight="1" x14ac:dyDescent="0.2">
      <c r="I52" s="45">
        <f t="shared" si="2"/>
        <v>47676</v>
      </c>
      <c r="J52" s="24">
        <f t="shared" si="0"/>
        <v>5000000</v>
      </c>
      <c r="K52" s="24">
        <f t="shared" si="1"/>
        <v>205684.93150684933</v>
      </c>
      <c r="L52" s="25">
        <f t="shared" si="3"/>
        <v>5205684.9315068489</v>
      </c>
      <c r="M52" s="9"/>
      <c r="O52" s="50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</row>
    <row r="53" spans="2:142" ht="12.75" customHeight="1" x14ac:dyDescent="0.2">
      <c r="I53" s="45">
        <f t="shared" si="2"/>
        <v>47768</v>
      </c>
      <c r="J53" s="24">
        <f t="shared" si="0"/>
        <v>0</v>
      </c>
      <c r="K53" s="24">
        <f t="shared" si="1"/>
        <v>138630.1369863014</v>
      </c>
      <c r="L53" s="25">
        <f t="shared" si="3"/>
        <v>138630.1369863014</v>
      </c>
      <c r="M53" s="9"/>
      <c r="O53" s="50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</row>
    <row r="54" spans="2:142" ht="12.75" customHeight="1" x14ac:dyDescent="0.2">
      <c r="I54" s="45">
        <f t="shared" si="2"/>
        <v>47860</v>
      </c>
      <c r="J54" s="24">
        <f t="shared" si="0"/>
        <v>5000000</v>
      </c>
      <c r="K54" s="24">
        <f t="shared" si="1"/>
        <v>138630.1369863014</v>
      </c>
      <c r="L54" s="25">
        <f t="shared" si="3"/>
        <v>5138630.1369863013</v>
      </c>
      <c r="M54" s="9"/>
      <c r="O54" s="50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</row>
    <row r="55" spans="2:142" ht="12.75" customHeight="1" x14ac:dyDescent="0.2">
      <c r="I55" s="45">
        <f>+F101</f>
        <v>47950</v>
      </c>
      <c r="J55" s="24">
        <f t="shared" si="0"/>
        <v>0</v>
      </c>
      <c r="K55" s="24">
        <f t="shared" si="1"/>
        <v>67808.219178082189</v>
      </c>
      <c r="L55" s="25">
        <f t="shared" si="3"/>
        <v>67808.219178082189</v>
      </c>
      <c r="M55" s="9"/>
      <c r="O55" s="50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</row>
    <row r="56" spans="2:142" ht="12.75" customHeight="1" x14ac:dyDescent="0.2">
      <c r="I56" s="45">
        <f>+F102</f>
        <v>48041</v>
      </c>
      <c r="J56" s="24">
        <f t="shared" si="0"/>
        <v>5000000</v>
      </c>
      <c r="K56" s="24">
        <f t="shared" si="1"/>
        <v>68561.643835616444</v>
      </c>
      <c r="L56" s="25">
        <f t="shared" si="3"/>
        <v>5068561.6438356163</v>
      </c>
      <c r="M56" s="9"/>
      <c r="O56" s="50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</row>
    <row r="57" spans="2:142" ht="12.75" customHeight="1" x14ac:dyDescent="0.2">
      <c r="I57" s="46" t="s">
        <v>16</v>
      </c>
      <c r="J57" s="47">
        <f>SUM(J17:J56)</f>
        <v>50000000</v>
      </c>
      <c r="K57" s="47">
        <f>SUM(K17:K56)</f>
        <v>20230582.191780817</v>
      </c>
      <c r="L57" s="48">
        <f>SUM(J57:K57)</f>
        <v>70230582.19178082</v>
      </c>
      <c r="M57" s="9"/>
      <c r="O57" s="50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</row>
    <row r="58" spans="2:142" x14ac:dyDescent="0.2">
      <c r="G58" s="6"/>
      <c r="H58" s="7"/>
      <c r="I58" s="7"/>
      <c r="L58" s="8"/>
      <c r="M58" s="9"/>
      <c r="O58" s="50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</row>
    <row r="59" spans="2:142" ht="14.25" customHeight="1" x14ac:dyDescent="0.2">
      <c r="F59" s="119" t="s">
        <v>22</v>
      </c>
      <c r="G59" s="121" t="s">
        <v>17</v>
      </c>
      <c r="H59" s="121" t="s">
        <v>18</v>
      </c>
      <c r="I59" s="121" t="s">
        <v>26</v>
      </c>
      <c r="J59" s="125" t="s">
        <v>25</v>
      </c>
      <c r="K59" s="125" t="s">
        <v>8</v>
      </c>
      <c r="L59" s="125" t="s">
        <v>19</v>
      </c>
      <c r="M59" s="127" t="s">
        <v>9</v>
      </c>
      <c r="N59" s="123" t="s">
        <v>20</v>
      </c>
      <c r="O59" s="50"/>
      <c r="Q59" s="10" t="s">
        <v>24</v>
      </c>
      <c r="R59" s="10" t="s">
        <v>10</v>
      </c>
      <c r="S59" s="10" t="s">
        <v>11</v>
      </c>
      <c r="T59" s="10" t="s">
        <v>12</v>
      </c>
      <c r="U59" s="10" t="s">
        <v>13</v>
      </c>
      <c r="V59" s="10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</row>
    <row r="60" spans="2:142" x14ac:dyDescent="0.2">
      <c r="F60" s="120"/>
      <c r="G60" s="122"/>
      <c r="H60" s="122"/>
      <c r="I60" s="122"/>
      <c r="J60" s="126"/>
      <c r="K60" s="126"/>
      <c r="L60" s="126"/>
      <c r="M60" s="128"/>
      <c r="N60" s="124"/>
      <c r="Q60" s="11"/>
      <c r="R60" s="12">
        <f>+K10</f>
        <v>5.6144413352012632E-2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</row>
    <row r="61" spans="2:142" x14ac:dyDescent="0.2">
      <c r="B61" s="1" t="s">
        <v>28</v>
      </c>
      <c r="F61" s="82"/>
      <c r="G61" s="83"/>
      <c r="H61" s="83"/>
      <c r="I61" s="23">
        <f>+I62</f>
        <v>5.5E-2</v>
      </c>
      <c r="J61" s="84"/>
      <c r="K61" s="84"/>
      <c r="L61" s="85">
        <f>+L62</f>
        <v>100</v>
      </c>
      <c r="M61" s="86"/>
      <c r="N61" s="87"/>
      <c r="Q61" s="11"/>
      <c r="R61" s="12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</row>
    <row r="62" spans="2:142" s="15" customFormat="1" ht="12.75" customHeight="1" x14ac:dyDescent="0.2">
      <c r="B62" s="49">
        <f>+G10</f>
        <v>44389</v>
      </c>
      <c r="D62" s="49">
        <f>+G14</f>
        <v>44389</v>
      </c>
      <c r="E62" s="66">
        <f>+G10</f>
        <v>44389</v>
      </c>
      <c r="F62" s="36">
        <f>+E62</f>
        <v>44389</v>
      </c>
      <c r="G62" s="37"/>
      <c r="H62" s="37"/>
      <c r="I62" s="38">
        <f t="shared" ref="I62:I102" si="4">+$O$14</f>
        <v>5.5E-2</v>
      </c>
      <c r="J62" s="37"/>
      <c r="K62" s="37"/>
      <c r="L62" s="39">
        <v>100</v>
      </c>
      <c r="M62" s="39">
        <f>-O12*100</f>
        <v>-100</v>
      </c>
      <c r="N62" s="78">
        <f>+O13*-1</f>
        <v>-50000000</v>
      </c>
      <c r="O62" s="1"/>
      <c r="P62" s="1"/>
      <c r="Q62" s="13"/>
      <c r="R62" s="13"/>
      <c r="S62" s="14"/>
      <c r="T62" s="14"/>
      <c r="U62" s="14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</row>
    <row r="63" spans="2:142" s="15" customFormat="1" ht="12.75" customHeight="1" x14ac:dyDescent="0.2">
      <c r="B63" s="49">
        <v>44481</v>
      </c>
      <c r="C63" s="58">
        <f>+B63-B62</f>
        <v>92</v>
      </c>
      <c r="D63" s="49">
        <f>+F63</f>
        <v>44481</v>
      </c>
      <c r="E63" s="66">
        <f>+E62+C63</f>
        <v>44481</v>
      </c>
      <c r="F63" s="69">
        <f t="shared" ref="F63" si="5">+E63</f>
        <v>44481</v>
      </c>
      <c r="G63" s="70">
        <f t="shared" ref="G63:G102" si="6">+E63-E62</f>
        <v>92</v>
      </c>
      <c r="H63" s="70">
        <f t="shared" ref="H63" si="7">+IF(F63-$G$14&lt;0,0,F63-$G$14)</f>
        <v>92</v>
      </c>
      <c r="I63" s="68">
        <f t="shared" si="4"/>
        <v>5.5E-2</v>
      </c>
      <c r="J63" s="71">
        <f t="shared" ref="J63" si="8">+I63/365*G63*L62</f>
        <v>1.3863013698630138</v>
      </c>
      <c r="K63" s="72">
        <v>0</v>
      </c>
      <c r="L63" s="72">
        <f t="shared" ref="L63" si="9">+L62-K63</f>
        <v>100</v>
      </c>
      <c r="M63" s="72">
        <f t="shared" ref="M63" si="10">+IF(F63&gt;$G$14,J63+K63,0)</f>
        <v>1.3863013698630138</v>
      </c>
      <c r="N63" s="79">
        <f t="shared" ref="N63:N102" si="11">+M63*$O$13/100</f>
        <v>693150.68493150698</v>
      </c>
      <c r="O63" s="1"/>
      <c r="P63" s="1"/>
      <c r="Q63" s="19">
        <f>H63/365</f>
        <v>0.25205479452054796</v>
      </c>
      <c r="R63" s="19">
        <f>1/(1+$K$10)^(H63/365)</f>
        <v>0.9863258761790783</v>
      </c>
      <c r="S63" s="20">
        <f>+M63</f>
        <v>1.3863013698630138</v>
      </c>
      <c r="T63" s="20">
        <f>+S63*R63</f>
        <v>1.3673449132783935</v>
      </c>
      <c r="U63" s="20">
        <f>+T63*Q63</f>
        <v>0.34464584115510194</v>
      </c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</row>
    <row r="64" spans="2:142" s="15" customFormat="1" ht="12.75" customHeight="1" x14ac:dyDescent="0.2">
      <c r="B64" s="49">
        <v>44573</v>
      </c>
      <c r="C64" s="58">
        <f t="shared" ref="C64:C102" si="12">+B64-B63</f>
        <v>92</v>
      </c>
      <c r="D64" s="49">
        <f t="shared" ref="D64:D102" si="13">+F64</f>
        <v>44573</v>
      </c>
      <c r="E64" s="66">
        <f t="shared" ref="E64:E102" si="14">+E63+C64</f>
        <v>44573</v>
      </c>
      <c r="F64" s="69">
        <f t="shared" ref="F64:F101" si="15">+E64</f>
        <v>44573</v>
      </c>
      <c r="G64" s="70">
        <f t="shared" ref="G64:G101" si="16">+E64-E63</f>
        <v>92</v>
      </c>
      <c r="H64" s="70">
        <f t="shared" ref="H64:H101" si="17">+IF(F64-$G$14&lt;0,0,F64-$G$14)</f>
        <v>184</v>
      </c>
      <c r="I64" s="68">
        <f t="shared" si="4"/>
        <v>5.5E-2</v>
      </c>
      <c r="J64" s="71">
        <f t="shared" ref="J64:J101" si="18">+I64/365*G64*L63</f>
        <v>1.3863013698630138</v>
      </c>
      <c r="K64" s="72">
        <v>0</v>
      </c>
      <c r="L64" s="72">
        <f t="shared" ref="L64:L101" si="19">+L63-K64</f>
        <v>100</v>
      </c>
      <c r="M64" s="72">
        <f t="shared" ref="M64:M101" si="20">+IF(F64&gt;$G$14,J64+K64,0)</f>
        <v>1.3863013698630138</v>
      </c>
      <c r="N64" s="79">
        <f t="shared" si="11"/>
        <v>693150.68493150698</v>
      </c>
      <c r="O64" s="1"/>
      <c r="P64" s="1"/>
      <c r="Q64" s="19">
        <f t="shared" ref="Q64:Q100" si="21">H64/365</f>
        <v>0.50410958904109593</v>
      </c>
      <c r="R64" s="19">
        <f t="shared" ref="R64:R100" si="22">1/(1+$K$10)^(H64/365)</f>
        <v>0.97283873402042664</v>
      </c>
      <c r="S64" s="20">
        <f t="shared" ref="S64:S100" si="23">+M64</f>
        <v>1.3863013698630138</v>
      </c>
      <c r="T64" s="20">
        <f t="shared" ref="T64:T100" si="24">+S64*R64</f>
        <v>1.3486476696283176</v>
      </c>
      <c r="U64" s="20">
        <f t="shared" ref="U64:U100" si="25">+T64*Q64</f>
        <v>0.6798662224975629</v>
      </c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</row>
    <row r="65" spans="2:142" s="15" customFormat="1" ht="12.75" customHeight="1" x14ac:dyDescent="0.2">
      <c r="B65" s="49">
        <v>44663</v>
      </c>
      <c r="C65" s="58">
        <f t="shared" si="12"/>
        <v>90</v>
      </c>
      <c r="D65" s="49">
        <f t="shared" si="13"/>
        <v>44663</v>
      </c>
      <c r="E65" s="66">
        <f t="shared" si="14"/>
        <v>44663</v>
      </c>
      <c r="F65" s="69">
        <f t="shared" si="15"/>
        <v>44663</v>
      </c>
      <c r="G65" s="70">
        <f t="shared" si="16"/>
        <v>90</v>
      </c>
      <c r="H65" s="70">
        <f t="shared" si="17"/>
        <v>274</v>
      </c>
      <c r="I65" s="68">
        <f t="shared" si="4"/>
        <v>5.5E-2</v>
      </c>
      <c r="J65" s="71">
        <f t="shared" si="18"/>
        <v>1.3561643835616439</v>
      </c>
      <c r="K65" s="72">
        <v>0</v>
      </c>
      <c r="L65" s="72">
        <f t="shared" si="19"/>
        <v>100</v>
      </c>
      <c r="M65" s="72">
        <f t="shared" si="20"/>
        <v>1.3561643835616439</v>
      </c>
      <c r="N65" s="79">
        <f t="shared" si="11"/>
        <v>678082.191780822</v>
      </c>
      <c r="O65" s="1"/>
      <c r="P65" s="1"/>
      <c r="Q65" s="19">
        <f t="shared" si="21"/>
        <v>0.75068493150684934</v>
      </c>
      <c r="R65" s="19">
        <f t="shared" si="22"/>
        <v>0.95982326292579578</v>
      </c>
      <c r="S65" s="20">
        <f t="shared" si="23"/>
        <v>1.3561643835616439</v>
      </c>
      <c r="T65" s="20">
        <f t="shared" si="24"/>
        <v>1.3016781236938875</v>
      </c>
      <c r="U65" s="20">
        <f t="shared" si="25"/>
        <v>0.97715015312911002</v>
      </c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</row>
    <row r="66" spans="2:142" s="15" customFormat="1" ht="12.75" customHeight="1" x14ac:dyDescent="0.2">
      <c r="B66" s="49">
        <v>44754</v>
      </c>
      <c r="C66" s="58">
        <f t="shared" si="12"/>
        <v>91</v>
      </c>
      <c r="D66" s="49">
        <f t="shared" si="13"/>
        <v>44754</v>
      </c>
      <c r="E66" s="66">
        <f t="shared" si="14"/>
        <v>44754</v>
      </c>
      <c r="F66" s="69">
        <f t="shared" si="15"/>
        <v>44754</v>
      </c>
      <c r="G66" s="70">
        <f t="shared" si="16"/>
        <v>91</v>
      </c>
      <c r="H66" s="70">
        <f t="shared" si="17"/>
        <v>365</v>
      </c>
      <c r="I66" s="68">
        <f t="shared" si="4"/>
        <v>5.5E-2</v>
      </c>
      <c r="J66" s="71">
        <f t="shared" si="18"/>
        <v>1.3712328767123287</v>
      </c>
      <c r="K66" s="72">
        <v>0</v>
      </c>
      <c r="L66" s="72">
        <f t="shared" si="19"/>
        <v>100</v>
      </c>
      <c r="M66" s="72">
        <f t="shared" si="20"/>
        <v>1.3712328767123287</v>
      </c>
      <c r="N66" s="79">
        <f t="shared" si="11"/>
        <v>685616.43835616438</v>
      </c>
      <c r="O66" s="1"/>
      <c r="P66" s="1"/>
      <c r="Q66" s="19">
        <f t="shared" si="21"/>
        <v>1</v>
      </c>
      <c r="R66" s="19">
        <f t="shared" si="22"/>
        <v>0.94684021177196753</v>
      </c>
      <c r="S66" s="20">
        <f t="shared" si="23"/>
        <v>1.3712328767123287</v>
      </c>
      <c r="T66" s="20">
        <f t="shared" si="24"/>
        <v>1.2983384273749856</v>
      </c>
      <c r="U66" s="20">
        <f t="shared" si="25"/>
        <v>1.2983384273749856</v>
      </c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</row>
    <row r="67" spans="2:142" s="15" customFormat="1" ht="12.75" customHeight="1" x14ac:dyDescent="0.2">
      <c r="B67" s="49">
        <v>44846</v>
      </c>
      <c r="C67" s="58">
        <f t="shared" si="12"/>
        <v>92</v>
      </c>
      <c r="D67" s="49">
        <f t="shared" si="13"/>
        <v>44846</v>
      </c>
      <c r="E67" s="66">
        <f t="shared" si="14"/>
        <v>44846</v>
      </c>
      <c r="F67" s="69">
        <f t="shared" si="15"/>
        <v>44846</v>
      </c>
      <c r="G67" s="70">
        <f t="shared" si="16"/>
        <v>92</v>
      </c>
      <c r="H67" s="70">
        <f t="shared" si="17"/>
        <v>457</v>
      </c>
      <c r="I67" s="68">
        <f t="shared" si="4"/>
        <v>5.5E-2</v>
      </c>
      <c r="J67" s="71">
        <f t="shared" si="18"/>
        <v>1.3863013698630138</v>
      </c>
      <c r="K67" s="72">
        <v>0</v>
      </c>
      <c r="L67" s="72">
        <f t="shared" si="19"/>
        <v>100</v>
      </c>
      <c r="M67" s="72">
        <f t="shared" si="20"/>
        <v>1.3863013698630138</v>
      </c>
      <c r="N67" s="79">
        <f t="shared" si="11"/>
        <v>693150.68493150698</v>
      </c>
      <c r="O67" s="1"/>
      <c r="P67" s="1"/>
      <c r="Q67" s="19">
        <f t="shared" si="21"/>
        <v>1.252054794520548</v>
      </c>
      <c r="R67" s="19">
        <f t="shared" si="22"/>
        <v>0.93389300147756993</v>
      </c>
      <c r="S67" s="20">
        <f t="shared" si="23"/>
        <v>1.3863013698630138</v>
      </c>
      <c r="T67" s="20">
        <f t="shared" si="24"/>
        <v>1.2946571472538368</v>
      </c>
      <c r="U67" s="20">
        <f t="shared" si="25"/>
        <v>1.6209816884794617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</row>
    <row r="68" spans="2:142" s="15" customFormat="1" ht="12.75" customHeight="1" x14ac:dyDescent="0.2">
      <c r="B68" s="49">
        <v>44938</v>
      </c>
      <c r="C68" s="58">
        <f t="shared" si="12"/>
        <v>92</v>
      </c>
      <c r="D68" s="49">
        <f t="shared" si="13"/>
        <v>44938</v>
      </c>
      <c r="E68" s="66">
        <f t="shared" si="14"/>
        <v>44938</v>
      </c>
      <c r="F68" s="69">
        <f t="shared" si="15"/>
        <v>44938</v>
      </c>
      <c r="G68" s="70">
        <f t="shared" si="16"/>
        <v>92</v>
      </c>
      <c r="H68" s="70">
        <f t="shared" si="17"/>
        <v>549</v>
      </c>
      <c r="I68" s="68">
        <f t="shared" si="4"/>
        <v>5.5E-2</v>
      </c>
      <c r="J68" s="71">
        <f t="shared" si="18"/>
        <v>1.3863013698630138</v>
      </c>
      <c r="K68" s="72">
        <v>0</v>
      </c>
      <c r="L68" s="72">
        <f t="shared" si="19"/>
        <v>100</v>
      </c>
      <c r="M68" s="72">
        <f t="shared" si="20"/>
        <v>1.3863013698630138</v>
      </c>
      <c r="N68" s="79">
        <f t="shared" si="11"/>
        <v>693150.68493150698</v>
      </c>
      <c r="O68" s="1"/>
      <c r="P68" s="1"/>
      <c r="Q68" s="19">
        <f t="shared" si="21"/>
        <v>1.5041095890410958</v>
      </c>
      <c r="R68" s="19">
        <f t="shared" si="22"/>
        <v>0.92112283293987363</v>
      </c>
      <c r="S68" s="20">
        <f t="shared" si="23"/>
        <v>1.3863013698630138</v>
      </c>
      <c r="T68" s="20">
        <f t="shared" si="24"/>
        <v>1.2769538451166469</v>
      </c>
      <c r="U68" s="20">
        <f t="shared" si="25"/>
        <v>1.9206785232028469</v>
      </c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</row>
    <row r="69" spans="2:142" s="15" customFormat="1" ht="12.75" customHeight="1" x14ac:dyDescent="0.2">
      <c r="B69" s="49">
        <v>45028</v>
      </c>
      <c r="C69" s="58">
        <f t="shared" si="12"/>
        <v>90</v>
      </c>
      <c r="D69" s="49">
        <f t="shared" si="13"/>
        <v>45028</v>
      </c>
      <c r="E69" s="66">
        <f t="shared" si="14"/>
        <v>45028</v>
      </c>
      <c r="F69" s="69">
        <f t="shared" si="15"/>
        <v>45028</v>
      </c>
      <c r="G69" s="70">
        <f t="shared" si="16"/>
        <v>90</v>
      </c>
      <c r="H69" s="70">
        <f t="shared" si="17"/>
        <v>639</v>
      </c>
      <c r="I69" s="68">
        <f t="shared" si="4"/>
        <v>5.5E-2</v>
      </c>
      <c r="J69" s="71">
        <f t="shared" si="18"/>
        <v>1.3561643835616439</v>
      </c>
      <c r="K69" s="72">
        <v>0</v>
      </c>
      <c r="L69" s="72">
        <f t="shared" si="19"/>
        <v>100</v>
      </c>
      <c r="M69" s="72">
        <f t="shared" si="20"/>
        <v>1.3561643835616439</v>
      </c>
      <c r="N69" s="79">
        <f t="shared" si="11"/>
        <v>678082.191780822</v>
      </c>
      <c r="O69" s="1"/>
      <c r="P69" s="1"/>
      <c r="Q69" s="19">
        <f t="shared" si="21"/>
        <v>1.7506849315068493</v>
      </c>
      <c r="R69" s="19">
        <f t="shared" si="22"/>
        <v>0.90879926153232138</v>
      </c>
      <c r="S69" s="20">
        <f t="shared" si="23"/>
        <v>1.3561643835616439</v>
      </c>
      <c r="T69" s="20">
        <f t="shared" si="24"/>
        <v>1.2324811902972579</v>
      </c>
      <c r="U69" s="20">
        <f t="shared" si="25"/>
        <v>2.1576862482190351</v>
      </c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</row>
    <row r="70" spans="2:142" s="15" customFormat="1" ht="12.75" customHeight="1" x14ac:dyDescent="0.2">
      <c r="B70" s="49">
        <v>45119</v>
      </c>
      <c r="C70" s="58">
        <f t="shared" si="12"/>
        <v>91</v>
      </c>
      <c r="D70" s="49">
        <f t="shared" si="13"/>
        <v>45119</v>
      </c>
      <c r="E70" s="66">
        <f t="shared" si="14"/>
        <v>45119</v>
      </c>
      <c r="F70" s="69">
        <f t="shared" si="15"/>
        <v>45119</v>
      </c>
      <c r="G70" s="70">
        <f t="shared" si="16"/>
        <v>91</v>
      </c>
      <c r="H70" s="70">
        <f t="shared" si="17"/>
        <v>730</v>
      </c>
      <c r="I70" s="68">
        <f t="shared" si="4"/>
        <v>5.5E-2</v>
      </c>
      <c r="J70" s="71">
        <f t="shared" si="18"/>
        <v>1.3712328767123287</v>
      </c>
      <c r="K70" s="72">
        <v>0</v>
      </c>
      <c r="L70" s="72">
        <f t="shared" si="19"/>
        <v>100</v>
      </c>
      <c r="M70" s="72">
        <f t="shared" si="20"/>
        <v>1.3712328767123287</v>
      </c>
      <c r="N70" s="79">
        <f t="shared" si="11"/>
        <v>685616.43835616438</v>
      </c>
      <c r="O70" s="1"/>
      <c r="P70" s="1"/>
      <c r="Q70" s="19">
        <f t="shared" si="21"/>
        <v>2</v>
      </c>
      <c r="R70" s="19">
        <f t="shared" si="22"/>
        <v>0.89650638662838422</v>
      </c>
      <c r="S70" s="20">
        <f t="shared" si="23"/>
        <v>1.3712328767123287</v>
      </c>
      <c r="T70" s="20">
        <f t="shared" si="24"/>
        <v>1.2293190315274145</v>
      </c>
      <c r="U70" s="20">
        <f t="shared" si="25"/>
        <v>2.458638063054829</v>
      </c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</row>
    <row r="71" spans="2:142" s="15" customFormat="1" ht="12.75" customHeight="1" x14ac:dyDescent="0.2">
      <c r="B71" s="49">
        <v>45211</v>
      </c>
      <c r="C71" s="58">
        <f t="shared" si="12"/>
        <v>92</v>
      </c>
      <c r="D71" s="49">
        <f t="shared" si="13"/>
        <v>45211</v>
      </c>
      <c r="E71" s="66">
        <f t="shared" si="14"/>
        <v>45211</v>
      </c>
      <c r="F71" s="69">
        <f t="shared" si="15"/>
        <v>45211</v>
      </c>
      <c r="G71" s="70">
        <f t="shared" si="16"/>
        <v>92</v>
      </c>
      <c r="H71" s="70">
        <f t="shared" si="17"/>
        <v>822</v>
      </c>
      <c r="I71" s="68">
        <f t="shared" si="4"/>
        <v>5.5E-2</v>
      </c>
      <c r="J71" s="71">
        <f t="shared" si="18"/>
        <v>1.3863013698630138</v>
      </c>
      <c r="K71" s="72">
        <v>0</v>
      </c>
      <c r="L71" s="72">
        <f t="shared" si="19"/>
        <v>100</v>
      </c>
      <c r="M71" s="72">
        <f t="shared" si="20"/>
        <v>1.3863013698630138</v>
      </c>
      <c r="N71" s="79">
        <f t="shared" si="11"/>
        <v>693150.68493150698</v>
      </c>
      <c r="O71" s="1"/>
      <c r="P71" s="1"/>
      <c r="Q71" s="19">
        <f t="shared" si="21"/>
        <v>2.2520547945205478</v>
      </c>
      <c r="R71" s="19">
        <f t="shared" si="22"/>
        <v>0.88424744729138083</v>
      </c>
      <c r="S71" s="20">
        <f t="shared" si="23"/>
        <v>1.3863013698630138</v>
      </c>
      <c r="T71" s="20">
        <f t="shared" si="24"/>
        <v>1.2258334474779142</v>
      </c>
      <c r="U71" s="20">
        <f t="shared" si="25"/>
        <v>2.760644092676289</v>
      </c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</row>
    <row r="72" spans="2:142" s="15" customFormat="1" ht="12.75" customHeight="1" x14ac:dyDescent="0.2">
      <c r="B72" s="49">
        <v>45303</v>
      </c>
      <c r="C72" s="58">
        <f t="shared" si="12"/>
        <v>92</v>
      </c>
      <c r="D72" s="49">
        <f t="shared" si="13"/>
        <v>45303</v>
      </c>
      <c r="E72" s="66">
        <f t="shared" si="14"/>
        <v>45303</v>
      </c>
      <c r="F72" s="69">
        <f t="shared" si="15"/>
        <v>45303</v>
      </c>
      <c r="G72" s="70">
        <f t="shared" si="16"/>
        <v>92</v>
      </c>
      <c r="H72" s="70">
        <f t="shared" si="17"/>
        <v>914</v>
      </c>
      <c r="I72" s="68">
        <f t="shared" si="4"/>
        <v>5.5E-2</v>
      </c>
      <c r="J72" s="71">
        <f t="shared" si="18"/>
        <v>1.3863013698630138</v>
      </c>
      <c r="K72" s="72">
        <v>0</v>
      </c>
      <c r="L72" s="72">
        <f t="shared" si="19"/>
        <v>100</v>
      </c>
      <c r="M72" s="72">
        <f t="shared" si="20"/>
        <v>1.3863013698630138</v>
      </c>
      <c r="N72" s="79">
        <f t="shared" si="11"/>
        <v>693150.68493150698</v>
      </c>
      <c r="O72" s="1"/>
      <c r="P72" s="1"/>
      <c r="Q72" s="19">
        <f t="shared" si="21"/>
        <v>2.504109589041096</v>
      </c>
      <c r="R72" s="19">
        <f t="shared" si="22"/>
        <v>0.87215613820878457</v>
      </c>
      <c r="S72" s="20">
        <f t="shared" si="23"/>
        <v>1.3863013698630138</v>
      </c>
      <c r="T72" s="20">
        <f t="shared" si="24"/>
        <v>1.209071249133274</v>
      </c>
      <c r="U72" s="20">
        <f t="shared" si="25"/>
        <v>3.0276469087885274</v>
      </c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</row>
    <row r="73" spans="2:142" s="15" customFormat="1" ht="12.75" customHeight="1" x14ac:dyDescent="0.2">
      <c r="B73" s="49">
        <v>45394</v>
      </c>
      <c r="C73" s="58">
        <f t="shared" si="12"/>
        <v>91</v>
      </c>
      <c r="D73" s="49">
        <f t="shared" si="13"/>
        <v>45394</v>
      </c>
      <c r="E73" s="66">
        <f t="shared" si="14"/>
        <v>45394</v>
      </c>
      <c r="F73" s="69">
        <f t="shared" si="15"/>
        <v>45394</v>
      </c>
      <c r="G73" s="70">
        <f t="shared" si="16"/>
        <v>91</v>
      </c>
      <c r="H73" s="70">
        <f t="shared" si="17"/>
        <v>1005</v>
      </c>
      <c r="I73" s="68">
        <f t="shared" si="4"/>
        <v>5.5E-2</v>
      </c>
      <c r="J73" s="71">
        <f t="shared" si="18"/>
        <v>1.3712328767123287</v>
      </c>
      <c r="K73" s="72">
        <v>0</v>
      </c>
      <c r="L73" s="72">
        <f t="shared" si="19"/>
        <v>100</v>
      </c>
      <c r="M73" s="72">
        <f t="shared" si="20"/>
        <v>1.3712328767123287</v>
      </c>
      <c r="N73" s="79">
        <f t="shared" si="11"/>
        <v>685616.43835616438</v>
      </c>
      <c r="O73" s="1"/>
      <c r="P73" s="1"/>
      <c r="Q73" s="19">
        <f t="shared" si="21"/>
        <v>2.7534246575342465</v>
      </c>
      <c r="R73" s="19">
        <f t="shared" si="22"/>
        <v>0.86035891658073849</v>
      </c>
      <c r="S73" s="20">
        <f t="shared" si="23"/>
        <v>1.3712328767123287</v>
      </c>
      <c r="T73" s="20">
        <f t="shared" si="24"/>
        <v>1.1797524321881085</v>
      </c>
      <c r="U73" s="20">
        <f t="shared" si="25"/>
        <v>3.2483594365727373</v>
      </c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</row>
    <row r="74" spans="2:142" s="15" customFormat="1" ht="12.75" customHeight="1" x14ac:dyDescent="0.2">
      <c r="B74" s="49">
        <v>45485</v>
      </c>
      <c r="C74" s="58">
        <f t="shared" si="12"/>
        <v>91</v>
      </c>
      <c r="D74" s="49">
        <f t="shared" si="13"/>
        <v>45485</v>
      </c>
      <c r="E74" s="66">
        <f t="shared" si="14"/>
        <v>45485</v>
      </c>
      <c r="F74" s="69">
        <f t="shared" si="15"/>
        <v>45485</v>
      </c>
      <c r="G74" s="70">
        <f t="shared" si="16"/>
        <v>91</v>
      </c>
      <c r="H74" s="70">
        <f t="shared" si="17"/>
        <v>1096</v>
      </c>
      <c r="I74" s="68">
        <f t="shared" si="4"/>
        <v>5.5E-2</v>
      </c>
      <c r="J74" s="71">
        <f t="shared" si="18"/>
        <v>1.3712328767123287</v>
      </c>
      <c r="K74" s="72">
        <v>0</v>
      </c>
      <c r="L74" s="72">
        <f t="shared" si="19"/>
        <v>100</v>
      </c>
      <c r="M74" s="72">
        <f t="shared" si="20"/>
        <v>1.3712328767123287</v>
      </c>
      <c r="N74" s="79">
        <f t="shared" si="11"/>
        <v>685616.43835616438</v>
      </c>
      <c r="O74" s="1"/>
      <c r="P74" s="1"/>
      <c r="Q74" s="19">
        <f t="shared" si="21"/>
        <v>3.0027397260273974</v>
      </c>
      <c r="R74" s="19">
        <f t="shared" si="22"/>
        <v>0.84872127009301868</v>
      </c>
      <c r="S74" s="20">
        <f t="shared" si="23"/>
        <v>1.3712328767123287</v>
      </c>
      <c r="T74" s="20">
        <f t="shared" si="24"/>
        <v>1.1637945087165913</v>
      </c>
      <c r="U74" s="20">
        <f t="shared" si="25"/>
        <v>3.494572004255847</v>
      </c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</row>
    <row r="75" spans="2:142" s="15" customFormat="1" ht="12.75" customHeight="1" x14ac:dyDescent="0.2">
      <c r="B75" s="49">
        <v>45577</v>
      </c>
      <c r="C75" s="58">
        <f t="shared" si="12"/>
        <v>92</v>
      </c>
      <c r="D75" s="49">
        <f t="shared" si="13"/>
        <v>45577</v>
      </c>
      <c r="E75" s="66">
        <f t="shared" si="14"/>
        <v>45577</v>
      </c>
      <c r="F75" s="69">
        <f t="shared" si="15"/>
        <v>45577</v>
      </c>
      <c r="G75" s="70">
        <f t="shared" si="16"/>
        <v>92</v>
      </c>
      <c r="H75" s="70">
        <f t="shared" si="17"/>
        <v>1188</v>
      </c>
      <c r="I75" s="68">
        <f t="shared" si="4"/>
        <v>5.5E-2</v>
      </c>
      <c r="J75" s="71">
        <f t="shared" si="18"/>
        <v>1.3863013698630138</v>
      </c>
      <c r="K75" s="72">
        <v>0</v>
      </c>
      <c r="L75" s="72">
        <f t="shared" si="19"/>
        <v>100</v>
      </c>
      <c r="M75" s="72">
        <f t="shared" si="20"/>
        <v>1.3863013698630138</v>
      </c>
      <c r="N75" s="79">
        <f t="shared" si="11"/>
        <v>693150.68493150698</v>
      </c>
      <c r="O75" s="1"/>
      <c r="P75" s="1"/>
      <c r="Q75" s="19">
        <f t="shared" si="21"/>
        <v>3.2547945205479452</v>
      </c>
      <c r="R75" s="19">
        <f t="shared" si="22"/>
        <v>0.83711575035631691</v>
      </c>
      <c r="S75" s="20">
        <f t="shared" si="23"/>
        <v>1.3863013698630138</v>
      </c>
      <c r="T75" s="20">
        <f t="shared" si="24"/>
        <v>1.1604947114528668</v>
      </c>
      <c r="U75" s="20">
        <f t="shared" si="25"/>
        <v>3.7771718279616593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</row>
    <row r="76" spans="2:142" s="15" customFormat="1" ht="12.75" customHeight="1" x14ac:dyDescent="0.2">
      <c r="B76" s="49">
        <v>45669</v>
      </c>
      <c r="C76" s="58">
        <f t="shared" si="12"/>
        <v>92</v>
      </c>
      <c r="D76" s="49">
        <f t="shared" si="13"/>
        <v>45669</v>
      </c>
      <c r="E76" s="66">
        <f t="shared" si="14"/>
        <v>45669</v>
      </c>
      <c r="F76" s="69">
        <f t="shared" si="15"/>
        <v>45669</v>
      </c>
      <c r="G76" s="70">
        <f t="shared" si="16"/>
        <v>92</v>
      </c>
      <c r="H76" s="70">
        <f t="shared" si="17"/>
        <v>1280</v>
      </c>
      <c r="I76" s="68">
        <f t="shared" si="4"/>
        <v>5.5E-2</v>
      </c>
      <c r="J76" s="71">
        <f t="shared" si="18"/>
        <v>1.3863013698630138</v>
      </c>
      <c r="K76" s="72">
        <v>5</v>
      </c>
      <c r="L76" s="72">
        <f t="shared" si="19"/>
        <v>95</v>
      </c>
      <c r="M76" s="72">
        <f t="shared" si="20"/>
        <v>6.3863013698630136</v>
      </c>
      <c r="N76" s="79">
        <f t="shared" si="11"/>
        <v>3193150.6849315064</v>
      </c>
      <c r="O76" s="1"/>
      <c r="P76" s="1"/>
      <c r="Q76" s="19">
        <f t="shared" si="21"/>
        <v>3.506849315068493</v>
      </c>
      <c r="R76" s="19">
        <f t="shared" si="22"/>
        <v>0.82566892593350094</v>
      </c>
      <c r="S76" s="20">
        <f t="shared" si="23"/>
        <v>6.3863013698630136</v>
      </c>
      <c r="T76" s="20">
        <f t="shared" si="24"/>
        <v>5.27297059274244</v>
      </c>
      <c r="U76" s="20">
        <f t="shared" si="25"/>
        <v>18.49151331153513</v>
      </c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</row>
    <row r="77" spans="2:142" s="15" customFormat="1" ht="12.75" customHeight="1" x14ac:dyDescent="0.2">
      <c r="B77" s="49">
        <v>45759</v>
      </c>
      <c r="C77" s="58">
        <f t="shared" si="12"/>
        <v>90</v>
      </c>
      <c r="D77" s="49">
        <f t="shared" si="13"/>
        <v>45759</v>
      </c>
      <c r="E77" s="66">
        <f t="shared" si="14"/>
        <v>45759</v>
      </c>
      <c r="F77" s="69">
        <f t="shared" si="15"/>
        <v>45759</v>
      </c>
      <c r="G77" s="70">
        <f t="shared" si="16"/>
        <v>90</v>
      </c>
      <c r="H77" s="70">
        <f t="shared" si="17"/>
        <v>1370</v>
      </c>
      <c r="I77" s="68">
        <f t="shared" si="4"/>
        <v>5.5E-2</v>
      </c>
      <c r="J77" s="71">
        <f t="shared" si="18"/>
        <v>1.2883561643835617</v>
      </c>
      <c r="K77" s="72">
        <v>0</v>
      </c>
      <c r="L77" s="72">
        <f t="shared" si="19"/>
        <v>95</v>
      </c>
      <c r="M77" s="72">
        <f t="shared" si="20"/>
        <v>1.2883561643835617</v>
      </c>
      <c r="N77" s="79">
        <f t="shared" si="11"/>
        <v>644178.08219178091</v>
      </c>
      <c r="O77" s="1"/>
      <c r="P77" s="1"/>
      <c r="Q77" s="19">
        <f t="shared" si="21"/>
        <v>3.7534246575342465</v>
      </c>
      <c r="R77" s="19">
        <f t="shared" si="22"/>
        <v>0.81462241877520691</v>
      </c>
      <c r="S77" s="20">
        <f t="shared" si="23"/>
        <v>1.2883561643835617</v>
      </c>
      <c r="T77" s="20">
        <f t="shared" si="24"/>
        <v>1.0495238148740851</v>
      </c>
      <c r="U77" s="20">
        <f t="shared" si="25"/>
        <v>3.9393085654177988</v>
      </c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</row>
    <row r="78" spans="2:142" s="15" customFormat="1" ht="12.75" customHeight="1" x14ac:dyDescent="0.2">
      <c r="B78" s="49">
        <v>45850</v>
      </c>
      <c r="C78" s="58">
        <f t="shared" si="12"/>
        <v>91</v>
      </c>
      <c r="D78" s="49">
        <f t="shared" si="13"/>
        <v>45850</v>
      </c>
      <c r="E78" s="66">
        <f t="shared" si="14"/>
        <v>45850</v>
      </c>
      <c r="F78" s="69">
        <f t="shared" si="15"/>
        <v>45850</v>
      </c>
      <c r="G78" s="70">
        <f t="shared" si="16"/>
        <v>91</v>
      </c>
      <c r="H78" s="70">
        <f t="shared" si="17"/>
        <v>1461</v>
      </c>
      <c r="I78" s="68">
        <f t="shared" si="4"/>
        <v>5.5E-2</v>
      </c>
      <c r="J78" s="71">
        <f t="shared" si="18"/>
        <v>1.3026712328767123</v>
      </c>
      <c r="K78" s="72">
        <v>5</v>
      </c>
      <c r="L78" s="72">
        <f t="shared" si="19"/>
        <v>90</v>
      </c>
      <c r="M78" s="72">
        <f t="shared" si="20"/>
        <v>6.3026712328767118</v>
      </c>
      <c r="N78" s="79">
        <f t="shared" si="11"/>
        <v>3151335.6164383562</v>
      </c>
      <c r="O78" s="1"/>
      <c r="P78" s="1"/>
      <c r="Q78" s="19">
        <f t="shared" si="21"/>
        <v>4.0027397260273974</v>
      </c>
      <c r="R78" s="19">
        <f t="shared" si="22"/>
        <v>0.80360342711024702</v>
      </c>
      <c r="S78" s="20">
        <f t="shared" si="23"/>
        <v>6.3026712328767118</v>
      </c>
      <c r="T78" s="20">
        <f t="shared" si="24"/>
        <v>5.064848202688891</v>
      </c>
      <c r="U78" s="20">
        <f t="shared" si="25"/>
        <v>20.273269107201287</v>
      </c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</row>
    <row r="79" spans="2:142" s="15" customFormat="1" ht="12.75" customHeight="1" x14ac:dyDescent="0.2">
      <c r="B79" s="49">
        <v>45942</v>
      </c>
      <c r="C79" s="58">
        <f t="shared" si="12"/>
        <v>92</v>
      </c>
      <c r="D79" s="49">
        <f t="shared" si="13"/>
        <v>45942</v>
      </c>
      <c r="E79" s="66">
        <f t="shared" si="14"/>
        <v>45942</v>
      </c>
      <c r="F79" s="69">
        <f t="shared" si="15"/>
        <v>45942</v>
      </c>
      <c r="G79" s="70">
        <f t="shared" si="16"/>
        <v>92</v>
      </c>
      <c r="H79" s="70">
        <f t="shared" si="17"/>
        <v>1553</v>
      </c>
      <c r="I79" s="68">
        <f t="shared" si="4"/>
        <v>5.5E-2</v>
      </c>
      <c r="J79" s="71">
        <f t="shared" si="18"/>
        <v>1.2476712328767126</v>
      </c>
      <c r="K79" s="72">
        <v>0</v>
      </c>
      <c r="L79" s="72">
        <f t="shared" si="19"/>
        <v>90</v>
      </c>
      <c r="M79" s="72">
        <f t="shared" si="20"/>
        <v>1.2476712328767126</v>
      </c>
      <c r="N79" s="79">
        <f t="shared" si="11"/>
        <v>623835.61643835623</v>
      </c>
      <c r="O79" s="1"/>
      <c r="P79" s="1"/>
      <c r="Q79" s="19">
        <f t="shared" si="21"/>
        <v>4.2547945205479456</v>
      </c>
      <c r="R79" s="19">
        <f t="shared" si="22"/>
        <v>0.79261485434502454</v>
      </c>
      <c r="S79" s="20">
        <f t="shared" si="23"/>
        <v>1.2476712328767126</v>
      </c>
      <c r="T79" s="20">
        <f t="shared" si="24"/>
        <v>0.98892275251705275</v>
      </c>
      <c r="U79" s="20">
        <f t="shared" si="25"/>
        <v>4.2076631086547485</v>
      </c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</row>
    <row r="80" spans="2:142" s="15" customFormat="1" ht="12.75" customHeight="1" x14ac:dyDescent="0.2">
      <c r="B80" s="49">
        <v>46034</v>
      </c>
      <c r="C80" s="58">
        <f t="shared" si="12"/>
        <v>92</v>
      </c>
      <c r="D80" s="49">
        <f t="shared" si="13"/>
        <v>46034</v>
      </c>
      <c r="E80" s="66">
        <f t="shared" si="14"/>
        <v>46034</v>
      </c>
      <c r="F80" s="69">
        <f t="shared" si="15"/>
        <v>46034</v>
      </c>
      <c r="G80" s="70">
        <f t="shared" si="16"/>
        <v>92</v>
      </c>
      <c r="H80" s="70">
        <f t="shared" si="17"/>
        <v>1645</v>
      </c>
      <c r="I80" s="68">
        <f t="shared" si="4"/>
        <v>5.5E-2</v>
      </c>
      <c r="J80" s="71">
        <f t="shared" si="18"/>
        <v>1.2476712328767126</v>
      </c>
      <c r="K80" s="72">
        <v>5</v>
      </c>
      <c r="L80" s="72">
        <f t="shared" si="19"/>
        <v>85</v>
      </c>
      <c r="M80" s="72">
        <f t="shared" si="20"/>
        <v>6.2476712328767121</v>
      </c>
      <c r="N80" s="79">
        <f t="shared" si="11"/>
        <v>3123835.6164383562</v>
      </c>
      <c r="O80" s="1"/>
      <c r="P80" s="1"/>
      <c r="Q80" s="19">
        <f t="shared" si="21"/>
        <v>4.506849315068493</v>
      </c>
      <c r="R80" s="19">
        <f t="shared" si="22"/>
        <v>0.78177654068440905</v>
      </c>
      <c r="S80" s="20">
        <f t="shared" si="23"/>
        <v>6.2476712328767121</v>
      </c>
      <c r="T80" s="20">
        <f t="shared" si="24"/>
        <v>4.8842828037718533</v>
      </c>
      <c r="U80" s="20">
        <f t="shared" si="25"/>
        <v>22.012726608779996</v>
      </c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</row>
    <row r="81" spans="2:142" s="15" customFormat="1" ht="12.75" customHeight="1" x14ac:dyDescent="0.2">
      <c r="B81" s="49">
        <v>46124</v>
      </c>
      <c r="C81" s="58">
        <f t="shared" si="12"/>
        <v>90</v>
      </c>
      <c r="D81" s="49">
        <f t="shared" si="13"/>
        <v>46124</v>
      </c>
      <c r="E81" s="66">
        <f t="shared" si="14"/>
        <v>46124</v>
      </c>
      <c r="F81" s="69">
        <f t="shared" si="15"/>
        <v>46124</v>
      </c>
      <c r="G81" s="70">
        <f t="shared" si="16"/>
        <v>90</v>
      </c>
      <c r="H81" s="70">
        <f t="shared" si="17"/>
        <v>1735</v>
      </c>
      <c r="I81" s="68">
        <f t="shared" si="4"/>
        <v>5.5E-2</v>
      </c>
      <c r="J81" s="71">
        <f t="shared" si="18"/>
        <v>1.1527397260273973</v>
      </c>
      <c r="K81" s="72">
        <v>0</v>
      </c>
      <c r="L81" s="72">
        <f t="shared" si="19"/>
        <v>85</v>
      </c>
      <c r="M81" s="72">
        <f t="shared" si="20"/>
        <v>1.1527397260273973</v>
      </c>
      <c r="N81" s="79">
        <f t="shared" si="11"/>
        <v>576369.8630136986</v>
      </c>
      <c r="O81" s="1"/>
      <c r="P81" s="1"/>
      <c r="Q81" s="19">
        <f t="shared" si="21"/>
        <v>4.7534246575342465</v>
      </c>
      <c r="R81" s="19">
        <f t="shared" si="22"/>
        <v>0.77131726350730934</v>
      </c>
      <c r="S81" s="20">
        <f t="shared" si="23"/>
        <v>1.1527397260273973</v>
      </c>
      <c r="T81" s="20">
        <f t="shared" si="24"/>
        <v>0.88912805101561754</v>
      </c>
      <c r="U81" s="20">
        <f t="shared" si="25"/>
        <v>4.226403201403004</v>
      </c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</row>
    <row r="82" spans="2:142" s="15" customFormat="1" ht="12.75" customHeight="1" x14ac:dyDescent="0.2">
      <c r="B82" s="49">
        <v>46215</v>
      </c>
      <c r="C82" s="58">
        <f t="shared" si="12"/>
        <v>91</v>
      </c>
      <c r="D82" s="49">
        <f t="shared" si="13"/>
        <v>46215</v>
      </c>
      <c r="E82" s="66">
        <f t="shared" si="14"/>
        <v>46215</v>
      </c>
      <c r="F82" s="69">
        <f t="shared" si="15"/>
        <v>46215</v>
      </c>
      <c r="G82" s="70">
        <f t="shared" si="16"/>
        <v>91</v>
      </c>
      <c r="H82" s="70">
        <f t="shared" si="17"/>
        <v>1826</v>
      </c>
      <c r="I82" s="68">
        <f t="shared" si="4"/>
        <v>5.5E-2</v>
      </c>
      <c r="J82" s="71">
        <f t="shared" si="18"/>
        <v>1.1655479452054796</v>
      </c>
      <c r="K82" s="72">
        <v>5</v>
      </c>
      <c r="L82" s="72">
        <f t="shared" si="19"/>
        <v>80</v>
      </c>
      <c r="M82" s="72">
        <f t="shared" si="20"/>
        <v>6.1655479452054793</v>
      </c>
      <c r="N82" s="79">
        <f t="shared" si="11"/>
        <v>3082773.9726027399</v>
      </c>
      <c r="O82" s="1"/>
      <c r="P82" s="1"/>
      <c r="Q82" s="19">
        <f t="shared" si="21"/>
        <v>5.0027397260273974</v>
      </c>
      <c r="R82" s="19">
        <f t="shared" si="22"/>
        <v>0.7608840391057452</v>
      </c>
      <c r="S82" s="20">
        <f t="shared" si="23"/>
        <v>6.1655479452054793</v>
      </c>
      <c r="T82" s="20">
        <f t="shared" si="24"/>
        <v>4.6912670238480727</v>
      </c>
      <c r="U82" s="20">
        <f t="shared" si="25"/>
        <v>23.469187905607072</v>
      </c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</row>
    <row r="83" spans="2:142" s="15" customFormat="1" ht="12.75" customHeight="1" x14ac:dyDescent="0.2">
      <c r="B83" s="49">
        <v>46307</v>
      </c>
      <c r="C83" s="58">
        <f t="shared" si="12"/>
        <v>92</v>
      </c>
      <c r="D83" s="49">
        <f t="shared" si="13"/>
        <v>46307</v>
      </c>
      <c r="E83" s="66">
        <f t="shared" si="14"/>
        <v>46307</v>
      </c>
      <c r="F83" s="69">
        <f t="shared" si="15"/>
        <v>46307</v>
      </c>
      <c r="G83" s="70">
        <f t="shared" si="16"/>
        <v>92</v>
      </c>
      <c r="H83" s="70">
        <f t="shared" si="17"/>
        <v>1918</v>
      </c>
      <c r="I83" s="68">
        <f t="shared" si="4"/>
        <v>5.5E-2</v>
      </c>
      <c r="J83" s="71">
        <f t="shared" si="18"/>
        <v>1.1090410958904111</v>
      </c>
      <c r="K83" s="72">
        <v>0</v>
      </c>
      <c r="L83" s="72">
        <f t="shared" si="19"/>
        <v>80</v>
      </c>
      <c r="M83" s="72">
        <f t="shared" si="20"/>
        <v>1.1090410958904111</v>
      </c>
      <c r="N83" s="79">
        <f t="shared" si="11"/>
        <v>554520.54794520559</v>
      </c>
      <c r="O83" s="1"/>
      <c r="P83" s="1"/>
      <c r="Q83" s="19">
        <f t="shared" si="21"/>
        <v>5.2547945205479456</v>
      </c>
      <c r="R83" s="19">
        <f t="shared" si="22"/>
        <v>0.7504796165416503</v>
      </c>
      <c r="S83" s="20">
        <f t="shared" si="23"/>
        <v>1.1090410958904111</v>
      </c>
      <c r="T83" s="20">
        <f t="shared" si="24"/>
        <v>0.83231273637276737</v>
      </c>
      <c r="U83" s="20">
        <f t="shared" si="25"/>
        <v>4.3736324064738845</v>
      </c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</row>
    <row r="84" spans="2:142" s="15" customFormat="1" ht="12.75" customHeight="1" x14ac:dyDescent="0.2">
      <c r="B84" s="49">
        <v>46399</v>
      </c>
      <c r="C84" s="58">
        <f t="shared" si="12"/>
        <v>92</v>
      </c>
      <c r="D84" s="49">
        <f t="shared" si="13"/>
        <v>46399</v>
      </c>
      <c r="E84" s="66">
        <f t="shared" si="14"/>
        <v>46399</v>
      </c>
      <c r="F84" s="69">
        <f t="shared" si="15"/>
        <v>46399</v>
      </c>
      <c r="G84" s="70">
        <f t="shared" si="16"/>
        <v>92</v>
      </c>
      <c r="H84" s="70">
        <f t="shared" si="17"/>
        <v>2010</v>
      </c>
      <c r="I84" s="68">
        <f t="shared" si="4"/>
        <v>5.5E-2</v>
      </c>
      <c r="J84" s="71">
        <f t="shared" si="18"/>
        <v>1.1090410958904111</v>
      </c>
      <c r="K84" s="72">
        <v>5</v>
      </c>
      <c r="L84" s="72">
        <f t="shared" si="19"/>
        <v>75</v>
      </c>
      <c r="M84" s="72">
        <f t="shared" si="20"/>
        <v>6.1090410958904116</v>
      </c>
      <c r="N84" s="79">
        <f t="shared" si="11"/>
        <v>3054520.5479452056</v>
      </c>
      <c r="O84" s="1"/>
      <c r="P84" s="1"/>
      <c r="Q84" s="19">
        <f t="shared" si="21"/>
        <v>5.506849315068493</v>
      </c>
      <c r="R84" s="19">
        <f t="shared" si="22"/>
        <v>0.74021746533998212</v>
      </c>
      <c r="S84" s="20">
        <f t="shared" si="23"/>
        <v>6.1090410958904116</v>
      </c>
      <c r="T84" s="20">
        <f t="shared" si="24"/>
        <v>4.522018915657787</v>
      </c>
      <c r="U84" s="20">
        <f t="shared" si="25"/>
        <v>24.902076768416855</v>
      </c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</row>
    <row r="85" spans="2:142" s="15" customFormat="1" ht="12.75" customHeight="1" x14ac:dyDescent="0.2">
      <c r="B85" s="49">
        <v>46489</v>
      </c>
      <c r="C85" s="58">
        <f t="shared" si="12"/>
        <v>90</v>
      </c>
      <c r="D85" s="49">
        <f t="shared" si="13"/>
        <v>46489</v>
      </c>
      <c r="E85" s="66">
        <f t="shared" si="14"/>
        <v>46489</v>
      </c>
      <c r="F85" s="69">
        <f t="shared" si="15"/>
        <v>46489</v>
      </c>
      <c r="G85" s="70">
        <f t="shared" si="16"/>
        <v>90</v>
      </c>
      <c r="H85" s="70">
        <f t="shared" si="17"/>
        <v>2100</v>
      </c>
      <c r="I85" s="68">
        <f t="shared" si="4"/>
        <v>5.5E-2</v>
      </c>
      <c r="J85" s="71">
        <f t="shared" si="18"/>
        <v>1.0171232876712328</v>
      </c>
      <c r="K85" s="72">
        <v>0</v>
      </c>
      <c r="L85" s="72">
        <f t="shared" si="19"/>
        <v>75</v>
      </c>
      <c r="M85" s="72">
        <f t="shared" si="20"/>
        <v>1.0171232876712328</v>
      </c>
      <c r="N85" s="79">
        <f t="shared" si="11"/>
        <v>508561.64383561641</v>
      </c>
      <c r="O85" s="1"/>
      <c r="P85" s="1"/>
      <c r="Q85" s="19">
        <f t="shared" si="21"/>
        <v>5.7534246575342465</v>
      </c>
      <c r="R85" s="19">
        <f t="shared" si="22"/>
        <v>0.73031420112263523</v>
      </c>
      <c r="S85" s="20">
        <f t="shared" si="23"/>
        <v>1.0171232876712328</v>
      </c>
      <c r="T85" s="20">
        <f t="shared" si="24"/>
        <v>0.74281958127884473</v>
      </c>
      <c r="U85" s="20">
        <f t="shared" si="25"/>
        <v>4.2737564950289695</v>
      </c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</row>
    <row r="86" spans="2:142" s="15" customFormat="1" ht="12.75" customHeight="1" x14ac:dyDescent="0.2">
      <c r="B86" s="49">
        <v>46580</v>
      </c>
      <c r="C86" s="58">
        <f t="shared" si="12"/>
        <v>91</v>
      </c>
      <c r="D86" s="49">
        <f t="shared" si="13"/>
        <v>46580</v>
      </c>
      <c r="E86" s="66">
        <f t="shared" si="14"/>
        <v>46580</v>
      </c>
      <c r="F86" s="69">
        <f t="shared" si="15"/>
        <v>46580</v>
      </c>
      <c r="G86" s="70">
        <f t="shared" si="16"/>
        <v>91</v>
      </c>
      <c r="H86" s="70">
        <f t="shared" si="17"/>
        <v>2191</v>
      </c>
      <c r="I86" s="68">
        <f t="shared" si="4"/>
        <v>5.5E-2</v>
      </c>
      <c r="J86" s="71">
        <f t="shared" si="18"/>
        <v>1.0284246575342466</v>
      </c>
      <c r="K86" s="72">
        <v>5</v>
      </c>
      <c r="L86" s="72">
        <f t="shared" si="19"/>
        <v>70</v>
      </c>
      <c r="M86" s="72">
        <f t="shared" si="20"/>
        <v>6.0284246575342468</v>
      </c>
      <c r="N86" s="79">
        <f t="shared" si="11"/>
        <v>3014212.3287671232</v>
      </c>
      <c r="O86" s="1"/>
      <c r="P86" s="1"/>
      <c r="Q86" s="19">
        <f t="shared" si="21"/>
        <v>6.0027397260273974</v>
      </c>
      <c r="R86" s="19">
        <f t="shared" si="22"/>
        <v>0.72043560472079382</v>
      </c>
      <c r="S86" s="20">
        <f t="shared" si="23"/>
        <v>6.0284246575342468</v>
      </c>
      <c r="T86" s="20">
        <f t="shared" si="24"/>
        <v>4.3430917636644297</v>
      </c>
      <c r="U86" s="20">
        <f t="shared" si="25"/>
        <v>26.070449463530863</v>
      </c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</row>
    <row r="87" spans="2:142" s="15" customFormat="1" ht="12.75" customHeight="1" x14ac:dyDescent="0.2">
      <c r="B87" s="49">
        <v>46672</v>
      </c>
      <c r="C87" s="58">
        <f t="shared" si="12"/>
        <v>92</v>
      </c>
      <c r="D87" s="49">
        <f t="shared" si="13"/>
        <v>46672</v>
      </c>
      <c r="E87" s="66">
        <f t="shared" si="14"/>
        <v>46672</v>
      </c>
      <c r="F87" s="69">
        <f t="shared" si="15"/>
        <v>46672</v>
      </c>
      <c r="G87" s="70">
        <f t="shared" si="16"/>
        <v>92</v>
      </c>
      <c r="H87" s="70">
        <f t="shared" si="17"/>
        <v>2283</v>
      </c>
      <c r="I87" s="68">
        <f t="shared" si="4"/>
        <v>5.5E-2</v>
      </c>
      <c r="J87" s="71">
        <f t="shared" si="18"/>
        <v>0.97041095890410967</v>
      </c>
      <c r="K87" s="72">
        <v>0</v>
      </c>
      <c r="L87" s="72">
        <f t="shared" si="19"/>
        <v>70</v>
      </c>
      <c r="M87" s="72">
        <f t="shared" si="20"/>
        <v>0.97041095890410967</v>
      </c>
      <c r="N87" s="79">
        <f t="shared" si="11"/>
        <v>485205.47945205477</v>
      </c>
      <c r="O87" s="1"/>
      <c r="P87" s="1"/>
      <c r="Q87" s="19">
        <f t="shared" si="21"/>
        <v>6.2547945205479456</v>
      </c>
      <c r="R87" s="19">
        <f t="shared" si="22"/>
        <v>0.71058427905684118</v>
      </c>
      <c r="S87" s="20">
        <f t="shared" si="23"/>
        <v>0.97041095890410967</v>
      </c>
      <c r="T87" s="20">
        <f t="shared" si="24"/>
        <v>0.68955877162173473</v>
      </c>
      <c r="U87" s="20">
        <f t="shared" si="25"/>
        <v>4.3130484263353983</v>
      </c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</row>
    <row r="88" spans="2:142" s="15" customFormat="1" ht="12.75" customHeight="1" x14ac:dyDescent="0.2">
      <c r="B88" s="49">
        <v>46764</v>
      </c>
      <c r="C88" s="58">
        <f t="shared" si="12"/>
        <v>92</v>
      </c>
      <c r="D88" s="49">
        <f t="shared" si="13"/>
        <v>46764</v>
      </c>
      <c r="E88" s="66">
        <f t="shared" si="14"/>
        <v>46764</v>
      </c>
      <c r="F88" s="69">
        <f t="shared" si="15"/>
        <v>46764</v>
      </c>
      <c r="G88" s="70">
        <f t="shared" si="16"/>
        <v>92</v>
      </c>
      <c r="H88" s="70">
        <f t="shared" si="17"/>
        <v>2375</v>
      </c>
      <c r="I88" s="68">
        <f t="shared" si="4"/>
        <v>5.5E-2</v>
      </c>
      <c r="J88" s="71">
        <f t="shared" si="18"/>
        <v>0.97041095890410967</v>
      </c>
      <c r="K88" s="72">
        <v>5</v>
      </c>
      <c r="L88" s="72">
        <f t="shared" si="19"/>
        <v>65</v>
      </c>
      <c r="M88" s="72">
        <f t="shared" si="20"/>
        <v>5.9704109589041092</v>
      </c>
      <c r="N88" s="79">
        <f t="shared" si="11"/>
        <v>2985205.4794520545</v>
      </c>
      <c r="O88" s="1"/>
      <c r="P88" s="1"/>
      <c r="Q88" s="19">
        <f t="shared" si="21"/>
        <v>6.506849315068493</v>
      </c>
      <c r="R88" s="19">
        <f t="shared" si="22"/>
        <v>0.70086766163981762</v>
      </c>
      <c r="S88" s="20">
        <f t="shared" si="23"/>
        <v>5.9704109589041092</v>
      </c>
      <c r="T88" s="20">
        <f t="shared" si="24"/>
        <v>4.1844679677958645</v>
      </c>
      <c r="U88" s="20">
        <f t="shared" si="25"/>
        <v>27.227702530178568</v>
      </c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</row>
    <row r="89" spans="2:142" s="15" customFormat="1" ht="12.75" customHeight="1" x14ac:dyDescent="0.2">
      <c r="B89" s="49">
        <v>46855</v>
      </c>
      <c r="C89" s="58">
        <f t="shared" si="12"/>
        <v>91</v>
      </c>
      <c r="D89" s="49">
        <f t="shared" si="13"/>
        <v>46855</v>
      </c>
      <c r="E89" s="66">
        <f t="shared" si="14"/>
        <v>46855</v>
      </c>
      <c r="F89" s="69">
        <f t="shared" si="15"/>
        <v>46855</v>
      </c>
      <c r="G89" s="70">
        <f t="shared" si="16"/>
        <v>91</v>
      </c>
      <c r="H89" s="70">
        <f t="shared" si="17"/>
        <v>2466</v>
      </c>
      <c r="I89" s="68">
        <f t="shared" si="4"/>
        <v>5.5E-2</v>
      </c>
      <c r="J89" s="71">
        <f t="shared" si="18"/>
        <v>0.89130136986301367</v>
      </c>
      <c r="K89" s="72">
        <v>0</v>
      </c>
      <c r="L89" s="72">
        <f t="shared" si="19"/>
        <v>65</v>
      </c>
      <c r="M89" s="72">
        <f t="shared" si="20"/>
        <v>0.89130136986301367</v>
      </c>
      <c r="N89" s="79">
        <f t="shared" si="11"/>
        <v>445650.68493150681</v>
      </c>
      <c r="O89" s="1"/>
      <c r="P89" s="1"/>
      <c r="Q89" s="19">
        <f t="shared" si="21"/>
        <v>6.7561643835616438</v>
      </c>
      <c r="R89" s="19">
        <f t="shared" si="22"/>
        <v>0.69138737390914062</v>
      </c>
      <c r="S89" s="20">
        <f t="shared" si="23"/>
        <v>0.89130136986301367</v>
      </c>
      <c r="T89" s="20">
        <f t="shared" si="24"/>
        <v>0.61623451347120872</v>
      </c>
      <c r="U89" s="20">
        <f t="shared" si="25"/>
        <v>4.1633816718356185</v>
      </c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</row>
    <row r="90" spans="2:142" s="15" customFormat="1" ht="12.75" customHeight="1" x14ac:dyDescent="0.2">
      <c r="B90" s="49">
        <v>46946</v>
      </c>
      <c r="C90" s="58">
        <f t="shared" si="12"/>
        <v>91</v>
      </c>
      <c r="D90" s="49">
        <f t="shared" si="13"/>
        <v>46946</v>
      </c>
      <c r="E90" s="66">
        <f t="shared" si="14"/>
        <v>46946</v>
      </c>
      <c r="F90" s="69">
        <f t="shared" si="15"/>
        <v>46946</v>
      </c>
      <c r="G90" s="70">
        <f t="shared" si="16"/>
        <v>91</v>
      </c>
      <c r="H90" s="70">
        <f t="shared" si="17"/>
        <v>2557</v>
      </c>
      <c r="I90" s="68">
        <f t="shared" si="4"/>
        <v>5.5E-2</v>
      </c>
      <c r="J90" s="71">
        <f t="shared" si="18"/>
        <v>0.89130136986301367</v>
      </c>
      <c r="K90" s="72">
        <v>5</v>
      </c>
      <c r="L90" s="72">
        <f t="shared" si="19"/>
        <v>60</v>
      </c>
      <c r="M90" s="72">
        <f t="shared" si="20"/>
        <v>5.8913013698630134</v>
      </c>
      <c r="N90" s="79">
        <f t="shared" si="11"/>
        <v>2945650.6849315064</v>
      </c>
      <c r="O90" s="1"/>
      <c r="P90" s="1"/>
      <c r="Q90" s="19">
        <f t="shared" si="21"/>
        <v>7.0054794520547947</v>
      </c>
      <c r="R90" s="19">
        <f t="shared" si="22"/>
        <v>0.68203532130811151</v>
      </c>
      <c r="S90" s="20">
        <f t="shared" si="23"/>
        <v>5.8913013698630134</v>
      </c>
      <c r="T90" s="20">
        <f t="shared" si="24"/>
        <v>4.0180756227174381</v>
      </c>
      <c r="U90" s="20">
        <f t="shared" si="25"/>
        <v>28.148546211749288</v>
      </c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</row>
    <row r="91" spans="2:142" s="15" customFormat="1" ht="12.75" customHeight="1" x14ac:dyDescent="0.2">
      <c r="B91" s="49">
        <v>47038</v>
      </c>
      <c r="C91" s="58">
        <f t="shared" si="12"/>
        <v>92</v>
      </c>
      <c r="D91" s="49">
        <f t="shared" si="13"/>
        <v>47038</v>
      </c>
      <c r="E91" s="66">
        <f t="shared" si="14"/>
        <v>47038</v>
      </c>
      <c r="F91" s="69">
        <f t="shared" si="15"/>
        <v>47038</v>
      </c>
      <c r="G91" s="70">
        <f t="shared" si="16"/>
        <v>92</v>
      </c>
      <c r="H91" s="70">
        <f t="shared" si="17"/>
        <v>2649</v>
      </c>
      <c r="I91" s="68">
        <f t="shared" si="4"/>
        <v>5.5E-2</v>
      </c>
      <c r="J91" s="71">
        <f t="shared" si="18"/>
        <v>0.83178082191780833</v>
      </c>
      <c r="K91" s="72">
        <v>0</v>
      </c>
      <c r="L91" s="72">
        <f t="shared" si="19"/>
        <v>60</v>
      </c>
      <c r="M91" s="72">
        <f t="shared" si="20"/>
        <v>0.83178082191780833</v>
      </c>
      <c r="N91" s="79">
        <f t="shared" si="11"/>
        <v>415890.41095890419</v>
      </c>
      <c r="O91" s="1"/>
      <c r="P91" s="1"/>
      <c r="Q91" s="19">
        <f t="shared" si="21"/>
        <v>7.2575342465753421</v>
      </c>
      <c r="R91" s="19">
        <f t="shared" si="22"/>
        <v>0.67270908587430245</v>
      </c>
      <c r="S91" s="20">
        <f t="shared" si="23"/>
        <v>0.83178082191780833</v>
      </c>
      <c r="T91" s="20">
        <f t="shared" si="24"/>
        <v>0.55954651636010477</v>
      </c>
      <c r="U91" s="20">
        <f t="shared" si="25"/>
        <v>4.0609280050353904</v>
      </c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</row>
    <row r="92" spans="2:142" s="15" customFormat="1" ht="12.75" customHeight="1" x14ac:dyDescent="0.2">
      <c r="B92" s="49">
        <v>47130</v>
      </c>
      <c r="C92" s="58">
        <f t="shared" si="12"/>
        <v>92</v>
      </c>
      <c r="D92" s="49">
        <f t="shared" si="13"/>
        <v>47130</v>
      </c>
      <c r="E92" s="66">
        <f t="shared" si="14"/>
        <v>47130</v>
      </c>
      <c r="F92" s="69">
        <f t="shared" si="15"/>
        <v>47130</v>
      </c>
      <c r="G92" s="70">
        <f t="shared" si="16"/>
        <v>92</v>
      </c>
      <c r="H92" s="70">
        <f t="shared" si="17"/>
        <v>2741</v>
      </c>
      <c r="I92" s="68">
        <f t="shared" si="4"/>
        <v>5.5E-2</v>
      </c>
      <c r="J92" s="71">
        <f t="shared" si="18"/>
        <v>0.83178082191780833</v>
      </c>
      <c r="K92" s="72">
        <v>10</v>
      </c>
      <c r="L92" s="72">
        <f t="shared" si="19"/>
        <v>50</v>
      </c>
      <c r="M92" s="72">
        <f t="shared" si="20"/>
        <v>10.831780821917809</v>
      </c>
      <c r="N92" s="79">
        <f t="shared" si="11"/>
        <v>5415890.4109589038</v>
      </c>
      <c r="O92" s="1"/>
      <c r="P92" s="1"/>
      <c r="Q92" s="19">
        <f t="shared" si="21"/>
        <v>7.5095890410958903</v>
      </c>
      <c r="R92" s="19">
        <f t="shared" si="22"/>
        <v>0.66351037853859818</v>
      </c>
      <c r="S92" s="20">
        <f t="shared" si="23"/>
        <v>10.831780821917809</v>
      </c>
      <c r="T92" s="20">
        <f t="shared" si="24"/>
        <v>7.1869989933978129</v>
      </c>
      <c r="U92" s="20">
        <f t="shared" si="25"/>
        <v>53.971408879187408</v>
      </c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</row>
    <row r="93" spans="2:142" s="15" customFormat="1" ht="12.75" customHeight="1" x14ac:dyDescent="0.2">
      <c r="B93" s="49">
        <v>47220</v>
      </c>
      <c r="C93" s="58">
        <f t="shared" si="12"/>
        <v>90</v>
      </c>
      <c r="D93" s="49">
        <f t="shared" si="13"/>
        <v>47220</v>
      </c>
      <c r="E93" s="66">
        <f t="shared" si="14"/>
        <v>47220</v>
      </c>
      <c r="F93" s="69">
        <f t="shared" si="15"/>
        <v>47220</v>
      </c>
      <c r="G93" s="70">
        <f t="shared" si="16"/>
        <v>90</v>
      </c>
      <c r="H93" s="70">
        <f t="shared" si="17"/>
        <v>2831</v>
      </c>
      <c r="I93" s="68">
        <f t="shared" si="4"/>
        <v>5.5E-2</v>
      </c>
      <c r="J93" s="71">
        <f t="shared" si="18"/>
        <v>0.67808219178082196</v>
      </c>
      <c r="K93" s="72">
        <v>0</v>
      </c>
      <c r="L93" s="72">
        <f t="shared" si="19"/>
        <v>50</v>
      </c>
      <c r="M93" s="72">
        <f t="shared" si="20"/>
        <v>0.67808219178082196</v>
      </c>
      <c r="N93" s="79">
        <f t="shared" si="11"/>
        <v>339041.095890411</v>
      </c>
      <c r="O93" s="1"/>
      <c r="P93" s="1"/>
      <c r="Q93" s="19">
        <f t="shared" si="21"/>
        <v>7.7561643835616438</v>
      </c>
      <c r="R93" s="19">
        <f t="shared" si="22"/>
        <v>0.65463336752859524</v>
      </c>
      <c r="S93" s="20">
        <f t="shared" si="23"/>
        <v>0.67808219178082196</v>
      </c>
      <c r="T93" s="20">
        <f t="shared" si="24"/>
        <v>0.44389522866665021</v>
      </c>
      <c r="U93" s="20">
        <f t="shared" si="25"/>
        <v>3.4429243626172239</v>
      </c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</row>
    <row r="94" spans="2:142" s="15" customFormat="1" ht="12.75" customHeight="1" x14ac:dyDescent="0.2">
      <c r="B94" s="49">
        <v>47311</v>
      </c>
      <c r="C94" s="58">
        <f t="shared" si="12"/>
        <v>91</v>
      </c>
      <c r="D94" s="49">
        <f t="shared" si="13"/>
        <v>47311</v>
      </c>
      <c r="E94" s="66">
        <f t="shared" si="14"/>
        <v>47311</v>
      </c>
      <c r="F94" s="69">
        <f t="shared" si="15"/>
        <v>47311</v>
      </c>
      <c r="G94" s="70">
        <f t="shared" si="16"/>
        <v>91</v>
      </c>
      <c r="H94" s="70">
        <f t="shared" si="17"/>
        <v>2922</v>
      </c>
      <c r="I94" s="68">
        <f t="shared" si="4"/>
        <v>5.5E-2</v>
      </c>
      <c r="J94" s="71">
        <f t="shared" si="18"/>
        <v>0.68561643835616437</v>
      </c>
      <c r="K94" s="72">
        <v>10</v>
      </c>
      <c r="L94" s="72">
        <f t="shared" si="19"/>
        <v>40</v>
      </c>
      <c r="M94" s="72">
        <f t="shared" si="20"/>
        <v>10.685616438356165</v>
      </c>
      <c r="N94" s="79">
        <f t="shared" si="11"/>
        <v>5342808.2191780824</v>
      </c>
      <c r="O94" s="1"/>
      <c r="P94" s="1"/>
      <c r="Q94" s="19">
        <f t="shared" si="21"/>
        <v>8.0054794520547947</v>
      </c>
      <c r="R94" s="19">
        <f t="shared" si="22"/>
        <v>0.64577846806333428</v>
      </c>
      <c r="S94" s="20">
        <f t="shared" si="23"/>
        <v>10.685616438356165</v>
      </c>
      <c r="T94" s="20">
        <f t="shared" si="24"/>
        <v>6.9005410138740269</v>
      </c>
      <c r="U94" s="20">
        <f t="shared" si="25"/>
        <v>55.242139294629879</v>
      </c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</row>
    <row r="95" spans="2:142" s="15" customFormat="1" ht="12.75" customHeight="1" x14ac:dyDescent="0.2">
      <c r="B95" s="49">
        <v>47403</v>
      </c>
      <c r="C95" s="58">
        <f t="shared" si="12"/>
        <v>92</v>
      </c>
      <c r="D95" s="49">
        <f t="shared" si="13"/>
        <v>47403</v>
      </c>
      <c r="E95" s="66">
        <f t="shared" si="14"/>
        <v>47403</v>
      </c>
      <c r="F95" s="69">
        <f t="shared" si="15"/>
        <v>47403</v>
      </c>
      <c r="G95" s="70">
        <f t="shared" si="16"/>
        <v>92</v>
      </c>
      <c r="H95" s="70">
        <f t="shared" si="17"/>
        <v>3014</v>
      </c>
      <c r="I95" s="68">
        <f t="shared" si="4"/>
        <v>5.5E-2</v>
      </c>
      <c r="J95" s="71">
        <f t="shared" si="18"/>
        <v>0.55452054794520556</v>
      </c>
      <c r="K95" s="72">
        <v>0</v>
      </c>
      <c r="L95" s="72">
        <f t="shared" si="19"/>
        <v>40</v>
      </c>
      <c r="M95" s="72">
        <f t="shared" si="20"/>
        <v>0.55452054794520556</v>
      </c>
      <c r="N95" s="79">
        <f t="shared" si="11"/>
        <v>277260.27397260279</v>
      </c>
      <c r="O95" s="1"/>
      <c r="P95" s="1"/>
      <c r="Q95" s="19">
        <f t="shared" si="21"/>
        <v>8.257534246575343</v>
      </c>
      <c r="R95" s="19">
        <f t="shared" si="22"/>
        <v>0.63694801333015116</v>
      </c>
      <c r="S95" s="20">
        <f t="shared" si="23"/>
        <v>0.55452054794520556</v>
      </c>
      <c r="T95" s="20">
        <f t="shared" si="24"/>
        <v>0.3532007613644455</v>
      </c>
      <c r="U95" s="20">
        <f t="shared" si="25"/>
        <v>2.916567382883394</v>
      </c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</row>
    <row r="96" spans="2:142" s="15" customFormat="1" ht="12.75" customHeight="1" x14ac:dyDescent="0.2">
      <c r="B96" s="49">
        <v>47495</v>
      </c>
      <c r="C96" s="58">
        <f t="shared" si="12"/>
        <v>92</v>
      </c>
      <c r="D96" s="49">
        <f t="shared" si="13"/>
        <v>47495</v>
      </c>
      <c r="E96" s="66">
        <f t="shared" si="14"/>
        <v>47495</v>
      </c>
      <c r="F96" s="69">
        <f t="shared" si="15"/>
        <v>47495</v>
      </c>
      <c r="G96" s="70">
        <f t="shared" si="16"/>
        <v>92</v>
      </c>
      <c r="H96" s="70">
        <f t="shared" si="17"/>
        <v>3106</v>
      </c>
      <c r="I96" s="68">
        <f t="shared" si="4"/>
        <v>5.5E-2</v>
      </c>
      <c r="J96" s="71">
        <f t="shared" si="18"/>
        <v>0.55452054794520556</v>
      </c>
      <c r="K96" s="72">
        <v>10</v>
      </c>
      <c r="L96" s="72">
        <f t="shared" si="19"/>
        <v>30</v>
      </c>
      <c r="M96" s="72">
        <f t="shared" si="20"/>
        <v>10.554520547945206</v>
      </c>
      <c r="N96" s="79">
        <f t="shared" si="11"/>
        <v>5277260.2739726035</v>
      </c>
      <c r="O96" s="1"/>
      <c r="P96" s="1"/>
      <c r="Q96" s="19">
        <f t="shared" si="21"/>
        <v>8.5095890410958912</v>
      </c>
      <c r="R96" s="19">
        <f t="shared" si="22"/>
        <v>0.62823830732838459</v>
      </c>
      <c r="S96" s="20">
        <f t="shared" si="23"/>
        <v>10.554520547945206</v>
      </c>
      <c r="T96" s="20">
        <f t="shared" si="24"/>
        <v>6.6307541237037499</v>
      </c>
      <c r="U96" s="20">
        <f t="shared" si="25"/>
        <v>56.424992625270818</v>
      </c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</row>
    <row r="97" spans="2:142" s="15" customFormat="1" ht="12.75" customHeight="1" x14ac:dyDescent="0.2">
      <c r="B97" s="49">
        <v>47585</v>
      </c>
      <c r="C97" s="58">
        <f t="shared" si="12"/>
        <v>90</v>
      </c>
      <c r="D97" s="49">
        <f t="shared" si="13"/>
        <v>47585</v>
      </c>
      <c r="E97" s="66">
        <f t="shared" si="14"/>
        <v>47585</v>
      </c>
      <c r="F97" s="69">
        <f t="shared" si="15"/>
        <v>47585</v>
      </c>
      <c r="G97" s="70">
        <f t="shared" si="16"/>
        <v>90</v>
      </c>
      <c r="H97" s="70">
        <f t="shared" si="17"/>
        <v>3196</v>
      </c>
      <c r="I97" s="68">
        <f t="shared" si="4"/>
        <v>5.5E-2</v>
      </c>
      <c r="J97" s="71">
        <f t="shared" si="18"/>
        <v>0.40684931506849314</v>
      </c>
      <c r="K97" s="72">
        <v>0</v>
      </c>
      <c r="L97" s="72">
        <f t="shared" si="19"/>
        <v>30</v>
      </c>
      <c r="M97" s="72">
        <f t="shared" si="20"/>
        <v>0.40684931506849314</v>
      </c>
      <c r="N97" s="79">
        <f t="shared" si="11"/>
        <v>203424.65753424657</v>
      </c>
      <c r="O97" s="1"/>
      <c r="P97" s="1"/>
      <c r="Q97" s="19">
        <f t="shared" si="21"/>
        <v>8.7561643835616429</v>
      </c>
      <c r="R97" s="19">
        <f t="shared" si="22"/>
        <v>0.61983319634377132</v>
      </c>
      <c r="S97" s="20">
        <f t="shared" si="23"/>
        <v>0.40684931506849314</v>
      </c>
      <c r="T97" s="20">
        <f t="shared" si="24"/>
        <v>0.25217871138917819</v>
      </c>
      <c r="U97" s="20">
        <f t="shared" si="25"/>
        <v>2.208118250958393</v>
      </c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</row>
    <row r="98" spans="2:142" s="15" customFormat="1" ht="12.75" customHeight="1" x14ac:dyDescent="0.2">
      <c r="B98" s="49">
        <v>47676</v>
      </c>
      <c r="C98" s="58">
        <f t="shared" si="12"/>
        <v>91</v>
      </c>
      <c r="D98" s="49">
        <f t="shared" si="13"/>
        <v>47676</v>
      </c>
      <c r="E98" s="66">
        <f t="shared" si="14"/>
        <v>47676</v>
      </c>
      <c r="F98" s="69">
        <f t="shared" si="15"/>
        <v>47676</v>
      </c>
      <c r="G98" s="70">
        <f t="shared" si="16"/>
        <v>91</v>
      </c>
      <c r="H98" s="70">
        <f t="shared" si="17"/>
        <v>3287</v>
      </c>
      <c r="I98" s="68">
        <f t="shared" si="4"/>
        <v>5.5E-2</v>
      </c>
      <c r="J98" s="71">
        <f t="shared" si="18"/>
        <v>0.41136986301369866</v>
      </c>
      <c r="K98" s="72">
        <v>10</v>
      </c>
      <c r="L98" s="72">
        <f t="shared" si="19"/>
        <v>20</v>
      </c>
      <c r="M98" s="72">
        <f t="shared" si="20"/>
        <v>10.411369863013698</v>
      </c>
      <c r="N98" s="79">
        <f t="shared" si="11"/>
        <v>5205684.9315068489</v>
      </c>
      <c r="O98" s="1"/>
      <c r="P98" s="1"/>
      <c r="Q98" s="19">
        <f t="shared" si="21"/>
        <v>9.0054794520547947</v>
      </c>
      <c r="R98" s="19">
        <f t="shared" si="22"/>
        <v>0.61144902145886415</v>
      </c>
      <c r="S98" s="20">
        <f t="shared" si="23"/>
        <v>10.411369863013698</v>
      </c>
      <c r="T98" s="20">
        <f t="shared" si="24"/>
        <v>6.3660219147860344</v>
      </c>
      <c r="U98" s="20">
        <f t="shared" si="25"/>
        <v>57.32907954493615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</row>
    <row r="99" spans="2:142" s="15" customFormat="1" ht="12.75" customHeight="1" x14ac:dyDescent="0.2">
      <c r="B99" s="49">
        <v>47768</v>
      </c>
      <c r="C99" s="58">
        <f t="shared" si="12"/>
        <v>92</v>
      </c>
      <c r="D99" s="49">
        <f t="shared" si="13"/>
        <v>47768</v>
      </c>
      <c r="E99" s="66">
        <f t="shared" si="14"/>
        <v>47768</v>
      </c>
      <c r="F99" s="69">
        <f t="shared" si="15"/>
        <v>47768</v>
      </c>
      <c r="G99" s="70">
        <f t="shared" si="16"/>
        <v>92</v>
      </c>
      <c r="H99" s="70">
        <f t="shared" si="17"/>
        <v>3379</v>
      </c>
      <c r="I99" s="68">
        <f t="shared" si="4"/>
        <v>5.5E-2</v>
      </c>
      <c r="J99" s="71">
        <f t="shared" si="18"/>
        <v>0.27726027397260278</v>
      </c>
      <c r="K99" s="72">
        <v>0</v>
      </c>
      <c r="L99" s="72">
        <f t="shared" si="19"/>
        <v>20</v>
      </c>
      <c r="M99" s="72">
        <f t="shared" si="20"/>
        <v>0.27726027397260278</v>
      </c>
      <c r="N99" s="79">
        <f t="shared" si="11"/>
        <v>138630.1369863014</v>
      </c>
      <c r="O99" s="1"/>
      <c r="P99" s="1"/>
      <c r="Q99" s="19">
        <f t="shared" si="21"/>
        <v>9.257534246575343</v>
      </c>
      <c r="R99" s="19">
        <f t="shared" si="22"/>
        <v>0.60308799182925432</v>
      </c>
      <c r="S99" s="20">
        <f t="shared" si="23"/>
        <v>0.27726027397260278</v>
      </c>
      <c r="T99" s="20">
        <f t="shared" si="24"/>
        <v>0.16721234184416589</v>
      </c>
      <c r="U99" s="20">
        <f t="shared" si="25"/>
        <v>1.5479739810724289</v>
      </c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</row>
    <row r="100" spans="2:142" ht="12.75" customHeight="1" x14ac:dyDescent="0.2">
      <c r="B100" s="49">
        <v>47860</v>
      </c>
      <c r="C100" s="58">
        <f t="shared" si="12"/>
        <v>92</v>
      </c>
      <c r="D100" s="49">
        <f t="shared" si="13"/>
        <v>47860</v>
      </c>
      <c r="E100" s="66">
        <f t="shared" si="14"/>
        <v>47860</v>
      </c>
      <c r="F100" s="69">
        <f t="shared" si="15"/>
        <v>47860</v>
      </c>
      <c r="G100" s="70">
        <f t="shared" si="16"/>
        <v>92</v>
      </c>
      <c r="H100" s="70">
        <f t="shared" si="17"/>
        <v>3471</v>
      </c>
      <c r="I100" s="68">
        <f t="shared" si="4"/>
        <v>5.5E-2</v>
      </c>
      <c r="J100" s="71">
        <f t="shared" si="18"/>
        <v>0.27726027397260278</v>
      </c>
      <c r="K100" s="72">
        <v>10</v>
      </c>
      <c r="L100" s="72">
        <f t="shared" si="19"/>
        <v>10</v>
      </c>
      <c r="M100" s="72">
        <f t="shared" si="20"/>
        <v>10.277260273972603</v>
      </c>
      <c r="N100" s="79">
        <f t="shared" si="11"/>
        <v>5138630.1369863013</v>
      </c>
      <c r="Q100" s="19">
        <f t="shared" si="21"/>
        <v>9.5095890410958912</v>
      </c>
      <c r="R100" s="19">
        <f t="shared" si="22"/>
        <v>0.59484129195407009</v>
      </c>
      <c r="S100" s="20">
        <f t="shared" si="23"/>
        <v>10.277260273972603</v>
      </c>
      <c r="T100" s="20">
        <f t="shared" si="24"/>
        <v>6.1133387791181031</v>
      </c>
      <c r="U100" s="20">
        <f t="shared" si="25"/>
        <v>58.135339458408048</v>
      </c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</row>
    <row r="101" spans="2:142" ht="12.75" customHeight="1" x14ac:dyDescent="0.2">
      <c r="B101" s="49">
        <v>47950</v>
      </c>
      <c r="C101" s="58">
        <f t="shared" si="12"/>
        <v>90</v>
      </c>
      <c r="D101" s="49">
        <f t="shared" si="13"/>
        <v>47950</v>
      </c>
      <c r="E101" s="66">
        <f t="shared" si="14"/>
        <v>47950</v>
      </c>
      <c r="F101" s="69">
        <f t="shared" si="15"/>
        <v>47950</v>
      </c>
      <c r="G101" s="70">
        <f t="shared" si="16"/>
        <v>90</v>
      </c>
      <c r="H101" s="70">
        <f t="shared" si="17"/>
        <v>3561</v>
      </c>
      <c r="I101" s="68">
        <f t="shared" si="4"/>
        <v>5.5E-2</v>
      </c>
      <c r="J101" s="71">
        <f t="shared" si="18"/>
        <v>0.13561643835616438</v>
      </c>
      <c r="K101" s="72">
        <v>0</v>
      </c>
      <c r="L101" s="72">
        <f t="shared" si="19"/>
        <v>10</v>
      </c>
      <c r="M101" s="72">
        <f t="shared" si="20"/>
        <v>0.13561643835616438</v>
      </c>
      <c r="N101" s="79">
        <f t="shared" si="11"/>
        <v>67808.219178082189</v>
      </c>
      <c r="Q101" s="19">
        <f t="shared" ref="Q101:Q102" si="26">H101/365</f>
        <v>9.7561643835616429</v>
      </c>
      <c r="R101" s="19">
        <f t="shared" ref="R101:R102" si="27">1/(1+$K$10)^(H101/365)</f>
        <v>0.58688299488943207</v>
      </c>
      <c r="S101" s="20">
        <f t="shared" ref="S101:S102" si="28">+M101</f>
        <v>0.13561643835616438</v>
      </c>
      <c r="T101" s="20">
        <f t="shared" ref="T101:T102" si="29">+S101*R101</f>
        <v>7.9590981498703806E-2</v>
      </c>
      <c r="U101" s="20">
        <f t="shared" ref="U101:U102" si="30">+T101*Q101</f>
        <v>0.77650269895036772</v>
      </c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</row>
    <row r="102" spans="2:142" ht="12.75" customHeight="1" x14ac:dyDescent="0.2">
      <c r="B102" s="49">
        <v>48041</v>
      </c>
      <c r="C102" s="58">
        <f t="shared" si="12"/>
        <v>91</v>
      </c>
      <c r="D102" s="49">
        <f t="shared" si="13"/>
        <v>48041</v>
      </c>
      <c r="E102" s="66">
        <f t="shared" si="14"/>
        <v>48041</v>
      </c>
      <c r="F102" s="88">
        <f t="shared" ref="F102" si="31">+E102</f>
        <v>48041</v>
      </c>
      <c r="G102" s="80">
        <f t="shared" si="6"/>
        <v>91</v>
      </c>
      <c r="H102" s="80">
        <f>+IF(F102-$G$14&lt;0,0,F102-$G$14)</f>
        <v>3652</v>
      </c>
      <c r="I102" s="81">
        <f t="shared" si="4"/>
        <v>5.5E-2</v>
      </c>
      <c r="J102" s="89">
        <f>+I102/365*G102*L101</f>
        <v>0.13712328767123289</v>
      </c>
      <c r="K102" s="90">
        <v>10</v>
      </c>
      <c r="L102" s="90">
        <f>+L101-K102</f>
        <v>0</v>
      </c>
      <c r="M102" s="90">
        <f>+IF(F102&gt;$G$14,J102+K102,0)</f>
        <v>10.137123287671233</v>
      </c>
      <c r="N102" s="91">
        <f t="shared" si="11"/>
        <v>5068561.6438356163</v>
      </c>
      <c r="Q102" s="19">
        <f t="shared" si="26"/>
        <v>10.005479452054795</v>
      </c>
      <c r="R102" s="19">
        <f t="shared" si="27"/>
        <v>0.57894452096587323</v>
      </c>
      <c r="S102" s="20">
        <f t="shared" si="28"/>
        <v>10.137123287671233</v>
      </c>
      <c r="T102" s="20">
        <f t="shared" si="29"/>
        <v>5.8688319857528199</v>
      </c>
      <c r="U102" s="20">
        <f t="shared" si="30"/>
        <v>58.720477841011778</v>
      </c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</row>
    <row r="103" spans="2:142" ht="12.75" customHeight="1" x14ac:dyDescent="0.2">
      <c r="F103" s="67"/>
      <c r="G103" s="16"/>
      <c r="H103" s="16"/>
      <c r="I103" s="68"/>
      <c r="J103" s="17"/>
      <c r="K103" s="64"/>
      <c r="L103" s="18"/>
      <c r="M103" s="18"/>
      <c r="N103" s="63"/>
      <c r="Q103" s="1"/>
      <c r="R103" s="1"/>
      <c r="S103" s="1"/>
      <c r="T103" s="1"/>
      <c r="U103" s="1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</row>
    <row r="104" spans="2:142" x14ac:dyDescent="0.2">
      <c r="F104" s="21"/>
      <c r="G104" s="16"/>
      <c r="H104" s="16"/>
      <c r="I104" s="16"/>
      <c r="J104" s="16"/>
      <c r="K104" s="26">
        <f>SUM(K63:K102)</f>
        <v>100</v>
      </c>
      <c r="L104" s="18"/>
      <c r="M104" s="18"/>
      <c r="N104" s="27">
        <f>SUM(N62:N102)</f>
        <v>20230582.191780832</v>
      </c>
      <c r="Q104" s="22"/>
      <c r="R104" s="22"/>
      <c r="S104" s="20"/>
      <c r="T104" s="20">
        <f>SUM(T63:T102)</f>
        <v>100.00000116293339</v>
      </c>
      <c r="U104" s="20">
        <f>SUM(U63:U102)</f>
        <v>602.63549754447774</v>
      </c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</row>
    <row r="105" spans="2:142" x14ac:dyDescent="0.2"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</row>
    <row r="106" spans="2:142" x14ac:dyDescent="0.2">
      <c r="Q106" s="1"/>
      <c r="R106" s="1"/>
      <c r="S106" s="1"/>
      <c r="T106" s="1"/>
      <c r="U106" s="1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</row>
    <row r="107" spans="2:142" x14ac:dyDescent="0.2">
      <c r="Q107" s="1"/>
      <c r="R107" s="1"/>
      <c r="S107" s="1"/>
      <c r="T107" s="1"/>
      <c r="U107" s="1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</row>
    <row r="108" spans="2:142" x14ac:dyDescent="0.2">
      <c r="Q108" s="1"/>
      <c r="R108" s="1"/>
      <c r="S108" s="1"/>
      <c r="T108" s="1"/>
      <c r="U108" s="1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</row>
    <row r="109" spans="2:142" x14ac:dyDescent="0.2">
      <c r="Q109" s="1"/>
      <c r="R109" s="1"/>
      <c r="S109" s="1"/>
      <c r="T109" s="1"/>
      <c r="U109" s="1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</row>
    <row r="110" spans="2:142" ht="9.75" customHeight="1" x14ac:dyDescent="0.2">
      <c r="Q110" s="1"/>
      <c r="R110" s="1"/>
      <c r="S110" s="1"/>
      <c r="T110" s="1"/>
      <c r="U110" s="1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</row>
    <row r="111" spans="2:142" x14ac:dyDescent="0.2">
      <c r="Q111" s="1"/>
      <c r="R111" s="1"/>
      <c r="S111" s="1"/>
      <c r="T111" s="1"/>
      <c r="U111" s="1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</row>
    <row r="112" spans="2:142" x14ac:dyDescent="0.2">
      <c r="Q112" s="1"/>
      <c r="R112" s="1"/>
      <c r="S112" s="1"/>
      <c r="T112" s="1"/>
      <c r="U112" s="1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</row>
    <row r="113" spans="7:142" x14ac:dyDescent="0.2">
      <c r="Q113" s="1"/>
      <c r="R113" s="1"/>
      <c r="S113" s="1"/>
      <c r="T113" s="1"/>
      <c r="U113" s="1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</row>
    <row r="114" spans="7:142" x14ac:dyDescent="0.2">
      <c r="Q114" s="1"/>
      <c r="R114" s="1"/>
      <c r="S114" s="1"/>
      <c r="T114" s="1"/>
      <c r="U114" s="1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</row>
    <row r="115" spans="7:142" x14ac:dyDescent="0.2">
      <c r="Q115" s="1"/>
      <c r="R115" s="1"/>
      <c r="S115" s="1"/>
      <c r="T115" s="1"/>
      <c r="U115" s="1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</row>
    <row r="116" spans="7:142" x14ac:dyDescent="0.2">
      <c r="Q116" s="1"/>
      <c r="R116" s="1"/>
      <c r="S116" s="1"/>
      <c r="T116" s="1"/>
      <c r="U116" s="1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</row>
    <row r="117" spans="7:142" hidden="1" x14ac:dyDescent="0.2">
      <c r="G117" s="92"/>
      <c r="H117" s="92" t="s">
        <v>31</v>
      </c>
      <c r="I117" s="92"/>
      <c r="J117" s="92" t="s">
        <v>32</v>
      </c>
      <c r="Q117" s="1"/>
      <c r="R117" s="1"/>
      <c r="S117" s="1"/>
      <c r="T117" s="1"/>
      <c r="U117" s="1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</row>
    <row r="118" spans="7:142" hidden="1" x14ac:dyDescent="0.2">
      <c r="G118" s="92">
        <v>1</v>
      </c>
      <c r="H118" s="92"/>
      <c r="I118" s="92"/>
      <c r="J118" s="92"/>
      <c r="Q118" s="1"/>
      <c r="R118" s="1"/>
      <c r="S118" s="1"/>
      <c r="T118" s="1"/>
      <c r="U118" s="1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</row>
    <row r="119" spans="7:142" hidden="1" x14ac:dyDescent="0.2">
      <c r="G119" s="92">
        <v>2</v>
      </c>
      <c r="H119" s="92"/>
      <c r="I119" s="92"/>
      <c r="J119" s="92"/>
      <c r="Q119" s="1"/>
      <c r="R119" s="1"/>
      <c r="S119" s="1"/>
      <c r="T119" s="1"/>
      <c r="U119" s="1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</row>
    <row r="120" spans="7:142" hidden="1" x14ac:dyDescent="0.2">
      <c r="G120" s="92">
        <v>3</v>
      </c>
      <c r="H120" s="92">
        <v>1</v>
      </c>
      <c r="I120" s="92"/>
      <c r="J120" s="92"/>
      <c r="Q120" s="1"/>
      <c r="R120" s="1"/>
      <c r="S120" s="1"/>
      <c r="T120" s="1"/>
      <c r="U120" s="1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</row>
    <row r="121" spans="7:142" hidden="1" x14ac:dyDescent="0.2">
      <c r="G121" s="92">
        <v>4</v>
      </c>
      <c r="H121" s="92"/>
      <c r="I121" s="92"/>
      <c r="J121" s="92"/>
      <c r="Q121" s="1"/>
      <c r="R121" s="1"/>
      <c r="S121" s="1"/>
      <c r="T121" s="1"/>
      <c r="U121" s="1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</row>
    <row r="122" spans="7:142" hidden="1" x14ac:dyDescent="0.2">
      <c r="G122" s="92">
        <v>5</v>
      </c>
      <c r="H122" s="92"/>
      <c r="I122" s="92"/>
      <c r="J122" s="92"/>
      <c r="Q122" s="1"/>
      <c r="R122" s="1"/>
      <c r="S122" s="1"/>
      <c r="T122" s="1"/>
      <c r="U122" s="1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</row>
    <row r="123" spans="7:142" hidden="1" x14ac:dyDescent="0.2">
      <c r="G123" s="92">
        <v>6</v>
      </c>
      <c r="H123" s="92">
        <v>2</v>
      </c>
      <c r="I123" s="92">
        <v>1</v>
      </c>
      <c r="J123" s="92"/>
      <c r="Q123" s="1"/>
      <c r="R123" s="1"/>
      <c r="S123" s="1"/>
      <c r="T123" s="1"/>
      <c r="U123" s="1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</row>
    <row r="124" spans="7:142" hidden="1" x14ac:dyDescent="0.2">
      <c r="G124" s="92">
        <v>7</v>
      </c>
      <c r="H124" s="92"/>
      <c r="I124" s="92"/>
      <c r="J124" s="92"/>
      <c r="Q124" s="1"/>
      <c r="R124" s="1"/>
      <c r="S124" s="1"/>
      <c r="T124" s="1"/>
      <c r="U124" s="1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</row>
    <row r="125" spans="7:142" hidden="1" x14ac:dyDescent="0.2">
      <c r="G125" s="92">
        <v>8</v>
      </c>
      <c r="H125" s="92"/>
      <c r="I125" s="92"/>
      <c r="J125" s="92"/>
      <c r="Q125" s="1"/>
      <c r="R125" s="1"/>
      <c r="S125" s="1"/>
      <c r="T125" s="1"/>
      <c r="U125" s="1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</row>
    <row r="126" spans="7:142" hidden="1" x14ac:dyDescent="0.2">
      <c r="G126" s="92">
        <v>9</v>
      </c>
      <c r="H126" s="92">
        <v>3</v>
      </c>
      <c r="I126" s="92"/>
      <c r="J126" s="92"/>
      <c r="Q126" s="1"/>
      <c r="R126" s="1"/>
      <c r="S126" s="1"/>
      <c r="T126" s="1"/>
      <c r="U126" s="1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</row>
    <row r="127" spans="7:142" hidden="1" x14ac:dyDescent="0.2">
      <c r="G127" s="92">
        <v>10</v>
      </c>
      <c r="H127" s="92"/>
      <c r="I127" s="92"/>
      <c r="J127" s="92"/>
      <c r="Q127" s="1"/>
      <c r="R127" s="1"/>
      <c r="S127" s="1"/>
      <c r="T127" s="1"/>
      <c r="U127" s="1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</row>
    <row r="128" spans="7:142" hidden="1" x14ac:dyDescent="0.2">
      <c r="G128" s="92">
        <v>11</v>
      </c>
      <c r="H128" s="92"/>
      <c r="I128" s="92"/>
      <c r="J128" s="92"/>
      <c r="Q128" s="1"/>
      <c r="R128" s="1"/>
      <c r="S128" s="1"/>
      <c r="T128" s="1"/>
      <c r="U128" s="1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</row>
    <row r="129" spans="7:142" hidden="1" x14ac:dyDescent="0.2">
      <c r="G129" s="92">
        <v>12</v>
      </c>
      <c r="H129" s="92">
        <v>4</v>
      </c>
      <c r="I129" s="92">
        <v>2</v>
      </c>
      <c r="J129" s="92"/>
      <c r="Q129" s="1"/>
      <c r="R129" s="1"/>
      <c r="S129" s="1"/>
      <c r="T129" s="1"/>
      <c r="U129" s="1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</row>
    <row r="130" spans="7:142" hidden="1" x14ac:dyDescent="0.2">
      <c r="G130" s="92">
        <v>13</v>
      </c>
      <c r="H130" s="92"/>
      <c r="I130" s="92"/>
      <c r="J130" s="92"/>
      <c r="Q130" s="1"/>
      <c r="R130" s="1"/>
      <c r="S130" s="1"/>
      <c r="T130" s="1"/>
      <c r="U130" s="1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</row>
    <row r="131" spans="7:142" hidden="1" x14ac:dyDescent="0.2">
      <c r="G131" s="92">
        <v>14</v>
      </c>
      <c r="H131" s="92"/>
      <c r="I131" s="92"/>
      <c r="J131" s="92"/>
      <c r="Q131" s="1"/>
      <c r="R131" s="1"/>
      <c r="S131" s="1"/>
      <c r="T131" s="1"/>
      <c r="U131" s="1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</row>
    <row r="132" spans="7:142" hidden="1" x14ac:dyDescent="0.2">
      <c r="G132" s="92">
        <v>15</v>
      </c>
      <c r="H132" s="92">
        <v>5</v>
      </c>
      <c r="I132" s="92"/>
      <c r="J132" s="92"/>
      <c r="Q132" s="1"/>
      <c r="R132" s="1"/>
      <c r="S132" s="1"/>
      <c r="T132" s="1"/>
      <c r="U132" s="1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</row>
    <row r="133" spans="7:142" hidden="1" x14ac:dyDescent="0.2">
      <c r="G133" s="92">
        <v>16</v>
      </c>
      <c r="H133" s="92"/>
      <c r="I133" s="92"/>
      <c r="J133" s="92"/>
      <c r="Q133" s="1"/>
      <c r="R133" s="1"/>
      <c r="S133" s="1"/>
      <c r="T133" s="1"/>
      <c r="U133" s="1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</row>
    <row r="134" spans="7:142" hidden="1" x14ac:dyDescent="0.2">
      <c r="G134" s="92">
        <v>17</v>
      </c>
      <c r="H134" s="92"/>
      <c r="I134" s="92"/>
      <c r="J134" s="92"/>
      <c r="Q134" s="1"/>
      <c r="R134" s="1"/>
      <c r="S134" s="1"/>
      <c r="T134" s="1"/>
      <c r="U134" s="1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</row>
    <row r="135" spans="7:142" hidden="1" x14ac:dyDescent="0.2">
      <c r="G135" s="92">
        <v>18</v>
      </c>
      <c r="H135" s="92">
        <v>6</v>
      </c>
      <c r="I135" s="92">
        <v>3</v>
      </c>
      <c r="J135" s="92"/>
      <c r="Q135" s="1"/>
      <c r="R135" s="1"/>
      <c r="S135" s="1"/>
      <c r="T135" s="1"/>
      <c r="U135" s="1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</row>
    <row r="136" spans="7:142" hidden="1" x14ac:dyDescent="0.2">
      <c r="G136" s="92">
        <v>19</v>
      </c>
      <c r="H136" s="92"/>
      <c r="I136" s="92"/>
      <c r="J136" s="92"/>
      <c r="Q136" s="1"/>
      <c r="R136" s="1"/>
      <c r="S136" s="1"/>
      <c r="T136" s="1"/>
      <c r="U136" s="1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</row>
    <row r="137" spans="7:142" hidden="1" x14ac:dyDescent="0.2">
      <c r="G137" s="92">
        <v>20</v>
      </c>
      <c r="H137" s="92"/>
      <c r="I137" s="92"/>
      <c r="J137" s="92"/>
      <c r="Q137" s="1"/>
      <c r="R137" s="1"/>
      <c r="S137" s="1"/>
      <c r="T137" s="1"/>
      <c r="U137" s="1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</row>
    <row r="138" spans="7:142" hidden="1" x14ac:dyDescent="0.2">
      <c r="G138" s="92">
        <v>21</v>
      </c>
      <c r="H138" s="92">
        <v>7</v>
      </c>
      <c r="I138" s="92"/>
      <c r="J138" s="92"/>
      <c r="Q138" s="1"/>
      <c r="R138" s="1"/>
      <c r="S138" s="1"/>
      <c r="T138" s="1"/>
      <c r="U138" s="1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</row>
    <row r="139" spans="7:142" hidden="1" x14ac:dyDescent="0.2">
      <c r="G139" s="92">
        <v>22</v>
      </c>
      <c r="H139" s="92"/>
      <c r="I139" s="92"/>
      <c r="J139" s="92"/>
      <c r="Q139" s="1"/>
      <c r="R139" s="1"/>
      <c r="S139" s="1"/>
      <c r="T139" s="1"/>
      <c r="U139" s="1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</row>
    <row r="140" spans="7:142" hidden="1" x14ac:dyDescent="0.2">
      <c r="G140" s="92">
        <v>23</v>
      </c>
      <c r="H140" s="92"/>
      <c r="I140" s="92"/>
      <c r="J140" s="92"/>
      <c r="Q140" s="1"/>
      <c r="R140" s="1"/>
      <c r="S140" s="1"/>
      <c r="T140" s="1"/>
      <c r="U140" s="1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</row>
    <row r="141" spans="7:142" hidden="1" x14ac:dyDescent="0.2">
      <c r="G141" s="92">
        <v>24</v>
      </c>
      <c r="H141" s="92">
        <v>8</v>
      </c>
      <c r="I141" s="92">
        <v>4</v>
      </c>
      <c r="J141" s="92"/>
      <c r="Q141" s="1"/>
      <c r="R141" s="1"/>
      <c r="S141" s="1"/>
      <c r="T141" s="1"/>
      <c r="U141" s="1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</row>
    <row r="142" spans="7:142" hidden="1" x14ac:dyDescent="0.2">
      <c r="G142" s="92">
        <v>25</v>
      </c>
      <c r="H142" s="92"/>
      <c r="I142" s="92"/>
      <c r="J142" s="92"/>
      <c r="Q142" s="1"/>
      <c r="R142" s="1"/>
      <c r="S142" s="1"/>
      <c r="T142" s="1"/>
      <c r="U142" s="1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</row>
    <row r="143" spans="7:142" hidden="1" x14ac:dyDescent="0.2">
      <c r="G143" s="92">
        <v>26</v>
      </c>
      <c r="H143" s="92"/>
      <c r="I143" s="92"/>
      <c r="J143" s="92"/>
      <c r="Q143" s="1"/>
      <c r="R143" s="1"/>
      <c r="S143" s="1"/>
      <c r="T143" s="1"/>
      <c r="U143" s="1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</row>
    <row r="144" spans="7:142" hidden="1" x14ac:dyDescent="0.2">
      <c r="G144" s="92">
        <v>27</v>
      </c>
      <c r="H144" s="92">
        <v>9</v>
      </c>
      <c r="I144" s="92"/>
      <c r="J144" s="92"/>
      <c r="Q144" s="1"/>
      <c r="R144" s="1"/>
      <c r="S144" s="1"/>
      <c r="T144" s="1"/>
      <c r="U144" s="1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</row>
    <row r="145" spans="7:142" hidden="1" x14ac:dyDescent="0.2">
      <c r="G145" s="92">
        <v>28</v>
      </c>
      <c r="H145" s="92"/>
      <c r="I145" s="92"/>
      <c r="J145" s="92"/>
      <c r="Q145" s="1"/>
      <c r="R145" s="1"/>
      <c r="S145" s="1"/>
      <c r="T145" s="1"/>
      <c r="U145" s="1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</row>
    <row r="146" spans="7:142" hidden="1" x14ac:dyDescent="0.2">
      <c r="G146" s="92">
        <v>29</v>
      </c>
      <c r="H146" s="92"/>
      <c r="I146" s="92"/>
      <c r="J146" s="92"/>
      <c r="Q146" s="1"/>
      <c r="R146" s="1"/>
      <c r="S146" s="1"/>
      <c r="T146" s="1"/>
      <c r="U146" s="1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</row>
    <row r="147" spans="7:142" hidden="1" x14ac:dyDescent="0.2">
      <c r="G147" s="92">
        <v>30</v>
      </c>
      <c r="H147" s="92">
        <v>10</v>
      </c>
      <c r="I147" s="92">
        <v>5</v>
      </c>
      <c r="J147" s="92"/>
      <c r="Q147" s="1"/>
      <c r="R147" s="1"/>
      <c r="S147" s="1"/>
      <c r="T147" s="1"/>
      <c r="U147" s="1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</row>
    <row r="148" spans="7:142" hidden="1" x14ac:dyDescent="0.2">
      <c r="G148" s="92">
        <v>31</v>
      </c>
      <c r="H148" s="92"/>
      <c r="I148" s="92"/>
      <c r="J148" s="92"/>
      <c r="Q148" s="1"/>
      <c r="R148" s="1"/>
      <c r="S148" s="1"/>
      <c r="T148" s="1"/>
      <c r="U148" s="1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</row>
    <row r="149" spans="7:142" hidden="1" x14ac:dyDescent="0.2">
      <c r="G149" s="92">
        <v>32</v>
      </c>
      <c r="H149" s="92"/>
      <c r="I149" s="92"/>
      <c r="J149" s="92"/>
      <c r="Q149" s="1"/>
      <c r="R149" s="1"/>
      <c r="S149" s="1"/>
      <c r="T149" s="1"/>
      <c r="U149" s="1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</row>
    <row r="150" spans="7:142" hidden="1" x14ac:dyDescent="0.2">
      <c r="G150" s="92">
        <v>33</v>
      </c>
      <c r="H150" s="92">
        <v>11</v>
      </c>
      <c r="I150" s="92"/>
      <c r="J150" s="92"/>
      <c r="Q150" s="1"/>
      <c r="R150" s="1"/>
      <c r="S150" s="1"/>
      <c r="T150" s="1"/>
      <c r="U150" s="1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</row>
    <row r="151" spans="7:142" hidden="1" x14ac:dyDescent="0.2">
      <c r="G151" s="92">
        <v>34</v>
      </c>
      <c r="H151" s="92"/>
      <c r="I151" s="92"/>
      <c r="J151" s="92"/>
      <c r="Q151" s="1"/>
      <c r="R151" s="1"/>
      <c r="S151" s="1"/>
      <c r="T151" s="1"/>
      <c r="U151" s="1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</row>
    <row r="152" spans="7:142" hidden="1" x14ac:dyDescent="0.2">
      <c r="G152" s="92">
        <v>35</v>
      </c>
      <c r="H152" s="92"/>
      <c r="I152" s="92"/>
      <c r="J152" s="92"/>
      <c r="Q152" s="1"/>
      <c r="R152" s="1"/>
      <c r="S152" s="1"/>
      <c r="T152" s="1"/>
      <c r="U152" s="1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</row>
    <row r="153" spans="7:142" hidden="1" x14ac:dyDescent="0.2">
      <c r="G153" s="92">
        <v>36</v>
      </c>
      <c r="H153" s="92">
        <v>12</v>
      </c>
      <c r="I153" s="92">
        <v>6</v>
      </c>
      <c r="J153" s="92"/>
      <c r="Q153" s="1"/>
      <c r="R153" s="1"/>
      <c r="S153" s="1"/>
      <c r="T153" s="1"/>
      <c r="U153" s="1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</row>
    <row r="154" spans="7:142" hidden="1" x14ac:dyDescent="0.2">
      <c r="G154" s="92">
        <v>37</v>
      </c>
      <c r="H154" s="92"/>
      <c r="I154" s="92"/>
      <c r="J154" s="92"/>
      <c r="Q154" s="1"/>
      <c r="R154" s="1"/>
      <c r="S154" s="1"/>
      <c r="T154" s="1"/>
      <c r="U154" s="1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</row>
    <row r="155" spans="7:142" hidden="1" x14ac:dyDescent="0.2">
      <c r="G155" s="92">
        <v>38</v>
      </c>
      <c r="H155" s="92"/>
      <c r="I155" s="92"/>
      <c r="J155" s="92"/>
      <c r="Q155" s="1"/>
      <c r="R155" s="1"/>
      <c r="S155" s="1"/>
      <c r="T155" s="1"/>
      <c r="U155" s="1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</row>
    <row r="156" spans="7:142" hidden="1" x14ac:dyDescent="0.2">
      <c r="G156" s="92">
        <v>39</v>
      </c>
      <c r="H156" s="92">
        <v>13</v>
      </c>
      <c r="I156" s="92"/>
      <c r="J156" s="92"/>
      <c r="Q156" s="1"/>
      <c r="R156" s="1"/>
      <c r="S156" s="1"/>
      <c r="T156" s="1"/>
      <c r="U156" s="1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</row>
    <row r="157" spans="7:142" hidden="1" x14ac:dyDescent="0.2">
      <c r="G157" s="92">
        <v>40</v>
      </c>
      <c r="H157" s="92"/>
      <c r="I157" s="92"/>
      <c r="J157" s="92"/>
      <c r="Q157" s="1"/>
      <c r="R157" s="1"/>
      <c r="S157" s="1"/>
      <c r="T157" s="1"/>
      <c r="U157" s="1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</row>
    <row r="158" spans="7:142" hidden="1" x14ac:dyDescent="0.2">
      <c r="G158" s="92">
        <v>41</v>
      </c>
      <c r="H158" s="92"/>
      <c r="I158" s="92"/>
      <c r="J158" s="92"/>
      <c r="Q158" s="1"/>
      <c r="R158" s="1"/>
      <c r="S158" s="1"/>
      <c r="T158" s="1"/>
      <c r="U158" s="1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</row>
    <row r="159" spans="7:142" hidden="1" x14ac:dyDescent="0.2">
      <c r="G159" s="92">
        <v>42</v>
      </c>
      <c r="H159" s="92">
        <v>14</v>
      </c>
      <c r="I159" s="92">
        <v>7</v>
      </c>
      <c r="J159" s="92">
        <v>1</v>
      </c>
      <c r="Q159" s="1"/>
      <c r="R159" s="1"/>
      <c r="S159" s="1"/>
      <c r="T159" s="1"/>
      <c r="U159" s="1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</row>
    <row r="160" spans="7:142" hidden="1" x14ac:dyDescent="0.2">
      <c r="G160" s="92">
        <v>43</v>
      </c>
      <c r="H160" s="92"/>
      <c r="I160" s="92"/>
      <c r="J160" s="92"/>
      <c r="Q160" s="1"/>
      <c r="R160" s="1"/>
      <c r="S160" s="1"/>
      <c r="T160" s="1"/>
      <c r="U160" s="1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</row>
    <row r="161" spans="7:142" hidden="1" x14ac:dyDescent="0.2">
      <c r="G161" s="92">
        <v>44</v>
      </c>
      <c r="H161" s="92"/>
      <c r="I161" s="92"/>
      <c r="J161" s="92"/>
      <c r="Q161" s="1"/>
      <c r="R161" s="1"/>
      <c r="S161" s="1"/>
      <c r="T161" s="1"/>
      <c r="U161" s="1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</row>
    <row r="162" spans="7:142" hidden="1" x14ac:dyDescent="0.2">
      <c r="G162" s="92">
        <v>45</v>
      </c>
      <c r="H162" s="92">
        <v>15</v>
      </c>
      <c r="I162" s="92"/>
      <c r="J162" s="92"/>
      <c r="Q162" s="1"/>
      <c r="R162" s="1"/>
      <c r="S162" s="1"/>
      <c r="T162" s="1"/>
      <c r="U162" s="1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</row>
    <row r="163" spans="7:142" hidden="1" x14ac:dyDescent="0.2">
      <c r="G163" s="92">
        <v>46</v>
      </c>
      <c r="H163" s="92"/>
      <c r="I163" s="92"/>
      <c r="J163" s="92"/>
      <c r="Q163" s="1"/>
      <c r="R163" s="1"/>
      <c r="S163" s="1"/>
      <c r="T163" s="1"/>
      <c r="U163" s="1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</row>
    <row r="164" spans="7:142" hidden="1" x14ac:dyDescent="0.2">
      <c r="G164" s="92">
        <v>47</v>
      </c>
      <c r="H164" s="92"/>
      <c r="I164" s="92"/>
      <c r="J164" s="92"/>
      <c r="Q164" s="1"/>
      <c r="R164" s="1"/>
      <c r="S164" s="1"/>
      <c r="T164" s="1"/>
      <c r="U164" s="1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</row>
    <row r="165" spans="7:142" hidden="1" x14ac:dyDescent="0.2">
      <c r="G165" s="92">
        <v>48</v>
      </c>
      <c r="H165" s="92">
        <v>16</v>
      </c>
      <c r="I165" s="92">
        <v>8</v>
      </c>
      <c r="J165" s="92">
        <v>2</v>
      </c>
      <c r="Q165" s="1"/>
      <c r="R165" s="1"/>
      <c r="S165" s="1"/>
      <c r="T165" s="1"/>
      <c r="U165" s="1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</row>
    <row r="166" spans="7:142" hidden="1" x14ac:dyDescent="0.2">
      <c r="G166" s="92">
        <v>49</v>
      </c>
      <c r="H166" s="92"/>
      <c r="I166" s="92"/>
      <c r="J166" s="92"/>
      <c r="Q166" s="1"/>
      <c r="R166" s="1"/>
      <c r="S166" s="1"/>
      <c r="T166" s="1"/>
      <c r="U166" s="1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</row>
    <row r="167" spans="7:142" hidden="1" x14ac:dyDescent="0.2">
      <c r="G167" s="92">
        <v>50</v>
      </c>
      <c r="H167" s="92"/>
      <c r="I167" s="92"/>
      <c r="J167" s="92"/>
      <c r="Q167" s="1"/>
      <c r="R167" s="1"/>
      <c r="S167" s="1"/>
      <c r="T167" s="1"/>
      <c r="U167" s="1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</row>
    <row r="168" spans="7:142" hidden="1" x14ac:dyDescent="0.2">
      <c r="G168" s="92">
        <v>51</v>
      </c>
      <c r="H168" s="92">
        <v>17</v>
      </c>
      <c r="I168" s="92"/>
      <c r="J168" s="92"/>
      <c r="Q168" s="1"/>
      <c r="R168" s="1"/>
      <c r="S168" s="1"/>
      <c r="T168" s="1"/>
      <c r="U168" s="1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</row>
    <row r="169" spans="7:142" hidden="1" x14ac:dyDescent="0.2">
      <c r="G169" s="92">
        <v>52</v>
      </c>
      <c r="H169" s="92"/>
      <c r="I169" s="92"/>
      <c r="J169" s="92"/>
      <c r="Q169" s="1"/>
      <c r="R169" s="1"/>
      <c r="S169" s="1"/>
      <c r="T169" s="1"/>
      <c r="U169" s="1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</row>
    <row r="170" spans="7:142" hidden="1" x14ac:dyDescent="0.2">
      <c r="G170" s="92">
        <v>53</v>
      </c>
      <c r="H170" s="92"/>
      <c r="I170" s="92"/>
      <c r="J170" s="92"/>
      <c r="Q170" s="1"/>
      <c r="R170" s="1"/>
      <c r="S170" s="1"/>
      <c r="T170" s="1"/>
      <c r="U170" s="1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</row>
    <row r="171" spans="7:142" hidden="1" x14ac:dyDescent="0.2">
      <c r="G171" s="92">
        <v>54</v>
      </c>
      <c r="H171" s="92">
        <v>18</v>
      </c>
      <c r="I171" s="92">
        <v>9</v>
      </c>
      <c r="J171" s="92">
        <v>3</v>
      </c>
      <c r="Q171" s="1"/>
      <c r="R171" s="1"/>
      <c r="S171" s="1"/>
      <c r="T171" s="1"/>
      <c r="U171" s="1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</row>
    <row r="172" spans="7:142" hidden="1" x14ac:dyDescent="0.2">
      <c r="G172" s="92">
        <v>55</v>
      </c>
      <c r="H172" s="92"/>
      <c r="I172" s="92"/>
      <c r="J172" s="92"/>
      <c r="Q172" s="1"/>
      <c r="R172" s="1"/>
      <c r="S172" s="1"/>
      <c r="T172" s="1"/>
      <c r="U172" s="1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</row>
    <row r="173" spans="7:142" hidden="1" x14ac:dyDescent="0.2">
      <c r="G173" s="92">
        <v>56</v>
      </c>
      <c r="H173" s="92"/>
      <c r="I173" s="92"/>
      <c r="J173" s="92"/>
      <c r="Q173" s="1"/>
      <c r="R173" s="1"/>
      <c r="S173" s="1"/>
      <c r="T173" s="1"/>
      <c r="U173" s="1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</row>
    <row r="174" spans="7:142" hidden="1" x14ac:dyDescent="0.2">
      <c r="G174" s="92">
        <v>57</v>
      </c>
      <c r="H174" s="92">
        <v>19</v>
      </c>
      <c r="I174" s="92"/>
      <c r="J174" s="92"/>
      <c r="Q174" s="1"/>
      <c r="R174" s="1"/>
      <c r="S174" s="1"/>
      <c r="T174" s="1"/>
      <c r="U174" s="1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</row>
    <row r="175" spans="7:142" hidden="1" x14ac:dyDescent="0.2">
      <c r="G175" s="92">
        <v>58</v>
      </c>
      <c r="H175" s="92"/>
      <c r="I175" s="92"/>
      <c r="J175" s="92"/>
      <c r="Q175" s="1"/>
      <c r="R175" s="1"/>
      <c r="S175" s="1"/>
      <c r="T175" s="1"/>
      <c r="U175" s="1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</row>
    <row r="176" spans="7:142" hidden="1" x14ac:dyDescent="0.2">
      <c r="G176" s="92">
        <v>59</v>
      </c>
      <c r="H176" s="92"/>
      <c r="I176" s="92"/>
      <c r="J176" s="92"/>
      <c r="Q176" s="1"/>
      <c r="R176" s="1"/>
      <c r="S176" s="1"/>
      <c r="T176" s="1"/>
      <c r="U176" s="1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</row>
    <row r="177" spans="7:142" hidden="1" x14ac:dyDescent="0.2">
      <c r="G177" s="92">
        <v>60</v>
      </c>
      <c r="H177" s="92">
        <v>20</v>
      </c>
      <c r="I177" s="92">
        <v>10</v>
      </c>
      <c r="J177" s="92">
        <v>4</v>
      </c>
      <c r="Q177" s="1"/>
      <c r="R177" s="1"/>
      <c r="S177" s="1"/>
      <c r="T177" s="1"/>
      <c r="U177" s="1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</row>
    <row r="178" spans="7:142" hidden="1" x14ac:dyDescent="0.2">
      <c r="G178" s="92">
        <v>61</v>
      </c>
      <c r="H178" s="92"/>
      <c r="I178" s="92"/>
      <c r="J178" s="92"/>
      <c r="Q178" s="1"/>
      <c r="R178" s="1"/>
      <c r="S178" s="1"/>
      <c r="T178" s="1"/>
      <c r="U178" s="1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</row>
    <row r="179" spans="7:142" hidden="1" x14ac:dyDescent="0.2">
      <c r="G179" s="92">
        <v>62</v>
      </c>
      <c r="H179" s="92"/>
      <c r="I179" s="92"/>
      <c r="J179" s="92"/>
      <c r="Q179" s="1"/>
      <c r="R179" s="1"/>
      <c r="S179" s="1"/>
      <c r="T179" s="1"/>
      <c r="U179" s="1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</row>
    <row r="180" spans="7:142" hidden="1" x14ac:dyDescent="0.2">
      <c r="G180" s="92">
        <v>63</v>
      </c>
      <c r="H180" s="92">
        <v>21</v>
      </c>
      <c r="I180" s="92"/>
      <c r="J180" s="92"/>
      <c r="Q180" s="1"/>
      <c r="R180" s="1"/>
      <c r="S180" s="1"/>
      <c r="T180" s="1"/>
      <c r="U180" s="1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</row>
    <row r="181" spans="7:142" hidden="1" x14ac:dyDescent="0.2">
      <c r="G181" s="92">
        <v>64</v>
      </c>
      <c r="H181" s="92"/>
      <c r="I181" s="92"/>
      <c r="J181" s="92"/>
      <c r="Q181" s="1"/>
      <c r="R181" s="1"/>
      <c r="S181" s="1"/>
      <c r="T181" s="1"/>
      <c r="U181" s="1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</row>
    <row r="182" spans="7:142" hidden="1" x14ac:dyDescent="0.2">
      <c r="G182" s="92">
        <v>65</v>
      </c>
      <c r="H182" s="92"/>
      <c r="I182" s="92"/>
      <c r="J182" s="92"/>
      <c r="Q182" s="1"/>
      <c r="R182" s="1"/>
      <c r="S182" s="1"/>
      <c r="T182" s="1"/>
      <c r="U182" s="1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</row>
    <row r="183" spans="7:142" hidden="1" x14ac:dyDescent="0.2">
      <c r="G183" s="92">
        <v>66</v>
      </c>
      <c r="H183" s="92">
        <v>22</v>
      </c>
      <c r="I183" s="92">
        <v>11</v>
      </c>
      <c r="J183" s="92">
        <v>5</v>
      </c>
      <c r="Q183" s="1"/>
      <c r="R183" s="1"/>
      <c r="S183" s="1"/>
      <c r="T183" s="1"/>
      <c r="U183" s="1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</row>
    <row r="184" spans="7:142" hidden="1" x14ac:dyDescent="0.2">
      <c r="G184" s="92">
        <v>67</v>
      </c>
      <c r="H184" s="92"/>
      <c r="I184" s="92"/>
      <c r="J184" s="92"/>
      <c r="Q184" s="1"/>
      <c r="R184" s="1"/>
      <c r="S184" s="1"/>
      <c r="T184" s="1"/>
      <c r="U184" s="1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</row>
    <row r="185" spans="7:142" hidden="1" x14ac:dyDescent="0.2">
      <c r="G185" s="92">
        <v>68</v>
      </c>
      <c r="H185" s="92"/>
      <c r="I185" s="92"/>
      <c r="J185" s="92"/>
      <c r="Q185" s="1"/>
      <c r="R185" s="1"/>
      <c r="S185" s="1"/>
      <c r="T185" s="1"/>
      <c r="U185" s="1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</row>
    <row r="186" spans="7:142" hidden="1" x14ac:dyDescent="0.2">
      <c r="G186" s="92">
        <v>69</v>
      </c>
      <c r="H186" s="92">
        <v>23</v>
      </c>
      <c r="I186" s="92"/>
      <c r="J186" s="92"/>
      <c r="Q186" s="1"/>
      <c r="R186" s="1"/>
      <c r="S186" s="1"/>
      <c r="T186" s="1"/>
      <c r="U186" s="1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</row>
    <row r="187" spans="7:142" hidden="1" x14ac:dyDescent="0.2">
      <c r="G187" s="92">
        <v>70</v>
      </c>
      <c r="H187" s="92"/>
      <c r="I187" s="92"/>
      <c r="J187" s="92"/>
      <c r="Q187" s="1"/>
      <c r="R187" s="1"/>
      <c r="S187" s="1"/>
      <c r="T187" s="1"/>
      <c r="U187" s="1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</row>
    <row r="188" spans="7:142" hidden="1" x14ac:dyDescent="0.2">
      <c r="G188" s="92">
        <v>71</v>
      </c>
      <c r="H188" s="92"/>
      <c r="I188" s="92"/>
      <c r="J188" s="92"/>
      <c r="Q188" s="1"/>
      <c r="R188" s="1"/>
      <c r="S188" s="1"/>
      <c r="T188" s="1"/>
      <c r="U188" s="1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</row>
    <row r="189" spans="7:142" hidden="1" x14ac:dyDescent="0.2">
      <c r="G189" s="92">
        <v>72</v>
      </c>
      <c r="H189" s="92">
        <v>24</v>
      </c>
      <c r="I189" s="92">
        <v>12</v>
      </c>
      <c r="J189" s="92">
        <v>6</v>
      </c>
      <c r="Q189" s="1"/>
      <c r="R189" s="1"/>
      <c r="S189" s="1"/>
      <c r="T189" s="1"/>
      <c r="U189" s="1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</row>
    <row r="190" spans="7:142" hidden="1" x14ac:dyDescent="0.2">
      <c r="G190" s="92">
        <v>73</v>
      </c>
      <c r="H190" s="92"/>
      <c r="I190" s="92"/>
      <c r="J190" s="92"/>
      <c r="Q190" s="1"/>
      <c r="R190" s="1"/>
      <c r="S190" s="1"/>
      <c r="T190" s="1"/>
      <c r="U190" s="1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</row>
    <row r="191" spans="7:142" hidden="1" x14ac:dyDescent="0.2">
      <c r="G191" s="92">
        <v>74</v>
      </c>
      <c r="H191" s="92"/>
      <c r="I191" s="92"/>
      <c r="J191" s="92"/>
      <c r="Q191" s="1"/>
      <c r="R191" s="1"/>
      <c r="S191" s="1"/>
      <c r="T191" s="1"/>
      <c r="U191" s="1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</row>
    <row r="192" spans="7:142" hidden="1" x14ac:dyDescent="0.2">
      <c r="G192" s="92">
        <v>75</v>
      </c>
      <c r="H192" s="92">
        <v>25</v>
      </c>
      <c r="I192" s="92"/>
      <c r="J192" s="92"/>
      <c r="Q192" s="1"/>
      <c r="R192" s="1"/>
      <c r="S192" s="1"/>
      <c r="T192" s="1"/>
      <c r="U192" s="1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</row>
    <row r="193" spans="7:142" hidden="1" x14ac:dyDescent="0.2">
      <c r="G193" s="92">
        <v>76</v>
      </c>
      <c r="H193" s="92"/>
      <c r="I193" s="92"/>
      <c r="J193" s="92"/>
      <c r="Q193" s="1"/>
      <c r="R193" s="1"/>
      <c r="S193" s="1"/>
      <c r="T193" s="1"/>
      <c r="U193" s="1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</row>
    <row r="194" spans="7:142" hidden="1" x14ac:dyDescent="0.2">
      <c r="G194" s="92">
        <v>77</v>
      </c>
      <c r="H194" s="92"/>
      <c r="I194" s="92"/>
      <c r="J194" s="92"/>
      <c r="Q194" s="1"/>
      <c r="R194" s="1"/>
      <c r="S194" s="1"/>
      <c r="T194" s="1"/>
      <c r="U194" s="1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</row>
    <row r="195" spans="7:142" hidden="1" x14ac:dyDescent="0.2">
      <c r="G195" s="92">
        <v>78</v>
      </c>
      <c r="H195" s="92">
        <v>26</v>
      </c>
      <c r="I195" s="92">
        <v>13</v>
      </c>
      <c r="J195" s="92">
        <v>7</v>
      </c>
      <c r="Q195" s="1"/>
      <c r="R195" s="1"/>
      <c r="S195" s="1"/>
      <c r="T195" s="1"/>
      <c r="U195" s="1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</row>
    <row r="196" spans="7:142" hidden="1" x14ac:dyDescent="0.2">
      <c r="G196" s="92">
        <v>79</v>
      </c>
      <c r="H196" s="92"/>
      <c r="I196" s="92"/>
      <c r="J196" s="92"/>
      <c r="Q196" s="1"/>
      <c r="R196" s="1"/>
      <c r="S196" s="1"/>
      <c r="T196" s="1"/>
      <c r="U196" s="1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</row>
    <row r="197" spans="7:142" hidden="1" x14ac:dyDescent="0.2">
      <c r="G197" s="92">
        <v>80</v>
      </c>
      <c r="H197" s="92"/>
      <c r="I197" s="92"/>
      <c r="J197" s="92"/>
      <c r="Q197" s="1"/>
      <c r="R197" s="1"/>
      <c r="S197" s="1"/>
      <c r="T197" s="1"/>
      <c r="U197" s="1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</row>
    <row r="198" spans="7:142" hidden="1" x14ac:dyDescent="0.2">
      <c r="G198" s="92">
        <v>81</v>
      </c>
      <c r="H198" s="92">
        <v>27</v>
      </c>
      <c r="I198" s="92"/>
      <c r="J198" s="92"/>
      <c r="Q198" s="1"/>
      <c r="R198" s="1"/>
      <c r="S198" s="1"/>
      <c r="T198" s="1"/>
      <c r="U198" s="1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</row>
    <row r="199" spans="7:142" hidden="1" x14ac:dyDescent="0.2">
      <c r="G199" s="92">
        <v>82</v>
      </c>
      <c r="H199" s="92"/>
      <c r="I199" s="92"/>
      <c r="J199" s="92"/>
      <c r="Q199" s="1"/>
      <c r="R199" s="1"/>
      <c r="S199" s="1"/>
      <c r="T199" s="1"/>
      <c r="U199" s="1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</row>
    <row r="200" spans="7:142" hidden="1" x14ac:dyDescent="0.2">
      <c r="G200" s="92">
        <v>83</v>
      </c>
      <c r="H200" s="92"/>
      <c r="I200" s="92"/>
      <c r="J200" s="92"/>
      <c r="Q200" s="1"/>
      <c r="R200" s="1"/>
      <c r="S200" s="1"/>
      <c r="T200" s="1"/>
      <c r="U200" s="1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</row>
    <row r="201" spans="7:142" hidden="1" x14ac:dyDescent="0.2">
      <c r="G201" s="92">
        <v>84</v>
      </c>
      <c r="H201" s="92">
        <v>28</v>
      </c>
      <c r="I201" s="92">
        <v>14</v>
      </c>
      <c r="J201" s="92">
        <v>8</v>
      </c>
      <c r="Q201" s="1"/>
      <c r="R201" s="1"/>
      <c r="S201" s="1"/>
      <c r="T201" s="1"/>
      <c r="U201" s="1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</row>
    <row r="202" spans="7:142" hidden="1" x14ac:dyDescent="0.2">
      <c r="G202" s="92">
        <v>85</v>
      </c>
      <c r="H202" s="92"/>
      <c r="I202" s="92"/>
      <c r="J202" s="92"/>
      <c r="Q202" s="1"/>
      <c r="R202" s="1"/>
      <c r="S202" s="1"/>
      <c r="T202" s="1"/>
      <c r="U202" s="1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</row>
    <row r="203" spans="7:142" hidden="1" x14ac:dyDescent="0.2">
      <c r="G203" s="92">
        <v>86</v>
      </c>
      <c r="H203" s="92"/>
      <c r="I203" s="92"/>
      <c r="J203" s="92"/>
      <c r="Q203" s="1"/>
      <c r="R203" s="1"/>
      <c r="S203" s="1"/>
      <c r="T203" s="1"/>
      <c r="U203" s="1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</row>
    <row r="204" spans="7:142" hidden="1" x14ac:dyDescent="0.2">
      <c r="G204" s="92">
        <v>87</v>
      </c>
      <c r="H204" s="92">
        <v>29</v>
      </c>
      <c r="I204" s="92"/>
      <c r="J204" s="92"/>
      <c r="Q204" s="1"/>
      <c r="R204" s="1"/>
      <c r="S204" s="1"/>
      <c r="T204" s="1"/>
      <c r="U204" s="1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</row>
    <row r="205" spans="7:142" hidden="1" x14ac:dyDescent="0.2">
      <c r="G205" s="92">
        <v>88</v>
      </c>
      <c r="H205" s="92"/>
      <c r="I205" s="92"/>
      <c r="J205" s="92"/>
      <c r="Q205" s="1"/>
      <c r="R205" s="1"/>
      <c r="S205" s="1"/>
      <c r="T205" s="1"/>
      <c r="U205" s="1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</row>
    <row r="206" spans="7:142" hidden="1" x14ac:dyDescent="0.2">
      <c r="G206" s="92">
        <v>89</v>
      </c>
      <c r="H206" s="92"/>
      <c r="I206" s="92"/>
      <c r="J206" s="92"/>
      <c r="Q206" s="1"/>
      <c r="R206" s="1"/>
      <c r="S206" s="1"/>
      <c r="T206" s="1"/>
      <c r="U206" s="1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</row>
    <row r="207" spans="7:142" hidden="1" x14ac:dyDescent="0.2">
      <c r="G207" s="92">
        <v>90</v>
      </c>
      <c r="H207" s="92">
        <v>30</v>
      </c>
      <c r="I207" s="92">
        <v>15</v>
      </c>
      <c r="J207" s="92">
        <v>9</v>
      </c>
      <c r="Q207" s="1"/>
      <c r="R207" s="1"/>
      <c r="S207" s="1"/>
      <c r="T207" s="1"/>
      <c r="U207" s="1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</row>
    <row r="208" spans="7:142" hidden="1" x14ac:dyDescent="0.2">
      <c r="G208" s="92">
        <v>91</v>
      </c>
      <c r="H208" s="92"/>
      <c r="I208" s="92"/>
      <c r="J208" s="92"/>
      <c r="Q208" s="1"/>
      <c r="R208" s="1"/>
      <c r="S208" s="1"/>
      <c r="T208" s="1"/>
      <c r="U208" s="1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</row>
    <row r="209" spans="7:142" hidden="1" x14ac:dyDescent="0.2">
      <c r="G209" s="92">
        <v>92</v>
      </c>
      <c r="H209" s="92"/>
      <c r="I209" s="92"/>
      <c r="J209" s="92"/>
      <c r="Q209" s="1"/>
      <c r="R209" s="1"/>
      <c r="S209" s="1"/>
      <c r="T209" s="1"/>
      <c r="U209" s="1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</row>
    <row r="210" spans="7:142" hidden="1" x14ac:dyDescent="0.2">
      <c r="G210" s="92">
        <v>93</v>
      </c>
      <c r="H210" s="92">
        <v>31</v>
      </c>
      <c r="I210" s="92"/>
      <c r="J210" s="92"/>
      <c r="Q210" s="1"/>
      <c r="R210" s="1"/>
      <c r="S210" s="1"/>
      <c r="T210" s="1"/>
      <c r="U210" s="1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</row>
    <row r="211" spans="7:142" hidden="1" x14ac:dyDescent="0.2">
      <c r="G211" s="92">
        <v>94</v>
      </c>
      <c r="H211" s="92"/>
      <c r="I211" s="92"/>
      <c r="J211" s="92"/>
      <c r="Q211" s="1"/>
      <c r="R211" s="1"/>
      <c r="S211" s="1"/>
      <c r="T211" s="1"/>
      <c r="U211" s="1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</row>
    <row r="212" spans="7:142" hidden="1" x14ac:dyDescent="0.2">
      <c r="G212" s="92">
        <v>95</v>
      </c>
      <c r="H212" s="92"/>
      <c r="I212" s="92"/>
      <c r="J212" s="92"/>
      <c r="Q212" s="1"/>
      <c r="R212" s="1"/>
      <c r="S212" s="1"/>
      <c r="T212" s="1"/>
      <c r="U212" s="1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</row>
    <row r="213" spans="7:142" hidden="1" x14ac:dyDescent="0.2">
      <c r="G213" s="92">
        <v>96</v>
      </c>
      <c r="H213" s="92">
        <v>32</v>
      </c>
      <c r="I213" s="92">
        <v>16</v>
      </c>
      <c r="J213" s="92">
        <v>10</v>
      </c>
      <c r="Q213" s="1"/>
      <c r="R213" s="1"/>
      <c r="S213" s="1"/>
      <c r="T213" s="1"/>
      <c r="U213" s="1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</row>
    <row r="214" spans="7:142" hidden="1" x14ac:dyDescent="0.2">
      <c r="G214" s="92">
        <v>97</v>
      </c>
      <c r="H214" s="92"/>
      <c r="I214" s="92"/>
      <c r="J214" s="92"/>
      <c r="Q214" s="1"/>
      <c r="R214" s="1"/>
      <c r="S214" s="1"/>
      <c r="T214" s="1"/>
      <c r="U214" s="1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</row>
    <row r="215" spans="7:142" hidden="1" x14ac:dyDescent="0.2">
      <c r="G215" s="92">
        <v>98</v>
      </c>
      <c r="H215" s="92"/>
      <c r="I215" s="92"/>
      <c r="J215" s="92"/>
      <c r="Q215" s="1"/>
      <c r="R215" s="1"/>
      <c r="S215" s="1"/>
      <c r="T215" s="1"/>
      <c r="U215" s="1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</row>
    <row r="216" spans="7:142" hidden="1" x14ac:dyDescent="0.2">
      <c r="G216" s="92">
        <v>99</v>
      </c>
      <c r="H216" s="92">
        <v>33</v>
      </c>
      <c r="I216" s="92"/>
      <c r="J216" s="92"/>
      <c r="Q216" s="1"/>
      <c r="R216" s="1"/>
      <c r="S216" s="1"/>
      <c r="T216" s="1"/>
      <c r="U216" s="1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</row>
    <row r="217" spans="7:142" hidden="1" x14ac:dyDescent="0.2">
      <c r="G217" s="92">
        <v>100</v>
      </c>
      <c r="H217" s="92"/>
      <c r="I217" s="92"/>
      <c r="J217" s="92"/>
      <c r="Q217" s="1"/>
      <c r="R217" s="1"/>
      <c r="S217" s="1"/>
      <c r="T217" s="1"/>
      <c r="U217" s="1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</row>
    <row r="218" spans="7:142" hidden="1" x14ac:dyDescent="0.2">
      <c r="G218" s="92">
        <v>101</v>
      </c>
      <c r="H218" s="92"/>
      <c r="I218" s="92"/>
      <c r="J218" s="92"/>
      <c r="Q218" s="1"/>
      <c r="R218" s="1"/>
      <c r="S218" s="1"/>
      <c r="T218" s="1"/>
      <c r="U218" s="1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</row>
    <row r="219" spans="7:142" hidden="1" x14ac:dyDescent="0.2">
      <c r="G219" s="92">
        <v>102</v>
      </c>
      <c r="H219" s="92">
        <v>34</v>
      </c>
      <c r="I219" s="92">
        <v>17</v>
      </c>
      <c r="J219" s="92">
        <v>11</v>
      </c>
      <c r="Q219" s="1"/>
      <c r="R219" s="1"/>
      <c r="S219" s="1"/>
      <c r="T219" s="1"/>
      <c r="U219" s="1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</row>
    <row r="220" spans="7:142" hidden="1" x14ac:dyDescent="0.2">
      <c r="G220" s="92">
        <v>103</v>
      </c>
      <c r="H220" s="92"/>
      <c r="I220" s="92"/>
      <c r="J220" s="92"/>
      <c r="Q220" s="1"/>
      <c r="R220" s="1"/>
      <c r="S220" s="1"/>
      <c r="T220" s="1"/>
      <c r="U220" s="1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</row>
    <row r="221" spans="7:142" hidden="1" x14ac:dyDescent="0.2">
      <c r="G221" s="92">
        <v>104</v>
      </c>
      <c r="H221" s="92"/>
      <c r="I221" s="92"/>
      <c r="J221" s="92"/>
      <c r="Q221" s="1"/>
      <c r="R221" s="1"/>
      <c r="S221" s="1"/>
      <c r="T221" s="1"/>
      <c r="U221" s="1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</row>
    <row r="222" spans="7:142" hidden="1" x14ac:dyDescent="0.2">
      <c r="G222" s="92">
        <v>105</v>
      </c>
      <c r="H222" s="92">
        <v>35</v>
      </c>
      <c r="I222" s="92"/>
      <c r="J222" s="92"/>
      <c r="Q222" s="1"/>
      <c r="R222" s="1"/>
      <c r="S222" s="1"/>
      <c r="T222" s="1"/>
      <c r="U222" s="1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</row>
    <row r="223" spans="7:142" hidden="1" x14ac:dyDescent="0.2">
      <c r="G223" s="92">
        <v>106</v>
      </c>
      <c r="H223" s="92"/>
      <c r="I223" s="92"/>
      <c r="J223" s="92"/>
      <c r="Q223" s="1"/>
      <c r="R223" s="1"/>
      <c r="S223" s="1"/>
      <c r="T223" s="1"/>
      <c r="U223" s="1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</row>
    <row r="224" spans="7:142" hidden="1" x14ac:dyDescent="0.2">
      <c r="G224" s="92">
        <v>107</v>
      </c>
      <c r="H224" s="92"/>
      <c r="I224" s="92"/>
      <c r="J224" s="92"/>
      <c r="Q224" s="1"/>
      <c r="R224" s="1"/>
      <c r="S224" s="1"/>
      <c r="T224" s="1"/>
      <c r="U224" s="1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</row>
    <row r="225" spans="7:142" hidden="1" x14ac:dyDescent="0.2">
      <c r="G225" s="92">
        <v>108</v>
      </c>
      <c r="H225" s="92">
        <v>36</v>
      </c>
      <c r="I225" s="92">
        <v>18</v>
      </c>
      <c r="J225" s="92">
        <v>12</v>
      </c>
      <c r="Q225" s="1"/>
      <c r="R225" s="1"/>
      <c r="S225" s="1"/>
      <c r="T225" s="1"/>
      <c r="U225" s="1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</row>
    <row r="226" spans="7:142" hidden="1" x14ac:dyDescent="0.2">
      <c r="G226" s="92">
        <v>109</v>
      </c>
      <c r="H226" s="92"/>
      <c r="I226" s="92"/>
      <c r="J226" s="92"/>
      <c r="Q226" s="1"/>
      <c r="R226" s="1"/>
      <c r="S226" s="1"/>
      <c r="T226" s="1"/>
      <c r="U226" s="1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</row>
    <row r="227" spans="7:142" hidden="1" x14ac:dyDescent="0.2">
      <c r="G227" s="92">
        <v>110</v>
      </c>
      <c r="H227" s="92"/>
      <c r="I227" s="92"/>
      <c r="J227" s="92"/>
      <c r="Q227" s="1"/>
      <c r="R227" s="1"/>
      <c r="S227" s="1"/>
      <c r="T227" s="1"/>
      <c r="U227" s="1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</row>
    <row r="228" spans="7:142" hidden="1" x14ac:dyDescent="0.2">
      <c r="G228" s="92">
        <v>111</v>
      </c>
      <c r="H228" s="92">
        <v>37</v>
      </c>
      <c r="I228" s="92"/>
      <c r="J228" s="92"/>
      <c r="Q228" s="1"/>
      <c r="R228" s="1"/>
      <c r="S228" s="1"/>
      <c r="T228" s="1"/>
      <c r="U228" s="1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</row>
    <row r="229" spans="7:142" hidden="1" x14ac:dyDescent="0.2">
      <c r="G229" s="92">
        <v>112</v>
      </c>
      <c r="H229" s="92"/>
      <c r="I229" s="92"/>
      <c r="J229" s="92"/>
      <c r="Q229" s="1"/>
      <c r="R229" s="1"/>
      <c r="S229" s="1"/>
      <c r="T229" s="1"/>
      <c r="U229" s="1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</row>
    <row r="230" spans="7:142" hidden="1" x14ac:dyDescent="0.2">
      <c r="G230" s="92">
        <v>113</v>
      </c>
      <c r="H230" s="92"/>
      <c r="I230" s="92"/>
      <c r="J230" s="92"/>
      <c r="Q230" s="1"/>
      <c r="R230" s="1"/>
      <c r="S230" s="1"/>
      <c r="T230" s="1"/>
      <c r="U230" s="1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</row>
    <row r="231" spans="7:142" hidden="1" x14ac:dyDescent="0.2">
      <c r="G231" s="92">
        <v>114</v>
      </c>
      <c r="H231" s="92">
        <v>38</v>
      </c>
      <c r="I231" s="92">
        <v>19</v>
      </c>
      <c r="J231" s="92">
        <v>13</v>
      </c>
      <c r="Q231" s="1"/>
      <c r="R231" s="1"/>
      <c r="S231" s="1"/>
      <c r="T231" s="1"/>
      <c r="U231" s="1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</row>
    <row r="232" spans="7:142" hidden="1" x14ac:dyDescent="0.2">
      <c r="G232" s="92">
        <v>115</v>
      </c>
      <c r="H232" s="92"/>
      <c r="I232" s="92"/>
      <c r="J232" s="92"/>
      <c r="Q232" s="1"/>
      <c r="R232" s="1"/>
      <c r="S232" s="1"/>
      <c r="T232" s="1"/>
      <c r="U232" s="1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</row>
    <row r="233" spans="7:142" hidden="1" x14ac:dyDescent="0.2">
      <c r="G233" s="92">
        <v>116</v>
      </c>
      <c r="H233" s="92"/>
      <c r="I233" s="92"/>
      <c r="J233" s="92"/>
      <c r="Q233" s="1"/>
      <c r="R233" s="1"/>
      <c r="S233" s="1"/>
      <c r="T233" s="1"/>
      <c r="U233" s="1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</row>
    <row r="234" spans="7:142" hidden="1" x14ac:dyDescent="0.2">
      <c r="G234" s="92">
        <v>117</v>
      </c>
      <c r="H234" s="92">
        <v>39</v>
      </c>
      <c r="I234" s="92"/>
      <c r="J234" s="92"/>
      <c r="Q234" s="1"/>
      <c r="R234" s="1"/>
      <c r="S234" s="1"/>
      <c r="T234" s="1"/>
      <c r="U234" s="1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</row>
    <row r="235" spans="7:142" hidden="1" x14ac:dyDescent="0.2">
      <c r="G235" s="92">
        <v>118</v>
      </c>
      <c r="H235" s="92"/>
      <c r="I235" s="92"/>
      <c r="J235" s="92"/>
      <c r="Q235" s="1"/>
      <c r="R235" s="1"/>
      <c r="S235" s="1"/>
      <c r="T235" s="1"/>
      <c r="U235" s="1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</row>
    <row r="236" spans="7:142" hidden="1" x14ac:dyDescent="0.2">
      <c r="G236" s="92">
        <v>119</v>
      </c>
      <c r="H236" s="92"/>
      <c r="I236" s="92"/>
      <c r="J236" s="92"/>
      <c r="Q236" s="1"/>
      <c r="R236" s="1"/>
      <c r="S236" s="1"/>
      <c r="T236" s="1"/>
      <c r="U236" s="1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</row>
    <row r="237" spans="7:142" hidden="1" x14ac:dyDescent="0.2">
      <c r="G237" s="92">
        <v>120</v>
      </c>
      <c r="H237" s="92">
        <v>40</v>
      </c>
      <c r="I237" s="92">
        <v>20</v>
      </c>
      <c r="J237" s="92">
        <v>14</v>
      </c>
      <c r="Q237" s="1"/>
      <c r="R237" s="1"/>
      <c r="S237" s="1"/>
      <c r="T237" s="1"/>
      <c r="U237" s="1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</row>
    <row r="238" spans="7:142" x14ac:dyDescent="0.2">
      <c r="Q238" s="1"/>
      <c r="R238" s="1"/>
      <c r="S238" s="1"/>
      <c r="T238" s="1"/>
      <c r="U238" s="1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</row>
    <row r="239" spans="7:142" x14ac:dyDescent="0.2">
      <c r="Q239" s="1"/>
      <c r="R239" s="1"/>
      <c r="S239" s="1"/>
      <c r="T239" s="1"/>
      <c r="U239" s="1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</row>
    <row r="240" spans="7:142" x14ac:dyDescent="0.2">
      <c r="Q240" s="1"/>
      <c r="R240" s="1"/>
      <c r="S240" s="1"/>
      <c r="T240" s="1"/>
      <c r="U240" s="1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</row>
    <row r="241" spans="17:142" x14ac:dyDescent="0.2">
      <c r="Q241" s="1"/>
      <c r="R241" s="1"/>
      <c r="S241" s="1"/>
      <c r="T241" s="1"/>
      <c r="U241" s="1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</row>
    <row r="242" spans="17:142" x14ac:dyDescent="0.2">
      <c r="Q242" s="1"/>
      <c r="R242" s="1"/>
      <c r="S242" s="1"/>
      <c r="T242" s="1"/>
      <c r="U242" s="1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</row>
    <row r="243" spans="17:142" x14ac:dyDescent="0.2">
      <c r="Q243" s="1"/>
      <c r="R243" s="1"/>
      <c r="S243" s="1"/>
      <c r="T243" s="1"/>
      <c r="U243" s="1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</row>
    <row r="244" spans="17:142" x14ac:dyDescent="0.2">
      <c r="Q244" s="1"/>
      <c r="R244" s="1"/>
      <c r="S244" s="1"/>
      <c r="T244" s="1"/>
      <c r="U244" s="1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</row>
    <row r="245" spans="17:142" x14ac:dyDescent="0.2">
      <c r="Q245" s="1"/>
      <c r="R245" s="1"/>
      <c r="S245" s="1"/>
      <c r="T245" s="1"/>
      <c r="U245" s="1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</row>
    <row r="246" spans="17:142" x14ac:dyDescent="0.2">
      <c r="Q246" s="1"/>
      <c r="R246" s="1"/>
      <c r="S246" s="1"/>
      <c r="T246" s="1"/>
      <c r="U246" s="1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</row>
    <row r="247" spans="17:142" x14ac:dyDescent="0.2">
      <c r="Q247" s="1"/>
      <c r="R247" s="1"/>
      <c r="S247" s="1"/>
      <c r="T247" s="1"/>
      <c r="U247" s="1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</row>
    <row r="248" spans="17:142" x14ac:dyDescent="0.2">
      <c r="Q248" s="1"/>
      <c r="R248" s="1"/>
      <c r="S248" s="1"/>
      <c r="T248" s="1"/>
      <c r="U248" s="1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</row>
    <row r="249" spans="17:142" x14ac:dyDescent="0.2">
      <c r="Q249" s="1"/>
      <c r="R249" s="1"/>
      <c r="S249" s="1"/>
      <c r="T249" s="1"/>
      <c r="U249" s="1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</row>
    <row r="250" spans="17:142" x14ac:dyDescent="0.2">
      <c r="Q250" s="1"/>
      <c r="R250" s="1"/>
      <c r="S250" s="1"/>
      <c r="T250" s="1"/>
      <c r="U250" s="1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</row>
    <row r="251" spans="17:142" x14ac:dyDescent="0.2">
      <c r="Q251" s="1"/>
      <c r="R251" s="1"/>
      <c r="S251" s="1"/>
      <c r="T251" s="1"/>
      <c r="U251" s="1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</row>
    <row r="252" spans="17:142" x14ac:dyDescent="0.2">
      <c r="Q252" s="1"/>
      <c r="R252" s="1"/>
      <c r="S252" s="1"/>
      <c r="T252" s="1"/>
      <c r="U252" s="1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</row>
    <row r="253" spans="17:142" x14ac:dyDescent="0.2">
      <c r="Q253" s="1"/>
      <c r="R253" s="1"/>
      <c r="S253" s="1"/>
      <c r="T253" s="1"/>
      <c r="U253" s="1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</row>
    <row r="254" spans="17:142" x14ac:dyDescent="0.2">
      <c r="Q254" s="1"/>
      <c r="R254" s="1"/>
      <c r="S254" s="1"/>
      <c r="T254" s="1"/>
      <c r="U254" s="1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</row>
    <row r="255" spans="17:142" x14ac:dyDescent="0.2">
      <c r="Q255" s="1"/>
      <c r="R255" s="1"/>
      <c r="S255" s="1"/>
      <c r="T255" s="1"/>
      <c r="U255" s="1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</row>
    <row r="256" spans="17:142" x14ac:dyDescent="0.2">
      <c r="Q256" s="1"/>
      <c r="R256" s="1"/>
      <c r="S256" s="1"/>
      <c r="T256" s="1"/>
      <c r="U256" s="1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</row>
    <row r="257" spans="17:142" x14ac:dyDescent="0.2">
      <c r="Q257" s="1"/>
      <c r="R257" s="1"/>
      <c r="S257" s="1"/>
      <c r="T257" s="1"/>
      <c r="U257" s="1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</row>
    <row r="258" spans="17:142" x14ac:dyDescent="0.2">
      <c r="Q258" s="1"/>
      <c r="R258" s="1"/>
      <c r="S258" s="1"/>
      <c r="T258" s="1"/>
      <c r="U258" s="1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</row>
    <row r="259" spans="17:142" x14ac:dyDescent="0.2">
      <c r="Q259" s="1"/>
      <c r="R259" s="1"/>
      <c r="S259" s="1"/>
      <c r="T259" s="1"/>
      <c r="U259" s="1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</row>
    <row r="260" spans="17:142" x14ac:dyDescent="0.2">
      <c r="Q260" s="1"/>
      <c r="R260" s="1"/>
      <c r="S260" s="1"/>
      <c r="T260" s="1"/>
      <c r="U260" s="1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</row>
    <row r="261" spans="17:142" x14ac:dyDescent="0.2">
      <c r="Q261" s="1"/>
      <c r="R261" s="1"/>
      <c r="S261" s="1"/>
      <c r="T261" s="1"/>
      <c r="U261" s="1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</row>
    <row r="262" spans="17:142" x14ac:dyDescent="0.2">
      <c r="Q262" s="1"/>
      <c r="R262" s="1"/>
      <c r="S262" s="1"/>
      <c r="T262" s="1"/>
      <c r="U262" s="1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</row>
    <row r="263" spans="17:142" x14ac:dyDescent="0.2">
      <c r="Q263" s="1"/>
      <c r="R263" s="1"/>
      <c r="S263" s="1"/>
      <c r="T263" s="1"/>
      <c r="U263" s="1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</row>
    <row r="264" spans="17:142" x14ac:dyDescent="0.2">
      <c r="Q264" s="1"/>
      <c r="R264" s="1"/>
      <c r="S264" s="1"/>
      <c r="T264" s="1"/>
      <c r="U264" s="1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</row>
    <row r="265" spans="17:142" x14ac:dyDescent="0.2">
      <c r="Q265" s="1"/>
      <c r="R265" s="1"/>
      <c r="S265" s="1"/>
      <c r="T265" s="1"/>
      <c r="U265" s="1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</row>
    <row r="266" spans="17:142" x14ac:dyDescent="0.2">
      <c r="Q266" s="1"/>
      <c r="R266" s="1"/>
      <c r="S266" s="1"/>
      <c r="T266" s="1"/>
      <c r="U266" s="1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</row>
    <row r="267" spans="17:142" x14ac:dyDescent="0.2">
      <c r="Q267" s="1"/>
      <c r="R267" s="1"/>
      <c r="S267" s="1"/>
      <c r="T267" s="1"/>
      <c r="U267" s="1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</row>
    <row r="268" spans="17:142" x14ac:dyDescent="0.2">
      <c r="Q268" s="1"/>
      <c r="R268" s="1"/>
      <c r="S268" s="1"/>
      <c r="T268" s="1"/>
      <c r="U268" s="1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</row>
    <row r="269" spans="17:142" x14ac:dyDescent="0.2">
      <c r="Q269" s="1"/>
      <c r="R269" s="1"/>
      <c r="S269" s="1"/>
      <c r="T269" s="1"/>
      <c r="U269" s="1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</row>
    <row r="270" spans="17:142" x14ac:dyDescent="0.2">
      <c r="Q270" s="1"/>
      <c r="R270" s="1"/>
      <c r="S270" s="1"/>
      <c r="T270" s="1"/>
      <c r="U270" s="1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</row>
    <row r="271" spans="17:142" x14ac:dyDescent="0.2">
      <c r="Q271" s="1"/>
      <c r="R271" s="1"/>
      <c r="S271" s="1"/>
      <c r="T271" s="1"/>
      <c r="U271" s="1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</row>
    <row r="272" spans="17:142" x14ac:dyDescent="0.2">
      <c r="Q272" s="1"/>
      <c r="R272" s="1"/>
      <c r="S272" s="1"/>
      <c r="T272" s="1"/>
      <c r="U272" s="1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</row>
    <row r="273" spans="17:142" x14ac:dyDescent="0.2">
      <c r="Q273" s="1"/>
      <c r="R273" s="1"/>
      <c r="S273" s="1"/>
      <c r="T273" s="1"/>
      <c r="U273" s="1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</row>
    <row r="274" spans="17:142" x14ac:dyDescent="0.2">
      <c r="Q274" s="1"/>
      <c r="R274" s="1"/>
      <c r="S274" s="1"/>
      <c r="T274" s="1"/>
      <c r="U274" s="1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</row>
    <row r="275" spans="17:142" x14ac:dyDescent="0.2">
      <c r="Q275" s="1"/>
      <c r="R275" s="1"/>
      <c r="S275" s="1"/>
      <c r="T275" s="1"/>
      <c r="U275" s="1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</row>
    <row r="276" spans="17:142" x14ac:dyDescent="0.2">
      <c r="Q276" s="1"/>
      <c r="R276" s="1"/>
      <c r="S276" s="1"/>
      <c r="T276" s="1"/>
      <c r="U276" s="1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</row>
    <row r="277" spans="17:142" x14ac:dyDescent="0.2">
      <c r="Q277" s="1"/>
      <c r="R277" s="1"/>
      <c r="S277" s="1"/>
      <c r="T277" s="1"/>
      <c r="U277" s="1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</row>
    <row r="278" spans="17:142" x14ac:dyDescent="0.2">
      <c r="Q278" s="1"/>
      <c r="R278" s="1"/>
      <c r="S278" s="1"/>
      <c r="T278" s="1"/>
      <c r="U278" s="1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</row>
    <row r="279" spans="17:142" x14ac:dyDescent="0.2">
      <c r="Q279" s="1"/>
      <c r="R279" s="1"/>
      <c r="S279" s="1"/>
      <c r="T279" s="1"/>
      <c r="U279" s="1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</row>
    <row r="280" spans="17:142" x14ac:dyDescent="0.2">
      <c r="Q280" s="1"/>
      <c r="R280" s="1"/>
      <c r="S280" s="1"/>
      <c r="T280" s="1"/>
      <c r="U280" s="1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</row>
    <row r="281" spans="17:142" x14ac:dyDescent="0.2">
      <c r="Q281" s="1"/>
      <c r="R281" s="1"/>
      <c r="S281" s="1"/>
      <c r="T281" s="1"/>
      <c r="U281" s="1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</row>
    <row r="282" spans="17:142" x14ac:dyDescent="0.2">
      <c r="Q282" s="1"/>
      <c r="R282" s="1"/>
      <c r="S282" s="1"/>
      <c r="T282" s="1"/>
      <c r="U282" s="1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</row>
    <row r="283" spans="17:142" x14ac:dyDescent="0.2">
      <c r="Q283" s="1"/>
      <c r="R283" s="1"/>
      <c r="S283" s="1"/>
      <c r="T283" s="1"/>
      <c r="U283" s="1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</row>
    <row r="284" spans="17:142" x14ac:dyDescent="0.2">
      <c r="Q284" s="1"/>
      <c r="R284" s="1"/>
      <c r="S284" s="1"/>
      <c r="T284" s="1"/>
      <c r="U284" s="1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</row>
    <row r="285" spans="17:142" x14ac:dyDescent="0.2">
      <c r="Q285" s="1"/>
      <c r="R285" s="1"/>
      <c r="S285" s="1"/>
      <c r="T285" s="1"/>
      <c r="U285" s="1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</row>
    <row r="286" spans="17:142" x14ac:dyDescent="0.2">
      <c r="Q286" s="1"/>
      <c r="R286" s="1"/>
      <c r="S286" s="1"/>
      <c r="T286" s="1"/>
      <c r="U286" s="1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</row>
    <row r="287" spans="17:142" x14ac:dyDescent="0.2">
      <c r="Q287" s="1"/>
      <c r="R287" s="1"/>
      <c r="S287" s="1"/>
      <c r="T287" s="1"/>
      <c r="U287" s="1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</row>
    <row r="288" spans="17:142" x14ac:dyDescent="0.2">
      <c r="Q288" s="1"/>
      <c r="R288" s="1"/>
      <c r="S288" s="1"/>
      <c r="T288" s="1"/>
      <c r="U288" s="1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</row>
    <row r="289" spans="17:142" x14ac:dyDescent="0.2">
      <c r="Q289" s="1"/>
      <c r="R289" s="1"/>
      <c r="S289" s="1"/>
      <c r="T289" s="1"/>
      <c r="U289" s="1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</row>
    <row r="290" spans="17:142" x14ac:dyDescent="0.2">
      <c r="Q290" s="1"/>
      <c r="R290" s="1"/>
      <c r="S290" s="1"/>
      <c r="T290" s="1"/>
      <c r="U290" s="1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</row>
    <row r="291" spans="17:142" x14ac:dyDescent="0.2">
      <c r="Q291" s="1"/>
      <c r="R291" s="1"/>
      <c r="S291" s="1"/>
      <c r="T291" s="1"/>
      <c r="U291" s="1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</row>
    <row r="292" spans="17:142" x14ac:dyDescent="0.2">
      <c r="Q292" s="1"/>
      <c r="R292" s="1"/>
      <c r="S292" s="1"/>
      <c r="T292" s="1"/>
      <c r="U292" s="1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</row>
    <row r="293" spans="17:142" x14ac:dyDescent="0.2">
      <c r="Q293" s="1"/>
      <c r="R293" s="1"/>
      <c r="S293" s="1"/>
      <c r="T293" s="1"/>
      <c r="U293" s="1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</row>
    <row r="294" spans="17:142" x14ac:dyDescent="0.2">
      <c r="Q294" s="1"/>
      <c r="R294" s="1"/>
      <c r="S294" s="1"/>
      <c r="T294" s="1"/>
      <c r="U294" s="1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</row>
    <row r="295" spans="17:142" x14ac:dyDescent="0.2">
      <c r="Q295" s="1"/>
      <c r="R295" s="1"/>
      <c r="S295" s="1"/>
      <c r="T295" s="1"/>
      <c r="U295" s="1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</row>
    <row r="296" spans="17:142" x14ac:dyDescent="0.2">
      <c r="Q296" s="1"/>
      <c r="R296" s="1"/>
      <c r="S296" s="1"/>
      <c r="T296" s="1"/>
      <c r="U296" s="1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</row>
    <row r="297" spans="17:142" x14ac:dyDescent="0.2">
      <c r="Q297" s="1"/>
      <c r="R297" s="1"/>
      <c r="S297" s="1"/>
      <c r="T297" s="1"/>
      <c r="U297" s="1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</row>
    <row r="298" spans="17:142" x14ac:dyDescent="0.2">
      <c r="Q298" s="1"/>
      <c r="R298" s="1"/>
      <c r="S298" s="1"/>
      <c r="T298" s="1"/>
      <c r="U298" s="1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</row>
    <row r="299" spans="17:142" x14ac:dyDescent="0.2">
      <c r="Q299" s="1"/>
      <c r="R299" s="1"/>
      <c r="S299" s="1"/>
      <c r="T299" s="1"/>
      <c r="U299" s="1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</row>
    <row r="300" spans="17:142" x14ac:dyDescent="0.2">
      <c r="Q300" s="1"/>
      <c r="R300" s="1"/>
      <c r="S300" s="1"/>
      <c r="T300" s="1"/>
      <c r="U300" s="1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</row>
    <row r="301" spans="17:142" x14ac:dyDescent="0.2">
      <c r="Q301" s="1"/>
      <c r="R301" s="1"/>
      <c r="S301" s="1"/>
      <c r="T301" s="1"/>
      <c r="U301" s="1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</row>
    <row r="302" spans="17:142" x14ac:dyDescent="0.2">
      <c r="Q302" s="1"/>
      <c r="R302" s="1"/>
      <c r="S302" s="1"/>
      <c r="T302" s="1"/>
      <c r="U302" s="1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</row>
    <row r="303" spans="17:142" x14ac:dyDescent="0.2">
      <c r="Q303" s="1"/>
      <c r="R303" s="1"/>
      <c r="S303" s="1"/>
      <c r="T303" s="1"/>
      <c r="U303" s="1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</row>
    <row r="304" spans="17:142" x14ac:dyDescent="0.2">
      <c r="Q304" s="1"/>
      <c r="R304" s="1"/>
      <c r="S304" s="1"/>
      <c r="T304" s="1"/>
      <c r="U304" s="1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</row>
    <row r="305" spans="17:142" x14ac:dyDescent="0.2">
      <c r="Q305" s="1"/>
      <c r="R305" s="1"/>
      <c r="S305" s="1"/>
      <c r="T305" s="1"/>
      <c r="U305" s="1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</row>
    <row r="306" spans="17:142" x14ac:dyDescent="0.2">
      <c r="Q306" s="1"/>
      <c r="R306" s="1"/>
      <c r="S306" s="1"/>
      <c r="T306" s="1"/>
      <c r="U306" s="1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</row>
    <row r="307" spans="17:142" x14ac:dyDescent="0.2">
      <c r="Q307" s="1"/>
      <c r="R307" s="1"/>
      <c r="S307" s="1"/>
      <c r="T307" s="1"/>
      <c r="U307" s="1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</row>
    <row r="308" spans="17:142" x14ac:dyDescent="0.2">
      <c r="Q308" s="1"/>
      <c r="R308" s="1"/>
      <c r="S308" s="1"/>
      <c r="T308" s="1"/>
      <c r="U308" s="1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</row>
    <row r="309" spans="17:142" x14ac:dyDescent="0.2">
      <c r="Q309" s="1"/>
      <c r="R309" s="1"/>
      <c r="S309" s="1"/>
      <c r="T309" s="1"/>
      <c r="U309" s="1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</row>
    <row r="310" spans="17:142" x14ac:dyDescent="0.2">
      <c r="Q310" s="1"/>
      <c r="R310" s="1"/>
      <c r="S310" s="1"/>
      <c r="T310" s="1"/>
      <c r="U310" s="1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</row>
    <row r="311" spans="17:142" x14ac:dyDescent="0.2">
      <c r="Q311" s="1"/>
      <c r="R311" s="1"/>
      <c r="S311" s="1"/>
      <c r="T311" s="1"/>
      <c r="U311" s="1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</row>
    <row r="312" spans="17:142" x14ac:dyDescent="0.2">
      <c r="Q312" s="1"/>
      <c r="R312" s="1"/>
      <c r="S312" s="1"/>
      <c r="T312" s="1"/>
      <c r="U312" s="1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</row>
    <row r="313" spans="17:142" x14ac:dyDescent="0.2">
      <c r="Q313" s="1"/>
      <c r="R313" s="1"/>
      <c r="S313" s="1"/>
      <c r="T313" s="1"/>
      <c r="U313" s="1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</row>
    <row r="314" spans="17:142" x14ac:dyDescent="0.2">
      <c r="Q314" s="1"/>
      <c r="R314" s="1"/>
      <c r="S314" s="1"/>
      <c r="T314" s="1"/>
      <c r="U314" s="1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</row>
    <row r="315" spans="17:142" x14ac:dyDescent="0.2">
      <c r="Q315" s="1"/>
      <c r="R315" s="1"/>
      <c r="S315" s="1"/>
      <c r="T315" s="1"/>
      <c r="U315" s="1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</row>
    <row r="316" spans="17:142" x14ac:dyDescent="0.2">
      <c r="Q316" s="1"/>
      <c r="R316" s="1"/>
      <c r="S316" s="1"/>
      <c r="T316" s="1"/>
      <c r="U316" s="1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</row>
    <row r="317" spans="17:142" x14ac:dyDescent="0.2">
      <c r="Q317" s="1"/>
      <c r="R317" s="1"/>
      <c r="S317" s="1"/>
      <c r="T317" s="1"/>
      <c r="U317" s="1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</row>
    <row r="318" spans="17:142" x14ac:dyDescent="0.2">
      <c r="Q318" s="1"/>
      <c r="R318" s="1"/>
      <c r="S318" s="1"/>
      <c r="T318" s="1"/>
      <c r="U318" s="1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</row>
    <row r="319" spans="17:142" x14ac:dyDescent="0.2">
      <c r="Q319" s="1"/>
      <c r="R319" s="1"/>
      <c r="S319" s="1"/>
      <c r="T319" s="1"/>
      <c r="U319" s="1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</row>
    <row r="320" spans="17:142" x14ac:dyDescent="0.2">
      <c r="Q320" s="1"/>
      <c r="R320" s="1"/>
      <c r="S320" s="1"/>
      <c r="T320" s="1"/>
      <c r="U320" s="1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</row>
    <row r="321" spans="17:142" x14ac:dyDescent="0.2">
      <c r="Q321" s="1"/>
      <c r="R321" s="1"/>
      <c r="S321" s="1"/>
      <c r="T321" s="1"/>
      <c r="U321" s="1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</row>
    <row r="322" spans="17:142" x14ac:dyDescent="0.2">
      <c r="Q322" s="1"/>
      <c r="R322" s="1"/>
      <c r="S322" s="1"/>
      <c r="T322" s="1"/>
      <c r="U322" s="1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</row>
    <row r="323" spans="17:142" x14ac:dyDescent="0.2">
      <c r="Q323" s="1"/>
      <c r="R323" s="1"/>
      <c r="S323" s="1"/>
      <c r="T323" s="1"/>
      <c r="U323" s="1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</row>
    <row r="324" spans="17:142" x14ac:dyDescent="0.2">
      <c r="Q324" s="1"/>
      <c r="R324" s="1"/>
      <c r="S324" s="1"/>
      <c r="T324" s="1"/>
      <c r="U324" s="1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</row>
    <row r="325" spans="17:142" x14ac:dyDescent="0.2">
      <c r="Q325" s="1"/>
      <c r="R325" s="1"/>
      <c r="S325" s="1"/>
      <c r="T325" s="1"/>
      <c r="U325" s="1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</row>
    <row r="326" spans="17:142" x14ac:dyDescent="0.2">
      <c r="Q326" s="1"/>
      <c r="R326" s="1"/>
      <c r="S326" s="1"/>
      <c r="T326" s="1"/>
      <c r="U326" s="1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</row>
    <row r="327" spans="17:142" x14ac:dyDescent="0.2">
      <c r="Q327" s="1"/>
      <c r="R327" s="1"/>
      <c r="S327" s="1"/>
      <c r="T327" s="1"/>
      <c r="U327" s="1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</row>
    <row r="328" spans="17:142" x14ac:dyDescent="0.2">
      <c r="Q328" s="1"/>
      <c r="R328" s="1"/>
      <c r="S328" s="1"/>
      <c r="T328" s="1"/>
      <c r="U328" s="1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</row>
    <row r="329" spans="17:142" x14ac:dyDescent="0.2">
      <c r="Q329" s="1"/>
      <c r="R329" s="1"/>
      <c r="S329" s="1"/>
      <c r="T329" s="1"/>
      <c r="U329" s="1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</row>
    <row r="330" spans="17:142" x14ac:dyDescent="0.2">
      <c r="Q330" s="1"/>
      <c r="R330" s="1"/>
      <c r="S330" s="1"/>
      <c r="T330" s="1"/>
      <c r="U330" s="1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</row>
    <row r="331" spans="17:142" x14ac:dyDescent="0.2">
      <c r="Q331" s="1"/>
      <c r="R331" s="1"/>
      <c r="S331" s="1"/>
      <c r="T331" s="1"/>
      <c r="U331" s="1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</row>
    <row r="332" spans="17:142" x14ac:dyDescent="0.2">
      <c r="Q332" s="1"/>
      <c r="R332" s="1"/>
      <c r="S332" s="1"/>
      <c r="T332" s="1"/>
      <c r="U332" s="1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</row>
    <row r="333" spans="17:142" x14ac:dyDescent="0.2">
      <c r="Q333" s="1"/>
      <c r="R333" s="1"/>
      <c r="S333" s="1"/>
      <c r="T333" s="1"/>
      <c r="U333" s="1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</row>
    <row r="334" spans="17:142" x14ac:dyDescent="0.2">
      <c r="Q334" s="1"/>
      <c r="R334" s="1"/>
      <c r="S334" s="1"/>
      <c r="T334" s="1"/>
      <c r="U334" s="1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</row>
    <row r="335" spans="17:142" x14ac:dyDescent="0.2">
      <c r="Q335" s="1"/>
      <c r="R335" s="1"/>
      <c r="S335" s="1"/>
      <c r="T335" s="1"/>
      <c r="U335" s="1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</row>
    <row r="336" spans="17:142" x14ac:dyDescent="0.2">
      <c r="Q336" s="1"/>
      <c r="R336" s="1"/>
      <c r="S336" s="1"/>
      <c r="T336" s="1"/>
      <c r="U336" s="1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</row>
    <row r="337" spans="17:142" x14ac:dyDescent="0.2">
      <c r="Q337" s="1"/>
      <c r="R337" s="1"/>
      <c r="S337" s="1"/>
      <c r="T337" s="1"/>
      <c r="U337" s="1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</row>
    <row r="338" spans="17:142" x14ac:dyDescent="0.2">
      <c r="Q338" s="1"/>
      <c r="R338" s="1"/>
      <c r="S338" s="1"/>
      <c r="T338" s="1"/>
      <c r="U338" s="1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</row>
    <row r="339" spans="17:142" x14ac:dyDescent="0.2"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</row>
    <row r="340" spans="17:142" x14ac:dyDescent="0.2"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</row>
    <row r="341" spans="17:142" x14ac:dyDescent="0.2"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</row>
  </sheetData>
  <sheetProtection selectLockedCells="1"/>
  <mergeCells count="35">
    <mergeCell ref="K10:L10"/>
    <mergeCell ref="M10:N10"/>
    <mergeCell ref="O10:P10"/>
    <mergeCell ref="M14:N14"/>
    <mergeCell ref="O11:P11"/>
    <mergeCell ref="O12:P12"/>
    <mergeCell ref="K14:L14"/>
    <mergeCell ref="K13:L13"/>
    <mergeCell ref="K12:L12"/>
    <mergeCell ref="K11:L11"/>
    <mergeCell ref="F59:F60"/>
    <mergeCell ref="G59:G60"/>
    <mergeCell ref="H59:H60"/>
    <mergeCell ref="I59:I60"/>
    <mergeCell ref="N59:N60"/>
    <mergeCell ref="J59:J60"/>
    <mergeCell ref="K59:K60"/>
    <mergeCell ref="L59:L60"/>
    <mergeCell ref="M59:M60"/>
    <mergeCell ref="I14:J14"/>
    <mergeCell ref="M13:N13"/>
    <mergeCell ref="O14:P14"/>
    <mergeCell ref="G14:H14"/>
    <mergeCell ref="F8:P8"/>
    <mergeCell ref="I13:J13"/>
    <mergeCell ref="I10:J10"/>
    <mergeCell ref="I12:J12"/>
    <mergeCell ref="M12:N12"/>
    <mergeCell ref="M11:N11"/>
    <mergeCell ref="I11:J11"/>
    <mergeCell ref="G13:H13"/>
    <mergeCell ref="G12:H12"/>
    <mergeCell ref="G11:H11"/>
    <mergeCell ref="G10:H10"/>
    <mergeCell ref="O13:P13"/>
  </mergeCells>
  <phoneticPr fontId="2" type="noConversion"/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114" min="3" max="11" man="1"/>
  </rowBreaks>
  <ignoredErrors>
    <ignoredError sqref="G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301"/>
  <sheetViews>
    <sheetView showGridLines="0" zoomScaleNormal="100" zoomScaleSheetLayoutView="130" workbookViewId="0">
      <selection activeCell="O14" sqref="O14:P14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3.570312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9.57031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31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</row>
    <row r="2" spans="3:142" x14ac:dyDescent="0.2"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</row>
    <row r="3" spans="3:142" x14ac:dyDescent="0.2"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</row>
    <row r="4" spans="3:142" x14ac:dyDescent="0.2"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</row>
    <row r="5" spans="3:142" x14ac:dyDescent="0.2">
      <c r="I5" s="2"/>
      <c r="J5" s="2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</row>
    <row r="6" spans="3:142" x14ac:dyDescent="0.2"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</row>
    <row r="7" spans="3:142" x14ac:dyDescent="0.2"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</row>
    <row r="8" spans="3:142" ht="15.75" x14ac:dyDescent="0.25">
      <c r="F8" s="101" t="s">
        <v>36</v>
      </c>
      <c r="G8" s="102"/>
      <c r="H8" s="102"/>
      <c r="I8" s="102"/>
      <c r="J8" s="102"/>
      <c r="K8" s="102"/>
      <c r="L8" s="102"/>
      <c r="M8" s="102"/>
      <c r="N8" s="102"/>
      <c r="O8" s="103"/>
      <c r="P8" s="104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</row>
    <row r="9" spans="3:142" x14ac:dyDescent="0.2">
      <c r="L9" s="5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</row>
    <row r="10" spans="3:142" ht="12.75" customHeight="1" x14ac:dyDescent="0.2">
      <c r="F10" s="75" t="s">
        <v>0</v>
      </c>
      <c r="G10" s="115">
        <v>44389</v>
      </c>
      <c r="H10" s="116"/>
      <c r="I10" s="105" t="s">
        <v>1</v>
      </c>
      <c r="J10" s="106"/>
      <c r="K10" s="129">
        <f>XIRR(N42:N62,D42:D62)</f>
        <v>4.0603765845298775E-2</v>
      </c>
      <c r="L10" s="130"/>
      <c r="M10" s="105" t="s">
        <v>39</v>
      </c>
      <c r="N10" s="106"/>
      <c r="O10" s="129" t="s">
        <v>40</v>
      </c>
      <c r="P10" s="130"/>
      <c r="Q10" s="61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</row>
    <row r="11" spans="3:142" ht="12.75" customHeight="1" x14ac:dyDescent="0.2">
      <c r="F11" s="73" t="s">
        <v>3</v>
      </c>
      <c r="G11" s="113">
        <v>46215</v>
      </c>
      <c r="H11" s="114"/>
      <c r="I11" s="95" t="s">
        <v>23</v>
      </c>
      <c r="J11" s="96"/>
      <c r="K11" s="139">
        <f>+NOMINAL(K10,4)</f>
        <v>3.9999763025831747E-2</v>
      </c>
      <c r="L11" s="140"/>
      <c r="M11" s="95" t="s">
        <v>43</v>
      </c>
      <c r="N11" s="96"/>
      <c r="O11" s="131">
        <v>95.867800000000003</v>
      </c>
      <c r="P11" s="132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</row>
    <row r="12" spans="3:142" ht="12.75" customHeight="1" x14ac:dyDescent="0.2">
      <c r="C12" s="60"/>
      <c r="F12" s="76" t="s">
        <v>41</v>
      </c>
      <c r="G12" s="111" t="s">
        <v>30</v>
      </c>
      <c r="H12" s="112"/>
      <c r="I12" s="107" t="s">
        <v>33</v>
      </c>
      <c r="J12" s="108"/>
      <c r="K12" s="137">
        <f>+(U64/T64)</f>
        <v>3.7115158023266033</v>
      </c>
      <c r="L12" s="138"/>
      <c r="M12" s="107" t="s">
        <v>2</v>
      </c>
      <c r="N12" s="108"/>
      <c r="O12" s="111">
        <v>1</v>
      </c>
      <c r="P12" s="112"/>
      <c r="R12" s="41"/>
      <c r="T12" s="40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</row>
    <row r="13" spans="3:142" ht="12.75" customHeight="1" x14ac:dyDescent="0.2">
      <c r="F13" s="73" t="s">
        <v>5</v>
      </c>
      <c r="G13" s="109">
        <f>G11</f>
        <v>46215</v>
      </c>
      <c r="H13" s="110"/>
      <c r="I13" s="95" t="s">
        <v>37</v>
      </c>
      <c r="J13" s="96"/>
      <c r="K13" s="135" t="s">
        <v>34</v>
      </c>
      <c r="L13" s="136"/>
      <c r="M13" s="95" t="s">
        <v>7</v>
      </c>
      <c r="N13" s="96"/>
      <c r="O13" s="117">
        <v>15000000</v>
      </c>
      <c r="P13" s="118"/>
      <c r="R13" s="41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</row>
    <row r="14" spans="3:142" ht="12.75" customHeight="1" x14ac:dyDescent="0.2">
      <c r="F14" s="77" t="s">
        <v>6</v>
      </c>
      <c r="G14" s="99">
        <f>+G10</f>
        <v>44389</v>
      </c>
      <c r="H14" s="100"/>
      <c r="I14" s="93" t="s">
        <v>38</v>
      </c>
      <c r="J14" s="94"/>
      <c r="K14" s="133">
        <v>60</v>
      </c>
      <c r="L14" s="134"/>
      <c r="M14" s="93" t="s">
        <v>42</v>
      </c>
      <c r="N14" s="94"/>
      <c r="O14" s="97">
        <v>0.04</v>
      </c>
      <c r="P14" s="98"/>
      <c r="R14" s="41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</row>
    <row r="15" spans="3:142" x14ac:dyDescent="0.2">
      <c r="G15" s="28"/>
      <c r="H15" s="7"/>
      <c r="I15" s="7"/>
      <c r="L15" s="8"/>
      <c r="M15" s="9"/>
      <c r="R15" s="41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</row>
    <row r="16" spans="3:142" x14ac:dyDescent="0.2">
      <c r="I16" s="42" t="s">
        <v>14</v>
      </c>
      <c r="J16" s="43" t="s">
        <v>21</v>
      </c>
      <c r="K16" s="43" t="s">
        <v>15</v>
      </c>
      <c r="L16" s="44" t="s">
        <v>16</v>
      </c>
      <c r="M16" s="9"/>
      <c r="R16" s="41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</row>
    <row r="17" spans="9:142" ht="12.75" customHeight="1" x14ac:dyDescent="0.2">
      <c r="I17" s="45">
        <f>+F43</f>
        <v>44481</v>
      </c>
      <c r="J17" s="24">
        <f t="shared" ref="J17:J36" si="0">+$O$13*K43/100</f>
        <v>0</v>
      </c>
      <c r="K17" s="24">
        <f t="shared" ref="K17:K36" si="1">+$O$13*J43/100</f>
        <v>151232.87671232878</v>
      </c>
      <c r="L17" s="25">
        <f>SUM(J17:K17)</f>
        <v>151232.87671232878</v>
      </c>
      <c r="M17" s="9"/>
      <c r="O17" s="50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</row>
    <row r="18" spans="9:142" ht="12.75" customHeight="1" x14ac:dyDescent="0.2">
      <c r="I18" s="45">
        <f t="shared" ref="I18:I32" si="2">+F44</f>
        <v>44573</v>
      </c>
      <c r="J18" s="24">
        <f t="shared" si="0"/>
        <v>0</v>
      </c>
      <c r="K18" s="24">
        <f t="shared" si="1"/>
        <v>151232.87671232878</v>
      </c>
      <c r="L18" s="25">
        <f>SUM(J18:K18)</f>
        <v>151232.87671232878</v>
      </c>
      <c r="M18" s="9"/>
      <c r="O18" s="50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</row>
    <row r="19" spans="9:142" ht="12.75" customHeight="1" x14ac:dyDescent="0.2">
      <c r="I19" s="45">
        <f t="shared" si="2"/>
        <v>44663</v>
      </c>
      <c r="J19" s="24">
        <f t="shared" si="0"/>
        <v>0</v>
      </c>
      <c r="K19" s="24">
        <f t="shared" si="1"/>
        <v>147945.20547945204</v>
      </c>
      <c r="L19" s="25"/>
      <c r="M19" s="9"/>
      <c r="O19" s="50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</row>
    <row r="20" spans="9:142" ht="12.75" customHeight="1" x14ac:dyDescent="0.2">
      <c r="I20" s="45">
        <f t="shared" si="2"/>
        <v>44754</v>
      </c>
      <c r="J20" s="24">
        <f t="shared" si="0"/>
        <v>0</v>
      </c>
      <c r="K20" s="24">
        <f t="shared" si="1"/>
        <v>149589.04109589042</v>
      </c>
      <c r="L20" s="25"/>
      <c r="M20" s="9"/>
      <c r="O20" s="50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</row>
    <row r="21" spans="9:142" ht="12.75" customHeight="1" x14ac:dyDescent="0.2">
      <c r="I21" s="45">
        <f t="shared" si="2"/>
        <v>44846</v>
      </c>
      <c r="J21" s="24">
        <f t="shared" si="0"/>
        <v>0</v>
      </c>
      <c r="K21" s="24">
        <f t="shared" si="1"/>
        <v>151232.87671232878</v>
      </c>
      <c r="L21" s="25"/>
      <c r="M21" s="9"/>
      <c r="O21" s="50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</row>
    <row r="22" spans="9:142" ht="12.75" customHeight="1" x14ac:dyDescent="0.2">
      <c r="I22" s="45">
        <f t="shared" si="2"/>
        <v>44938</v>
      </c>
      <c r="J22" s="24">
        <f t="shared" si="0"/>
        <v>0</v>
      </c>
      <c r="K22" s="24">
        <f t="shared" si="1"/>
        <v>151232.87671232878</v>
      </c>
      <c r="L22" s="25"/>
      <c r="M22" s="9"/>
      <c r="O22" s="50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</row>
    <row r="23" spans="9:142" ht="12.75" customHeight="1" x14ac:dyDescent="0.2">
      <c r="I23" s="45">
        <f t="shared" si="2"/>
        <v>45028</v>
      </c>
      <c r="J23" s="24">
        <f t="shared" si="0"/>
        <v>0</v>
      </c>
      <c r="K23" s="24">
        <f t="shared" si="1"/>
        <v>147945.20547945204</v>
      </c>
      <c r="L23" s="25"/>
      <c r="M23" s="9"/>
      <c r="O23" s="50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</row>
    <row r="24" spans="9:142" ht="12.75" customHeight="1" x14ac:dyDescent="0.2">
      <c r="I24" s="45">
        <f t="shared" si="2"/>
        <v>45119</v>
      </c>
      <c r="J24" s="24">
        <f t="shared" si="0"/>
        <v>0</v>
      </c>
      <c r="K24" s="24">
        <f t="shared" si="1"/>
        <v>149589.04109589042</v>
      </c>
      <c r="L24" s="25"/>
      <c r="M24" s="9"/>
      <c r="O24" s="50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</row>
    <row r="25" spans="9:142" ht="12.75" customHeight="1" x14ac:dyDescent="0.2">
      <c r="I25" s="45">
        <f t="shared" si="2"/>
        <v>45211</v>
      </c>
      <c r="J25" s="24">
        <f t="shared" si="0"/>
        <v>0</v>
      </c>
      <c r="K25" s="24">
        <f t="shared" si="1"/>
        <v>151232.87671232878</v>
      </c>
      <c r="L25" s="25"/>
      <c r="M25" s="9"/>
      <c r="O25" s="50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</row>
    <row r="26" spans="9:142" ht="12.75" customHeight="1" x14ac:dyDescent="0.2">
      <c r="I26" s="45">
        <f t="shared" si="2"/>
        <v>45303</v>
      </c>
      <c r="J26" s="24">
        <f t="shared" si="0"/>
        <v>0</v>
      </c>
      <c r="K26" s="24">
        <f t="shared" si="1"/>
        <v>151232.87671232878</v>
      </c>
      <c r="L26" s="25"/>
      <c r="M26" s="9"/>
      <c r="O26" s="50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</row>
    <row r="27" spans="9:142" ht="12.75" customHeight="1" x14ac:dyDescent="0.2">
      <c r="I27" s="45">
        <f t="shared" si="2"/>
        <v>45394</v>
      </c>
      <c r="J27" s="24">
        <f t="shared" si="0"/>
        <v>0</v>
      </c>
      <c r="K27" s="24">
        <f t="shared" si="1"/>
        <v>149589.04109589042</v>
      </c>
      <c r="L27" s="25"/>
      <c r="M27" s="9"/>
      <c r="O27" s="50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</row>
    <row r="28" spans="9:142" ht="12.75" customHeight="1" x14ac:dyDescent="0.2">
      <c r="I28" s="45">
        <f t="shared" si="2"/>
        <v>45485</v>
      </c>
      <c r="J28" s="24">
        <f t="shared" si="0"/>
        <v>3000000</v>
      </c>
      <c r="K28" s="24">
        <f t="shared" si="1"/>
        <v>149589.04109589042</v>
      </c>
      <c r="L28" s="25"/>
      <c r="M28" s="9"/>
      <c r="O28" s="50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</row>
    <row r="29" spans="9:142" ht="12.75" customHeight="1" x14ac:dyDescent="0.2">
      <c r="I29" s="45">
        <f t="shared" si="2"/>
        <v>45577</v>
      </c>
      <c r="J29" s="24">
        <f t="shared" si="0"/>
        <v>0</v>
      </c>
      <c r="K29" s="24">
        <f t="shared" si="1"/>
        <v>120986.30136986302</v>
      </c>
      <c r="L29" s="25"/>
      <c r="M29" s="9"/>
      <c r="O29" s="50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</row>
    <row r="30" spans="9:142" ht="12.75" customHeight="1" x14ac:dyDescent="0.2">
      <c r="I30" s="45">
        <f t="shared" si="2"/>
        <v>45669</v>
      </c>
      <c r="J30" s="24">
        <f t="shared" si="0"/>
        <v>3000000</v>
      </c>
      <c r="K30" s="24">
        <f t="shared" si="1"/>
        <v>120986.30136986302</v>
      </c>
      <c r="L30" s="25"/>
      <c r="M30" s="9"/>
      <c r="O30" s="50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</row>
    <row r="31" spans="9:142" ht="12.75" customHeight="1" x14ac:dyDescent="0.2">
      <c r="I31" s="45">
        <f t="shared" si="2"/>
        <v>45759</v>
      </c>
      <c r="J31" s="24">
        <f t="shared" si="0"/>
        <v>0</v>
      </c>
      <c r="K31" s="24">
        <f t="shared" si="1"/>
        <v>88767.123287671231</v>
      </c>
      <c r="L31" s="25"/>
      <c r="M31" s="9"/>
      <c r="O31" s="50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</row>
    <row r="32" spans="9:142" ht="12.75" customHeight="1" x14ac:dyDescent="0.2">
      <c r="I32" s="45">
        <f t="shared" si="2"/>
        <v>45850</v>
      </c>
      <c r="J32" s="24">
        <f t="shared" si="0"/>
        <v>3000000</v>
      </c>
      <c r="K32" s="24">
        <f t="shared" si="1"/>
        <v>89753.424657534255</v>
      </c>
      <c r="L32" s="25"/>
      <c r="M32" s="9"/>
      <c r="O32" s="50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</row>
    <row r="33" spans="2:142" ht="12.75" customHeight="1" x14ac:dyDescent="0.2">
      <c r="I33" s="45">
        <f>+F59</f>
        <v>45942</v>
      </c>
      <c r="J33" s="24">
        <f t="shared" si="0"/>
        <v>0</v>
      </c>
      <c r="K33" s="24">
        <f t="shared" si="1"/>
        <v>60493.150684931512</v>
      </c>
      <c r="L33" s="25"/>
      <c r="M33" s="9"/>
      <c r="O33" s="50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</row>
    <row r="34" spans="2:142" ht="12.75" customHeight="1" x14ac:dyDescent="0.2">
      <c r="I34" s="45">
        <f>+F60</f>
        <v>46034</v>
      </c>
      <c r="J34" s="24">
        <f t="shared" si="0"/>
        <v>3000000</v>
      </c>
      <c r="K34" s="24">
        <f t="shared" si="1"/>
        <v>60493.150684931512</v>
      </c>
      <c r="L34" s="25"/>
      <c r="M34" s="9"/>
      <c r="O34" s="50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</row>
    <row r="35" spans="2:142" ht="12.75" customHeight="1" x14ac:dyDescent="0.2">
      <c r="I35" s="45">
        <f>+F61</f>
        <v>46124</v>
      </c>
      <c r="J35" s="24">
        <f t="shared" si="0"/>
        <v>0</v>
      </c>
      <c r="K35" s="24">
        <f t="shared" si="1"/>
        <v>29589.04109589041</v>
      </c>
      <c r="L35" s="25"/>
      <c r="M35" s="9"/>
      <c r="O35" s="50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</row>
    <row r="36" spans="2:142" ht="12.75" customHeight="1" x14ac:dyDescent="0.2">
      <c r="I36" s="45">
        <f>+F62</f>
        <v>46215</v>
      </c>
      <c r="J36" s="24">
        <f t="shared" si="0"/>
        <v>3000000</v>
      </c>
      <c r="K36" s="24">
        <f t="shared" si="1"/>
        <v>29917.808219178081</v>
      </c>
      <c r="L36" s="25">
        <f>SUM(J36:K36)</f>
        <v>3029917.8082191781</v>
      </c>
      <c r="M36" s="9"/>
      <c r="O36" s="50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</row>
    <row r="37" spans="2:142" ht="12.75" customHeight="1" x14ac:dyDescent="0.2">
      <c r="I37" s="46" t="s">
        <v>16</v>
      </c>
      <c r="J37" s="47">
        <f>SUM(J17:J36)</f>
        <v>15000000</v>
      </c>
      <c r="K37" s="47">
        <f>SUM(K17:K36)</f>
        <v>2402630.1369863008</v>
      </c>
      <c r="L37" s="48">
        <f>SUM(J37:K37)</f>
        <v>17402630.1369863</v>
      </c>
      <c r="M37" s="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</row>
    <row r="38" spans="2:142" x14ac:dyDescent="0.2">
      <c r="G38" s="74"/>
      <c r="H38" s="7"/>
      <c r="I38" s="7"/>
      <c r="L38" s="8"/>
      <c r="M38" s="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</row>
    <row r="39" spans="2:142" ht="14.25" customHeight="1" x14ac:dyDescent="0.2">
      <c r="F39" s="119" t="s">
        <v>22</v>
      </c>
      <c r="G39" s="121" t="s">
        <v>17</v>
      </c>
      <c r="H39" s="121" t="s">
        <v>18</v>
      </c>
      <c r="I39" s="121" t="s">
        <v>26</v>
      </c>
      <c r="J39" s="125" t="s">
        <v>25</v>
      </c>
      <c r="K39" s="125" t="s">
        <v>8</v>
      </c>
      <c r="L39" s="125" t="s">
        <v>19</v>
      </c>
      <c r="M39" s="127" t="s">
        <v>9</v>
      </c>
      <c r="N39" s="123" t="s">
        <v>20</v>
      </c>
      <c r="Q39" s="10" t="s">
        <v>24</v>
      </c>
      <c r="R39" s="10" t="s">
        <v>10</v>
      </c>
      <c r="S39" s="10" t="s">
        <v>11</v>
      </c>
      <c r="T39" s="10" t="s">
        <v>12</v>
      </c>
      <c r="U39" s="10" t="s">
        <v>13</v>
      </c>
      <c r="V39" s="10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</row>
    <row r="40" spans="2:142" x14ac:dyDescent="0.2">
      <c r="F40" s="120"/>
      <c r="G40" s="122"/>
      <c r="H40" s="122"/>
      <c r="I40" s="122"/>
      <c r="J40" s="126"/>
      <c r="K40" s="126"/>
      <c r="L40" s="126"/>
      <c r="M40" s="128"/>
      <c r="N40" s="124"/>
      <c r="Q40" s="11"/>
      <c r="R40" s="12">
        <f>+K10</f>
        <v>4.0603765845298775E-2</v>
      </c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</row>
    <row r="41" spans="2:142" x14ac:dyDescent="0.2">
      <c r="B41" s="1" t="s">
        <v>28</v>
      </c>
      <c r="F41" s="82"/>
      <c r="G41" s="83"/>
      <c r="H41" s="83"/>
      <c r="I41" s="23">
        <f>+I42</f>
        <v>0.04</v>
      </c>
      <c r="J41" s="84"/>
      <c r="K41" s="84"/>
      <c r="L41" s="85">
        <f>+L42</f>
        <v>100</v>
      </c>
      <c r="M41" s="86"/>
      <c r="N41" s="87"/>
      <c r="Q41" s="11"/>
      <c r="R41" s="12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</row>
    <row r="42" spans="2:142" s="15" customFormat="1" ht="12.75" customHeight="1" x14ac:dyDescent="0.2">
      <c r="B42" s="49">
        <f>+G10</f>
        <v>44389</v>
      </c>
      <c r="D42" s="49">
        <f>+G14</f>
        <v>44389</v>
      </c>
      <c r="E42" s="66">
        <f>+G10</f>
        <v>44389</v>
      </c>
      <c r="F42" s="36">
        <f>+E42</f>
        <v>44389</v>
      </c>
      <c r="G42" s="37"/>
      <c r="H42" s="37"/>
      <c r="I42" s="38">
        <f t="shared" ref="I42:I62" si="3">+$O$14</f>
        <v>0.04</v>
      </c>
      <c r="J42" s="37"/>
      <c r="K42" s="37"/>
      <c r="L42" s="39">
        <v>100</v>
      </c>
      <c r="M42" s="39">
        <f>-O12*100</f>
        <v>-100</v>
      </c>
      <c r="N42" s="78">
        <f>+O13*-1</f>
        <v>-15000000</v>
      </c>
      <c r="O42" s="1"/>
      <c r="P42" s="1"/>
      <c r="Q42" s="13"/>
      <c r="R42" s="13"/>
      <c r="S42" s="14"/>
      <c r="T42" s="14"/>
      <c r="U42" s="14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</row>
    <row r="43" spans="2:142" s="15" customFormat="1" ht="12.75" customHeight="1" x14ac:dyDescent="0.2">
      <c r="B43" s="49">
        <v>44481</v>
      </c>
      <c r="C43" s="58">
        <f>+B43-B42</f>
        <v>92</v>
      </c>
      <c r="D43" s="49">
        <f>+F43</f>
        <v>44481</v>
      </c>
      <c r="E43" s="66">
        <f>+E42+C43</f>
        <v>44481</v>
      </c>
      <c r="F43" s="69">
        <f t="shared" ref="F43:F60" si="4">+E43</f>
        <v>44481</v>
      </c>
      <c r="G43" s="70">
        <f t="shared" ref="G43:G60" si="5">+E43-E42</f>
        <v>92</v>
      </c>
      <c r="H43" s="70">
        <f t="shared" ref="H43:H60" si="6">+IF(F43-$G$14&lt;0,0,F43-$G$14)</f>
        <v>92</v>
      </c>
      <c r="I43" s="68">
        <f t="shared" si="3"/>
        <v>0.04</v>
      </c>
      <c r="J43" s="71">
        <f t="shared" ref="J43:J60" si="7">+I43/365*G43*L42</f>
        <v>1.0082191780821919</v>
      </c>
      <c r="K43" s="72">
        <v>0</v>
      </c>
      <c r="L43" s="72">
        <f t="shared" ref="L43:L60" si="8">+L42-K43</f>
        <v>100</v>
      </c>
      <c r="M43" s="72">
        <f t="shared" ref="M43:M60" si="9">+IF(F43&gt;$G$14,J43+K43,0)</f>
        <v>1.0082191780821919</v>
      </c>
      <c r="N43" s="79">
        <f t="shared" ref="N43:N62" si="10">+M43*$O$13/100</f>
        <v>151232.87671232878</v>
      </c>
      <c r="O43" s="1"/>
      <c r="P43" s="1"/>
      <c r="Q43" s="19">
        <f>H43/365</f>
        <v>0.25205479452054796</v>
      </c>
      <c r="R43" s="19">
        <f>1/(1+$K$10)^(H43/365)</f>
        <v>0.99001809795759943</v>
      </c>
      <c r="S43" s="20">
        <f>+M43</f>
        <v>1.0082191780821919</v>
      </c>
      <c r="T43" s="20">
        <f>+S43*R43</f>
        <v>0.99815523300930575</v>
      </c>
      <c r="U43" s="20">
        <f>+T43*Q43</f>
        <v>0.25158981215577025</v>
      </c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</row>
    <row r="44" spans="2:142" s="15" customFormat="1" ht="12.75" customHeight="1" x14ac:dyDescent="0.2">
      <c r="B44" s="49">
        <v>44573</v>
      </c>
      <c r="C44" s="58">
        <f t="shared" ref="C44:C62" si="11">+B44-B43</f>
        <v>92</v>
      </c>
      <c r="D44" s="49">
        <f t="shared" ref="D44:D61" si="12">+F44</f>
        <v>44573</v>
      </c>
      <c r="E44" s="66">
        <f t="shared" ref="E44:E62" si="13">+E43+C44</f>
        <v>44573</v>
      </c>
      <c r="F44" s="69">
        <f t="shared" si="4"/>
        <v>44573</v>
      </c>
      <c r="G44" s="70">
        <f t="shared" si="5"/>
        <v>92</v>
      </c>
      <c r="H44" s="70">
        <f t="shared" si="6"/>
        <v>184</v>
      </c>
      <c r="I44" s="68">
        <f t="shared" si="3"/>
        <v>0.04</v>
      </c>
      <c r="J44" s="71">
        <f t="shared" si="7"/>
        <v>1.0082191780821919</v>
      </c>
      <c r="K44" s="72">
        <v>0</v>
      </c>
      <c r="L44" s="72">
        <f t="shared" si="8"/>
        <v>100</v>
      </c>
      <c r="M44" s="72">
        <f t="shared" si="9"/>
        <v>1.0082191780821919</v>
      </c>
      <c r="N44" s="79">
        <f t="shared" si="10"/>
        <v>151232.87671232878</v>
      </c>
      <c r="O44" s="1"/>
      <c r="P44" s="1"/>
      <c r="Q44" s="19">
        <f t="shared" ref="Q44:Q62" si="14">H44/365</f>
        <v>0.50410958904109593</v>
      </c>
      <c r="R44" s="19">
        <f t="shared" ref="R44:R62" si="15">1/(1+$K$10)^(H44/365)</f>
        <v>0.98013583428358275</v>
      </c>
      <c r="S44" s="20">
        <f t="shared" ref="S44:S62" si="16">+M44</f>
        <v>1.0082191780821919</v>
      </c>
      <c r="T44" s="20">
        <f t="shared" ref="T44:T62" si="17">+S44*R44</f>
        <v>0.98819174525029718</v>
      </c>
      <c r="U44" s="20">
        <f t="shared" ref="U44:U62" si="18">+T44*Q44</f>
        <v>0.49815693459193067</v>
      </c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</row>
    <row r="45" spans="2:142" s="15" customFormat="1" ht="12.75" customHeight="1" x14ac:dyDescent="0.2">
      <c r="B45" s="49">
        <v>44663</v>
      </c>
      <c r="C45" s="58">
        <f t="shared" si="11"/>
        <v>90</v>
      </c>
      <c r="D45" s="49">
        <f t="shared" si="12"/>
        <v>44663</v>
      </c>
      <c r="E45" s="66">
        <f t="shared" si="13"/>
        <v>44663</v>
      </c>
      <c r="F45" s="69">
        <f t="shared" si="4"/>
        <v>44663</v>
      </c>
      <c r="G45" s="70">
        <f t="shared" si="5"/>
        <v>90</v>
      </c>
      <c r="H45" s="70">
        <f t="shared" si="6"/>
        <v>274</v>
      </c>
      <c r="I45" s="68">
        <f t="shared" si="3"/>
        <v>0.04</v>
      </c>
      <c r="J45" s="71">
        <f t="shared" si="7"/>
        <v>0.98630136986301364</v>
      </c>
      <c r="K45" s="72">
        <v>0</v>
      </c>
      <c r="L45" s="72">
        <f t="shared" si="8"/>
        <v>100</v>
      </c>
      <c r="M45" s="72">
        <f t="shared" si="9"/>
        <v>0.98630136986301364</v>
      </c>
      <c r="N45" s="79">
        <f t="shared" si="10"/>
        <v>147945.20547945204</v>
      </c>
      <c r="O45" s="1"/>
      <c r="P45" s="1"/>
      <c r="Q45" s="19">
        <f t="shared" si="14"/>
        <v>0.75068493150684934</v>
      </c>
      <c r="R45" s="19">
        <f t="shared" si="15"/>
        <v>0.97056385980213866</v>
      </c>
      <c r="S45" s="20">
        <f t="shared" si="16"/>
        <v>0.98630136986301364</v>
      </c>
      <c r="T45" s="20">
        <f t="shared" si="17"/>
        <v>0.95726846446238334</v>
      </c>
      <c r="U45" s="20">
        <f t="shared" si="18"/>
        <v>0.71860701167861107</v>
      </c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</row>
    <row r="46" spans="2:142" s="15" customFormat="1" ht="12.75" customHeight="1" x14ac:dyDescent="0.2">
      <c r="B46" s="49">
        <v>44754</v>
      </c>
      <c r="C46" s="58">
        <f t="shared" si="11"/>
        <v>91</v>
      </c>
      <c r="D46" s="49">
        <f t="shared" si="12"/>
        <v>44754</v>
      </c>
      <c r="E46" s="66">
        <f t="shared" si="13"/>
        <v>44754</v>
      </c>
      <c r="F46" s="69">
        <f t="shared" si="4"/>
        <v>44754</v>
      </c>
      <c r="G46" s="70">
        <f t="shared" si="5"/>
        <v>91</v>
      </c>
      <c r="H46" s="70">
        <f t="shared" si="6"/>
        <v>365</v>
      </c>
      <c r="I46" s="68">
        <f t="shared" si="3"/>
        <v>0.04</v>
      </c>
      <c r="J46" s="71">
        <f t="shared" si="7"/>
        <v>0.99726027397260275</v>
      </c>
      <c r="K46" s="72">
        <v>0</v>
      </c>
      <c r="L46" s="72">
        <f t="shared" si="8"/>
        <v>100</v>
      </c>
      <c r="M46" s="72">
        <f t="shared" si="9"/>
        <v>0.99726027397260275</v>
      </c>
      <c r="N46" s="79">
        <f t="shared" si="10"/>
        <v>149589.04109589042</v>
      </c>
      <c r="O46" s="1"/>
      <c r="P46" s="1"/>
      <c r="Q46" s="19">
        <f t="shared" si="14"/>
        <v>1</v>
      </c>
      <c r="R46" s="19">
        <f t="shared" si="15"/>
        <v>0.96098056995563952</v>
      </c>
      <c r="S46" s="20">
        <f t="shared" si="16"/>
        <v>0.99726027397260275</v>
      </c>
      <c r="T46" s="20">
        <f t="shared" si="17"/>
        <v>0.95834774647630905</v>
      </c>
      <c r="U46" s="20">
        <f t="shared" si="18"/>
        <v>0.95834774647630905</v>
      </c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</row>
    <row r="47" spans="2:142" s="15" customFormat="1" ht="12.75" customHeight="1" x14ac:dyDescent="0.2">
      <c r="B47" s="49">
        <v>44846</v>
      </c>
      <c r="C47" s="58">
        <f t="shared" si="11"/>
        <v>92</v>
      </c>
      <c r="D47" s="49">
        <f t="shared" si="12"/>
        <v>44846</v>
      </c>
      <c r="E47" s="66">
        <f t="shared" si="13"/>
        <v>44846</v>
      </c>
      <c r="F47" s="69">
        <f t="shared" si="4"/>
        <v>44846</v>
      </c>
      <c r="G47" s="70">
        <f t="shared" si="5"/>
        <v>92</v>
      </c>
      <c r="H47" s="70">
        <f t="shared" si="6"/>
        <v>457</v>
      </c>
      <c r="I47" s="68">
        <f t="shared" si="3"/>
        <v>0.04</v>
      </c>
      <c r="J47" s="71">
        <f t="shared" si="7"/>
        <v>1.0082191780821919</v>
      </c>
      <c r="K47" s="72">
        <v>0</v>
      </c>
      <c r="L47" s="72">
        <f t="shared" si="8"/>
        <v>100</v>
      </c>
      <c r="M47" s="72">
        <f t="shared" si="9"/>
        <v>1.0082191780821919</v>
      </c>
      <c r="N47" s="79">
        <f t="shared" si="10"/>
        <v>151232.87671232878</v>
      </c>
      <c r="O47" s="1"/>
      <c r="P47" s="1"/>
      <c r="Q47" s="19">
        <f t="shared" si="14"/>
        <v>1.252054794520548</v>
      </c>
      <c r="R47" s="19">
        <f t="shared" si="15"/>
        <v>0.95138815604169191</v>
      </c>
      <c r="S47" s="20">
        <f t="shared" si="16"/>
        <v>1.0082191780821919</v>
      </c>
      <c r="T47" s="20">
        <f t="shared" si="17"/>
        <v>0.95920778472148671</v>
      </c>
      <c r="U47" s="20">
        <f t="shared" si="18"/>
        <v>1.200980705801971</v>
      </c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</row>
    <row r="48" spans="2:142" s="15" customFormat="1" ht="12.75" customHeight="1" x14ac:dyDescent="0.2">
      <c r="B48" s="49">
        <v>44938</v>
      </c>
      <c r="C48" s="58">
        <f t="shared" si="11"/>
        <v>92</v>
      </c>
      <c r="D48" s="49">
        <f t="shared" si="12"/>
        <v>44938</v>
      </c>
      <c r="E48" s="66">
        <f t="shared" si="13"/>
        <v>44938</v>
      </c>
      <c r="F48" s="69">
        <f t="shared" si="4"/>
        <v>44938</v>
      </c>
      <c r="G48" s="70">
        <f t="shared" si="5"/>
        <v>92</v>
      </c>
      <c r="H48" s="70">
        <f t="shared" si="6"/>
        <v>549</v>
      </c>
      <c r="I48" s="68">
        <f t="shared" si="3"/>
        <v>0.04</v>
      </c>
      <c r="J48" s="71">
        <f t="shared" si="7"/>
        <v>1.0082191780821919</v>
      </c>
      <c r="K48" s="72">
        <v>0</v>
      </c>
      <c r="L48" s="72">
        <f t="shared" si="8"/>
        <v>100</v>
      </c>
      <c r="M48" s="72">
        <f t="shared" si="9"/>
        <v>1.0082191780821919</v>
      </c>
      <c r="N48" s="79">
        <f t="shared" si="10"/>
        <v>151232.87671232878</v>
      </c>
      <c r="O48" s="1"/>
      <c r="P48" s="1"/>
      <c r="Q48" s="19">
        <f t="shared" si="14"/>
        <v>1.5041095890410958</v>
      </c>
      <c r="R48" s="19">
        <f t="shared" si="15"/>
        <v>0.94189149266378358</v>
      </c>
      <c r="S48" s="20">
        <f t="shared" si="16"/>
        <v>1.0082191780821919</v>
      </c>
      <c r="T48" s="20">
        <f t="shared" si="17"/>
        <v>0.9496330665760887</v>
      </c>
      <c r="U48" s="20">
        <f t="shared" si="18"/>
        <v>1.4283522015075965</v>
      </c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</row>
    <row r="49" spans="2:142" s="15" customFormat="1" ht="12.75" customHeight="1" x14ac:dyDescent="0.2">
      <c r="B49" s="49">
        <v>45028</v>
      </c>
      <c r="C49" s="58">
        <f t="shared" si="11"/>
        <v>90</v>
      </c>
      <c r="D49" s="49">
        <f t="shared" si="12"/>
        <v>45028</v>
      </c>
      <c r="E49" s="66">
        <f t="shared" si="13"/>
        <v>45028</v>
      </c>
      <c r="F49" s="69">
        <f t="shared" si="4"/>
        <v>45028</v>
      </c>
      <c r="G49" s="70">
        <f t="shared" si="5"/>
        <v>90</v>
      </c>
      <c r="H49" s="70">
        <f t="shared" si="6"/>
        <v>639</v>
      </c>
      <c r="I49" s="68">
        <f t="shared" si="3"/>
        <v>0.04</v>
      </c>
      <c r="J49" s="71">
        <f t="shared" si="7"/>
        <v>0.98630136986301364</v>
      </c>
      <c r="K49" s="72">
        <v>0</v>
      </c>
      <c r="L49" s="72">
        <f t="shared" si="8"/>
        <v>100</v>
      </c>
      <c r="M49" s="72">
        <f t="shared" si="9"/>
        <v>0.98630136986301364</v>
      </c>
      <c r="N49" s="79">
        <f t="shared" si="10"/>
        <v>147945.20547945204</v>
      </c>
      <c r="O49" s="1"/>
      <c r="P49" s="1"/>
      <c r="Q49" s="19">
        <f t="shared" si="14"/>
        <v>1.7506849315068493</v>
      </c>
      <c r="R49" s="19">
        <f t="shared" si="15"/>
        <v>0.93269301117100467</v>
      </c>
      <c r="S49" s="20">
        <f t="shared" si="16"/>
        <v>0.98630136986301364</v>
      </c>
      <c r="T49" s="20">
        <f t="shared" si="17"/>
        <v>0.91991639457962104</v>
      </c>
      <c r="U49" s="20">
        <f t="shared" si="18"/>
        <v>1.6104837702366517</v>
      </c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</row>
    <row r="50" spans="2:142" s="15" customFormat="1" ht="12.75" customHeight="1" x14ac:dyDescent="0.2">
      <c r="B50" s="49">
        <v>45119</v>
      </c>
      <c r="C50" s="58">
        <f t="shared" si="11"/>
        <v>91</v>
      </c>
      <c r="D50" s="49">
        <f t="shared" si="12"/>
        <v>45119</v>
      </c>
      <c r="E50" s="66">
        <f t="shared" si="13"/>
        <v>45119</v>
      </c>
      <c r="F50" s="69">
        <f t="shared" si="4"/>
        <v>45119</v>
      </c>
      <c r="G50" s="70">
        <f t="shared" si="5"/>
        <v>91</v>
      </c>
      <c r="H50" s="70">
        <f t="shared" si="6"/>
        <v>730</v>
      </c>
      <c r="I50" s="68">
        <f t="shared" si="3"/>
        <v>0.04</v>
      </c>
      <c r="J50" s="71">
        <f t="shared" si="7"/>
        <v>0.99726027397260275</v>
      </c>
      <c r="K50" s="72">
        <v>0</v>
      </c>
      <c r="L50" s="72">
        <f t="shared" si="8"/>
        <v>100</v>
      </c>
      <c r="M50" s="72">
        <f t="shared" si="9"/>
        <v>0.99726027397260275</v>
      </c>
      <c r="N50" s="79">
        <f t="shared" si="10"/>
        <v>149589.04109589042</v>
      </c>
      <c r="O50" s="1"/>
      <c r="P50" s="1"/>
      <c r="Q50" s="19">
        <f t="shared" si="14"/>
        <v>2</v>
      </c>
      <c r="R50" s="19">
        <f t="shared" si="15"/>
        <v>0.92348365583226577</v>
      </c>
      <c r="S50" s="20">
        <f t="shared" si="16"/>
        <v>0.99726027397260275</v>
      </c>
      <c r="T50" s="20">
        <f t="shared" si="17"/>
        <v>0.9209535636245062</v>
      </c>
      <c r="U50" s="20">
        <f t="shared" si="18"/>
        <v>1.8419071272490124</v>
      </c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</row>
    <row r="51" spans="2:142" s="15" customFormat="1" ht="12.75" customHeight="1" x14ac:dyDescent="0.2">
      <c r="B51" s="49">
        <v>45211</v>
      </c>
      <c r="C51" s="58">
        <f t="shared" si="11"/>
        <v>92</v>
      </c>
      <c r="D51" s="49">
        <f t="shared" si="12"/>
        <v>45211</v>
      </c>
      <c r="E51" s="66">
        <f t="shared" si="13"/>
        <v>45211</v>
      </c>
      <c r="F51" s="69">
        <f t="shared" si="4"/>
        <v>45211</v>
      </c>
      <c r="G51" s="70">
        <f t="shared" si="5"/>
        <v>92</v>
      </c>
      <c r="H51" s="70">
        <f t="shared" si="6"/>
        <v>822</v>
      </c>
      <c r="I51" s="68">
        <f t="shared" si="3"/>
        <v>0.04</v>
      </c>
      <c r="J51" s="71">
        <f t="shared" si="7"/>
        <v>1.0082191780821919</v>
      </c>
      <c r="K51" s="72">
        <v>0</v>
      </c>
      <c r="L51" s="72">
        <f t="shared" si="8"/>
        <v>100</v>
      </c>
      <c r="M51" s="72">
        <f t="shared" si="9"/>
        <v>1.0082191780821919</v>
      </c>
      <c r="N51" s="79">
        <f t="shared" si="10"/>
        <v>151232.87671232878</v>
      </c>
      <c r="O51" s="1"/>
      <c r="P51" s="1"/>
      <c r="Q51" s="19">
        <f t="shared" si="14"/>
        <v>2.2520547945205478</v>
      </c>
      <c r="R51" s="19">
        <f t="shared" si="15"/>
        <v>0.91426553244199005</v>
      </c>
      <c r="S51" s="20">
        <f t="shared" si="16"/>
        <v>1.0082191780821919</v>
      </c>
      <c r="T51" s="20">
        <f t="shared" si="17"/>
        <v>0.92178004366754074</v>
      </c>
      <c r="U51" s="20">
        <f t="shared" si="18"/>
        <v>2.0758991668348452</v>
      </c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</row>
    <row r="52" spans="2:142" s="15" customFormat="1" ht="12.75" customHeight="1" x14ac:dyDescent="0.2">
      <c r="B52" s="49">
        <v>45303</v>
      </c>
      <c r="C52" s="58">
        <f t="shared" si="11"/>
        <v>92</v>
      </c>
      <c r="D52" s="49">
        <f t="shared" si="12"/>
        <v>45303</v>
      </c>
      <c r="E52" s="66">
        <f t="shared" si="13"/>
        <v>45303</v>
      </c>
      <c r="F52" s="69">
        <f t="shared" si="4"/>
        <v>45303</v>
      </c>
      <c r="G52" s="70">
        <f t="shared" si="5"/>
        <v>92</v>
      </c>
      <c r="H52" s="70">
        <f t="shared" si="6"/>
        <v>914</v>
      </c>
      <c r="I52" s="68">
        <f t="shared" si="3"/>
        <v>0.04</v>
      </c>
      <c r="J52" s="71">
        <f t="shared" si="7"/>
        <v>1.0082191780821919</v>
      </c>
      <c r="K52" s="72">
        <v>0</v>
      </c>
      <c r="L52" s="72">
        <f t="shared" si="8"/>
        <v>100</v>
      </c>
      <c r="M52" s="72">
        <f t="shared" si="9"/>
        <v>1.0082191780821919</v>
      </c>
      <c r="N52" s="79">
        <f t="shared" si="10"/>
        <v>151232.87671232878</v>
      </c>
      <c r="O52" s="1"/>
      <c r="P52" s="1"/>
      <c r="Q52" s="19">
        <f t="shared" si="14"/>
        <v>2.504109589041096</v>
      </c>
      <c r="R52" s="19">
        <f t="shared" si="15"/>
        <v>0.90513942345641085</v>
      </c>
      <c r="S52" s="20">
        <f t="shared" si="16"/>
        <v>1.0082191780821919</v>
      </c>
      <c r="T52" s="20">
        <f t="shared" si="17"/>
        <v>0.91257892556701159</v>
      </c>
      <c r="U52" s="20">
        <f t="shared" si="18"/>
        <v>2.2851976382691745</v>
      </c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</row>
    <row r="53" spans="2:142" s="15" customFormat="1" ht="12.75" customHeight="1" x14ac:dyDescent="0.2">
      <c r="B53" s="49">
        <v>45394</v>
      </c>
      <c r="C53" s="58">
        <f t="shared" si="11"/>
        <v>91</v>
      </c>
      <c r="D53" s="49">
        <f t="shared" si="12"/>
        <v>45394</v>
      </c>
      <c r="E53" s="66">
        <f t="shared" si="13"/>
        <v>45394</v>
      </c>
      <c r="F53" s="69">
        <f t="shared" si="4"/>
        <v>45394</v>
      </c>
      <c r="G53" s="70">
        <f t="shared" si="5"/>
        <v>91</v>
      </c>
      <c r="H53" s="70">
        <f t="shared" si="6"/>
        <v>1005</v>
      </c>
      <c r="I53" s="68">
        <f t="shared" si="3"/>
        <v>0.04</v>
      </c>
      <c r="J53" s="71">
        <f t="shared" si="7"/>
        <v>0.99726027397260275</v>
      </c>
      <c r="K53" s="72">
        <v>0</v>
      </c>
      <c r="L53" s="72">
        <f t="shared" si="8"/>
        <v>100</v>
      </c>
      <c r="M53" s="72">
        <f t="shared" si="9"/>
        <v>0.99726027397260275</v>
      </c>
      <c r="N53" s="79">
        <f t="shared" si="10"/>
        <v>149589.04109589042</v>
      </c>
      <c r="O53" s="1"/>
      <c r="P53" s="1"/>
      <c r="Q53" s="19">
        <f t="shared" si="14"/>
        <v>2.7534246575342465</v>
      </c>
      <c r="R53" s="19">
        <f t="shared" si="15"/>
        <v>0.89620213060455822</v>
      </c>
      <c r="S53" s="20">
        <f t="shared" si="16"/>
        <v>0.99726027397260275</v>
      </c>
      <c r="T53" s="20">
        <f t="shared" si="17"/>
        <v>0.89374678230153204</v>
      </c>
      <c r="U53" s="20">
        <f t="shared" si="18"/>
        <v>2.4608644279809306</v>
      </c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</row>
    <row r="54" spans="2:142" s="15" customFormat="1" ht="12.75" customHeight="1" x14ac:dyDescent="0.2">
      <c r="B54" s="49">
        <v>45485</v>
      </c>
      <c r="C54" s="58">
        <f t="shared" si="11"/>
        <v>91</v>
      </c>
      <c r="D54" s="49">
        <f t="shared" si="12"/>
        <v>45485</v>
      </c>
      <c r="E54" s="66">
        <f t="shared" si="13"/>
        <v>45485</v>
      </c>
      <c r="F54" s="69">
        <f t="shared" si="4"/>
        <v>45485</v>
      </c>
      <c r="G54" s="70">
        <f t="shared" si="5"/>
        <v>91</v>
      </c>
      <c r="H54" s="70">
        <f t="shared" si="6"/>
        <v>1096</v>
      </c>
      <c r="I54" s="68">
        <f t="shared" si="3"/>
        <v>0.04</v>
      </c>
      <c r="J54" s="71">
        <f t="shared" si="7"/>
        <v>0.99726027397260275</v>
      </c>
      <c r="K54" s="72">
        <v>20</v>
      </c>
      <c r="L54" s="72">
        <f t="shared" si="8"/>
        <v>80</v>
      </c>
      <c r="M54" s="72">
        <f t="shared" si="9"/>
        <v>20.997260273972604</v>
      </c>
      <c r="N54" s="79">
        <f t="shared" si="10"/>
        <v>3149589.0410958906</v>
      </c>
      <c r="O54" s="1"/>
      <c r="P54" s="1"/>
      <c r="Q54" s="19">
        <f t="shared" si="14"/>
        <v>3.0027397260273974</v>
      </c>
      <c r="R54" s="19">
        <f t="shared" si="15"/>
        <v>0.88735308405095548</v>
      </c>
      <c r="S54" s="20">
        <f t="shared" si="16"/>
        <v>20.997260273972604</v>
      </c>
      <c r="T54" s="20">
        <f t="shared" si="17"/>
        <v>18.631983660730199</v>
      </c>
      <c r="U54" s="20">
        <f t="shared" si="18"/>
        <v>55.946997512767943</v>
      </c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</row>
    <row r="55" spans="2:142" s="15" customFormat="1" ht="12.75" customHeight="1" x14ac:dyDescent="0.2">
      <c r="B55" s="49">
        <v>45577</v>
      </c>
      <c r="C55" s="58">
        <f t="shared" si="11"/>
        <v>92</v>
      </c>
      <c r="D55" s="49">
        <f t="shared" si="12"/>
        <v>45577</v>
      </c>
      <c r="E55" s="66">
        <f t="shared" si="13"/>
        <v>45577</v>
      </c>
      <c r="F55" s="69">
        <f t="shared" si="4"/>
        <v>45577</v>
      </c>
      <c r="G55" s="70">
        <f t="shared" si="5"/>
        <v>92</v>
      </c>
      <c r="H55" s="70">
        <f t="shared" si="6"/>
        <v>1188</v>
      </c>
      <c r="I55" s="68">
        <f t="shared" si="3"/>
        <v>0.04</v>
      </c>
      <c r="J55" s="71">
        <f t="shared" si="7"/>
        <v>0.80657534246575346</v>
      </c>
      <c r="K55" s="72">
        <v>0</v>
      </c>
      <c r="L55" s="72">
        <f t="shared" si="8"/>
        <v>80</v>
      </c>
      <c r="M55" s="72">
        <f t="shared" si="9"/>
        <v>0.80657534246575346</v>
      </c>
      <c r="N55" s="79">
        <f t="shared" si="10"/>
        <v>120986.30136986302</v>
      </c>
      <c r="O55" s="1"/>
      <c r="P55" s="1"/>
      <c r="Q55" s="19">
        <f t="shared" si="14"/>
        <v>3.2547945205479452</v>
      </c>
      <c r="R55" s="19">
        <f t="shared" si="15"/>
        <v>0.87849561248893659</v>
      </c>
      <c r="S55" s="20">
        <f t="shared" si="16"/>
        <v>0.80657534246575346</v>
      </c>
      <c r="T55" s="20">
        <f t="shared" si="17"/>
        <v>0.7085728994979259</v>
      </c>
      <c r="U55" s="20">
        <f t="shared" si="18"/>
        <v>2.306259190694619</v>
      </c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</row>
    <row r="56" spans="2:142" s="15" customFormat="1" ht="12.75" customHeight="1" x14ac:dyDescent="0.2">
      <c r="B56" s="49">
        <v>45669</v>
      </c>
      <c r="C56" s="58">
        <f t="shared" si="11"/>
        <v>92</v>
      </c>
      <c r="D56" s="49">
        <f t="shared" si="12"/>
        <v>45669</v>
      </c>
      <c r="E56" s="66">
        <f t="shared" si="13"/>
        <v>45669</v>
      </c>
      <c r="F56" s="69">
        <f t="shared" si="4"/>
        <v>45669</v>
      </c>
      <c r="G56" s="70">
        <f t="shared" si="5"/>
        <v>92</v>
      </c>
      <c r="H56" s="70">
        <f t="shared" si="6"/>
        <v>1280</v>
      </c>
      <c r="I56" s="68">
        <f t="shared" si="3"/>
        <v>0.04</v>
      </c>
      <c r="J56" s="71">
        <f t="shared" si="7"/>
        <v>0.80657534246575346</v>
      </c>
      <c r="K56" s="72">
        <v>20</v>
      </c>
      <c r="L56" s="72">
        <f t="shared" si="8"/>
        <v>60</v>
      </c>
      <c r="M56" s="72">
        <f t="shared" si="9"/>
        <v>20.806575342465752</v>
      </c>
      <c r="N56" s="79">
        <f t="shared" si="10"/>
        <v>3120986.3013698626</v>
      </c>
      <c r="O56" s="1"/>
      <c r="P56" s="1"/>
      <c r="Q56" s="19">
        <f t="shared" si="14"/>
        <v>3.506849315068493</v>
      </c>
      <c r="R56" s="19">
        <f t="shared" si="15"/>
        <v>0.86972655534039345</v>
      </c>
      <c r="S56" s="20">
        <f t="shared" si="16"/>
        <v>20.806575342465752</v>
      </c>
      <c r="T56" s="20">
        <f t="shared" si="17"/>
        <v>18.096031101033105</v>
      </c>
      <c r="U56" s="20">
        <f t="shared" si="18"/>
        <v>63.460054272116089</v>
      </c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</row>
    <row r="57" spans="2:142" s="15" customFormat="1" ht="12.75" customHeight="1" x14ac:dyDescent="0.2">
      <c r="B57" s="49">
        <v>45759</v>
      </c>
      <c r="C57" s="58">
        <f t="shared" si="11"/>
        <v>90</v>
      </c>
      <c r="D57" s="49">
        <f t="shared" si="12"/>
        <v>45759</v>
      </c>
      <c r="E57" s="66">
        <f t="shared" si="13"/>
        <v>45759</v>
      </c>
      <c r="F57" s="69">
        <f t="shared" si="4"/>
        <v>45759</v>
      </c>
      <c r="G57" s="70">
        <f t="shared" si="5"/>
        <v>90</v>
      </c>
      <c r="H57" s="70">
        <f t="shared" si="6"/>
        <v>1370</v>
      </c>
      <c r="I57" s="68">
        <f t="shared" si="3"/>
        <v>0.04</v>
      </c>
      <c r="J57" s="71">
        <f t="shared" si="7"/>
        <v>0.59178082191780823</v>
      </c>
      <c r="K57" s="72">
        <v>0</v>
      </c>
      <c r="L57" s="72">
        <f t="shared" si="8"/>
        <v>60</v>
      </c>
      <c r="M57" s="72">
        <f t="shared" si="9"/>
        <v>0.59178082191780823</v>
      </c>
      <c r="N57" s="79">
        <f t="shared" si="10"/>
        <v>88767.123287671231</v>
      </c>
      <c r="O57" s="1"/>
      <c r="P57" s="1"/>
      <c r="Q57" s="19">
        <f t="shared" si="14"/>
        <v>3.7534246575342465</v>
      </c>
      <c r="R57" s="19">
        <f t="shared" si="15"/>
        <v>0.86123283426382702</v>
      </c>
      <c r="S57" s="20">
        <f t="shared" si="16"/>
        <v>0.59178082191780823</v>
      </c>
      <c r="T57" s="20">
        <f t="shared" si="17"/>
        <v>0.50966107452325105</v>
      </c>
      <c r="U57" s="20">
        <f t="shared" si="18"/>
        <v>1.9129744441009697</v>
      </c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</row>
    <row r="58" spans="2:142" s="15" customFormat="1" ht="12.75" customHeight="1" x14ac:dyDescent="0.2">
      <c r="B58" s="49">
        <v>45850</v>
      </c>
      <c r="C58" s="58">
        <f t="shared" si="11"/>
        <v>91</v>
      </c>
      <c r="D58" s="49">
        <f t="shared" si="12"/>
        <v>45850</v>
      </c>
      <c r="E58" s="66">
        <f t="shared" si="13"/>
        <v>45850</v>
      </c>
      <c r="F58" s="69">
        <f t="shared" si="4"/>
        <v>45850</v>
      </c>
      <c r="G58" s="70">
        <f t="shared" si="5"/>
        <v>91</v>
      </c>
      <c r="H58" s="70">
        <f t="shared" si="6"/>
        <v>1461</v>
      </c>
      <c r="I58" s="68">
        <f t="shared" si="3"/>
        <v>0.04</v>
      </c>
      <c r="J58" s="71">
        <f t="shared" si="7"/>
        <v>0.59835616438356165</v>
      </c>
      <c r="K58" s="72">
        <v>20</v>
      </c>
      <c r="L58" s="72">
        <f t="shared" si="8"/>
        <v>40</v>
      </c>
      <c r="M58" s="72">
        <f t="shared" si="9"/>
        <v>20.59835616438356</v>
      </c>
      <c r="N58" s="79">
        <f t="shared" si="10"/>
        <v>3089753.4246575339</v>
      </c>
      <c r="O58" s="1"/>
      <c r="P58" s="1"/>
      <c r="Q58" s="19">
        <f t="shared" si="14"/>
        <v>4.0027397260273974</v>
      </c>
      <c r="R58" s="19">
        <f t="shared" si="15"/>
        <v>0.85272907246318164</v>
      </c>
      <c r="S58" s="20">
        <f t="shared" si="16"/>
        <v>20.59835616438356</v>
      </c>
      <c r="T58" s="20">
        <f t="shared" si="17"/>
        <v>17.564817146321055</v>
      </c>
      <c r="U58" s="20">
        <f t="shared" si="18"/>
        <v>70.307391371986469</v>
      </c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</row>
    <row r="59" spans="2:142" s="15" customFormat="1" ht="12.75" customHeight="1" x14ac:dyDescent="0.2">
      <c r="B59" s="49">
        <v>45942</v>
      </c>
      <c r="C59" s="58">
        <f t="shared" si="11"/>
        <v>92</v>
      </c>
      <c r="D59" s="49">
        <f t="shared" si="12"/>
        <v>45942</v>
      </c>
      <c r="E59" s="66">
        <f t="shared" si="13"/>
        <v>45942</v>
      </c>
      <c r="F59" s="69">
        <f t="shared" si="4"/>
        <v>45942</v>
      </c>
      <c r="G59" s="70">
        <f t="shared" si="5"/>
        <v>92</v>
      </c>
      <c r="H59" s="70">
        <f t="shared" si="6"/>
        <v>1553</v>
      </c>
      <c r="I59" s="68">
        <f t="shared" si="3"/>
        <v>0.04</v>
      </c>
      <c r="J59" s="71">
        <f t="shared" si="7"/>
        <v>0.40328767123287673</v>
      </c>
      <c r="K59" s="72">
        <v>0</v>
      </c>
      <c r="L59" s="72">
        <f t="shared" si="8"/>
        <v>40</v>
      </c>
      <c r="M59" s="72">
        <f t="shared" si="9"/>
        <v>0.40328767123287673</v>
      </c>
      <c r="N59" s="79">
        <f t="shared" si="10"/>
        <v>60493.150684931512</v>
      </c>
      <c r="O59" s="1"/>
      <c r="P59" s="1"/>
      <c r="Q59" s="19">
        <f t="shared" si="14"/>
        <v>4.2547945205479456</v>
      </c>
      <c r="R59" s="19">
        <f t="shared" si="15"/>
        <v>0.84421721439314701</v>
      </c>
      <c r="S59" s="20">
        <f t="shared" si="16"/>
        <v>0.40328767123287673</v>
      </c>
      <c r="T59" s="20">
        <f t="shared" si="17"/>
        <v>0.34046239440731846</v>
      </c>
      <c r="U59" s="20">
        <f t="shared" si="18"/>
        <v>1.4485975301768921</v>
      </c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</row>
    <row r="60" spans="2:142" s="15" customFormat="1" ht="12.75" customHeight="1" x14ac:dyDescent="0.2">
      <c r="B60" s="49">
        <v>46034</v>
      </c>
      <c r="C60" s="58">
        <f t="shared" si="11"/>
        <v>92</v>
      </c>
      <c r="D60" s="49">
        <f t="shared" si="12"/>
        <v>46034</v>
      </c>
      <c r="E60" s="66">
        <f t="shared" si="13"/>
        <v>46034</v>
      </c>
      <c r="F60" s="69">
        <f t="shared" si="4"/>
        <v>46034</v>
      </c>
      <c r="G60" s="70">
        <f t="shared" si="5"/>
        <v>92</v>
      </c>
      <c r="H60" s="70">
        <f t="shared" si="6"/>
        <v>1645</v>
      </c>
      <c r="I60" s="68">
        <f t="shared" si="3"/>
        <v>0.04</v>
      </c>
      <c r="J60" s="71">
        <f t="shared" si="7"/>
        <v>0.40328767123287673</v>
      </c>
      <c r="K60" s="72">
        <v>20</v>
      </c>
      <c r="L60" s="72">
        <f t="shared" si="8"/>
        <v>20</v>
      </c>
      <c r="M60" s="72">
        <f t="shared" si="9"/>
        <v>20.403287671232878</v>
      </c>
      <c r="N60" s="79">
        <f t="shared" si="10"/>
        <v>3060493.1506849318</v>
      </c>
      <c r="O60" s="1"/>
      <c r="P60" s="1"/>
      <c r="Q60" s="19">
        <f t="shared" si="14"/>
        <v>4.506849315068493</v>
      </c>
      <c r="R60" s="19">
        <f t="shared" si="15"/>
        <v>0.83579032085656613</v>
      </c>
      <c r="S60" s="20">
        <f t="shared" si="16"/>
        <v>20.403287671232878</v>
      </c>
      <c r="T60" s="20">
        <f t="shared" si="17"/>
        <v>17.052870349268545</v>
      </c>
      <c r="U60" s="20">
        <f t="shared" si="18"/>
        <v>76.854717053552761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</row>
    <row r="61" spans="2:142" s="15" customFormat="1" ht="12.75" customHeight="1" x14ac:dyDescent="0.2">
      <c r="B61" s="49">
        <v>46124</v>
      </c>
      <c r="C61" s="58">
        <f t="shared" si="11"/>
        <v>90</v>
      </c>
      <c r="D61" s="49">
        <f t="shared" si="12"/>
        <v>46124</v>
      </c>
      <c r="E61" s="66">
        <f t="shared" si="13"/>
        <v>46124</v>
      </c>
      <c r="F61" s="69">
        <f t="shared" ref="F61:F62" si="19">+E61</f>
        <v>46124</v>
      </c>
      <c r="G61" s="70">
        <f t="shared" ref="G61:G62" si="20">+E61-E60</f>
        <v>90</v>
      </c>
      <c r="H61" s="70">
        <f t="shared" ref="H61:H62" si="21">+IF(F61-$G$14&lt;0,0,F61-$G$14)</f>
        <v>1735</v>
      </c>
      <c r="I61" s="68">
        <f t="shared" si="3"/>
        <v>0.04</v>
      </c>
      <c r="J61" s="71">
        <f t="shared" ref="J61:J62" si="22">+I61/365*G61*L60</f>
        <v>0.19726027397260273</v>
      </c>
      <c r="K61" s="72">
        <v>0</v>
      </c>
      <c r="L61" s="72">
        <f t="shared" ref="L61:L62" si="23">+L60-K61</f>
        <v>20</v>
      </c>
      <c r="M61" s="72">
        <f t="shared" ref="M61:M62" si="24">+IF(F61&gt;$G$14,J61+K61,0)</f>
        <v>0.19726027397260273</v>
      </c>
      <c r="N61" s="79">
        <f t="shared" si="10"/>
        <v>29589.04109589041</v>
      </c>
      <c r="O61" s="1"/>
      <c r="P61" s="1"/>
      <c r="Q61" s="19">
        <f t="shared" si="14"/>
        <v>4.7534246575342465</v>
      </c>
      <c r="R61" s="19">
        <f t="shared" si="15"/>
        <v>0.82762801993536339</v>
      </c>
      <c r="S61" s="20">
        <f t="shared" si="16"/>
        <v>0.19726027397260273</v>
      </c>
      <c r="T61" s="20">
        <f t="shared" si="17"/>
        <v>0.1632581299598525</v>
      </c>
      <c r="U61" s="20">
        <f t="shared" si="18"/>
        <v>0.77603522049409335</v>
      </c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</row>
    <row r="62" spans="2:142" ht="12.75" customHeight="1" x14ac:dyDescent="0.2">
      <c r="B62" s="49">
        <v>46215</v>
      </c>
      <c r="C62" s="58">
        <f t="shared" si="11"/>
        <v>91</v>
      </c>
      <c r="D62" s="49">
        <v>46215</v>
      </c>
      <c r="E62" s="66">
        <f t="shared" si="13"/>
        <v>46215</v>
      </c>
      <c r="F62" s="88">
        <f t="shared" si="19"/>
        <v>46215</v>
      </c>
      <c r="G62" s="80">
        <f t="shared" si="20"/>
        <v>91</v>
      </c>
      <c r="H62" s="80">
        <f t="shared" si="21"/>
        <v>1826</v>
      </c>
      <c r="I62" s="81">
        <f t="shared" si="3"/>
        <v>0.04</v>
      </c>
      <c r="J62" s="89">
        <f t="shared" si="22"/>
        <v>0.19945205479452055</v>
      </c>
      <c r="K62" s="90">
        <v>20</v>
      </c>
      <c r="L62" s="90">
        <f t="shared" si="23"/>
        <v>0</v>
      </c>
      <c r="M62" s="90">
        <f t="shared" si="24"/>
        <v>20.19945205479452</v>
      </c>
      <c r="N62" s="91">
        <f t="shared" si="10"/>
        <v>3029917.8082191776</v>
      </c>
      <c r="Q62" s="19">
        <f t="shared" si="14"/>
        <v>5.0027397260273974</v>
      </c>
      <c r="R62" s="19">
        <f t="shared" si="15"/>
        <v>0.81945607007341215</v>
      </c>
      <c r="S62" s="20">
        <f t="shared" si="16"/>
        <v>20.19945205479452</v>
      </c>
      <c r="T62" s="20">
        <f t="shared" si="17"/>
        <v>16.552563598458228</v>
      </c>
      <c r="U62" s="20">
        <f t="shared" si="18"/>
        <v>82.808167481601984</v>
      </c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</row>
    <row r="63" spans="2:142" ht="12.75" customHeight="1" x14ac:dyDescent="0.2">
      <c r="F63" s="67"/>
      <c r="G63" s="16"/>
      <c r="H63" s="16"/>
      <c r="I63" s="68"/>
      <c r="J63" s="17"/>
      <c r="K63" s="64"/>
      <c r="L63" s="18"/>
      <c r="M63" s="18"/>
      <c r="N63" s="63"/>
      <c r="Q63" s="1"/>
      <c r="R63" s="1"/>
      <c r="S63" s="1"/>
      <c r="T63" s="1"/>
      <c r="U63" s="1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</row>
    <row r="64" spans="2:142" x14ac:dyDescent="0.2">
      <c r="F64" s="21"/>
      <c r="G64" s="16"/>
      <c r="H64" s="16"/>
      <c r="I64" s="16"/>
      <c r="J64" s="16"/>
      <c r="K64" s="26">
        <f>SUM(K43:K62)</f>
        <v>100</v>
      </c>
      <c r="L64" s="18"/>
      <c r="M64" s="18"/>
      <c r="N64" s="27">
        <f>SUM(N42:N62)</f>
        <v>2402630.136986305</v>
      </c>
      <c r="Q64" s="22"/>
      <c r="R64" s="22"/>
      <c r="S64" s="20"/>
      <c r="T64" s="20">
        <f>SUM(T43:T62)</f>
        <v>100.00000010443557</v>
      </c>
      <c r="U64" s="20">
        <f>SUM(U43:U62)</f>
        <v>371.15158062027461</v>
      </c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</row>
    <row r="65" spans="7:142" x14ac:dyDescent="0.2"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</row>
    <row r="66" spans="7:142" x14ac:dyDescent="0.2">
      <c r="Q66" s="1"/>
      <c r="R66" s="1"/>
      <c r="S66" s="1"/>
      <c r="T66" s="1"/>
      <c r="U66" s="1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</row>
    <row r="67" spans="7:142" x14ac:dyDescent="0.2">
      <c r="Q67" s="1"/>
      <c r="R67" s="1"/>
      <c r="S67" s="1"/>
      <c r="T67" s="1"/>
      <c r="U67" s="1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</row>
    <row r="68" spans="7:142" x14ac:dyDescent="0.2">
      <c r="Q68" s="1"/>
      <c r="R68" s="1"/>
      <c r="S68" s="1"/>
      <c r="T68" s="1"/>
      <c r="U68" s="1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</row>
    <row r="69" spans="7:142" x14ac:dyDescent="0.2">
      <c r="Q69" s="1"/>
      <c r="R69" s="1"/>
      <c r="S69" s="1"/>
      <c r="T69" s="1"/>
      <c r="U69" s="1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</row>
    <row r="70" spans="7:142" ht="9.75" customHeight="1" x14ac:dyDescent="0.2">
      <c r="Q70" s="1"/>
      <c r="R70" s="1"/>
      <c r="S70" s="1"/>
      <c r="T70" s="1"/>
      <c r="U70" s="1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</row>
    <row r="71" spans="7:142" x14ac:dyDescent="0.2">
      <c r="Q71" s="1"/>
      <c r="R71" s="1"/>
      <c r="S71" s="1"/>
      <c r="T71" s="1"/>
      <c r="U71" s="1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</row>
    <row r="72" spans="7:142" x14ac:dyDescent="0.2">
      <c r="Q72" s="1"/>
      <c r="R72" s="1"/>
      <c r="S72" s="1"/>
      <c r="T72" s="1"/>
      <c r="U72" s="1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</row>
    <row r="73" spans="7:142" x14ac:dyDescent="0.2">
      <c r="Q73" s="1"/>
      <c r="R73" s="1"/>
      <c r="S73" s="1"/>
      <c r="T73" s="1"/>
      <c r="U73" s="1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</row>
    <row r="74" spans="7:142" hidden="1" x14ac:dyDescent="0.2">
      <c r="Q74" s="1"/>
      <c r="R74" s="1"/>
      <c r="S74" s="1"/>
      <c r="T74" s="1"/>
      <c r="U74" s="1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</row>
    <row r="75" spans="7:142" hidden="1" x14ac:dyDescent="0.2">
      <c r="G75" s="92"/>
      <c r="H75" s="92" t="s">
        <v>31</v>
      </c>
      <c r="I75" s="92"/>
      <c r="J75" s="92" t="s">
        <v>32</v>
      </c>
      <c r="Q75" s="1"/>
      <c r="R75" s="1"/>
      <c r="S75" s="1"/>
      <c r="T75" s="1"/>
      <c r="U75" s="1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</row>
    <row r="76" spans="7:142" hidden="1" x14ac:dyDescent="0.2">
      <c r="G76" s="92">
        <v>1</v>
      </c>
      <c r="H76" s="92"/>
      <c r="I76" s="92"/>
      <c r="J76" s="92"/>
      <c r="Q76" s="1"/>
      <c r="R76" s="1"/>
      <c r="S76" s="1"/>
      <c r="T76" s="1"/>
      <c r="U76" s="1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</row>
    <row r="77" spans="7:142" hidden="1" x14ac:dyDescent="0.2">
      <c r="G77" s="92">
        <v>2</v>
      </c>
      <c r="H77" s="92"/>
      <c r="I77" s="92"/>
      <c r="J77" s="92"/>
      <c r="Q77" s="1"/>
      <c r="R77" s="1"/>
      <c r="S77" s="1"/>
      <c r="T77" s="1"/>
      <c r="U77" s="1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</row>
    <row r="78" spans="7:142" hidden="1" x14ac:dyDescent="0.2">
      <c r="G78" s="92">
        <v>3</v>
      </c>
      <c r="H78" s="92">
        <v>1</v>
      </c>
      <c r="I78" s="92"/>
      <c r="J78" s="92"/>
      <c r="Q78" s="1"/>
      <c r="R78" s="1"/>
      <c r="S78" s="1"/>
      <c r="T78" s="1"/>
      <c r="U78" s="1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</row>
    <row r="79" spans="7:142" hidden="1" x14ac:dyDescent="0.2">
      <c r="G79" s="92">
        <v>4</v>
      </c>
      <c r="H79" s="92"/>
      <c r="I79" s="92"/>
      <c r="J79" s="92"/>
      <c r="Q79" s="1"/>
      <c r="R79" s="1"/>
      <c r="S79" s="1"/>
      <c r="T79" s="1"/>
      <c r="U79" s="1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</row>
    <row r="80" spans="7:142" hidden="1" x14ac:dyDescent="0.2">
      <c r="G80" s="92">
        <v>5</v>
      </c>
      <c r="H80" s="92"/>
      <c r="I80" s="92"/>
      <c r="J80" s="92"/>
      <c r="Q80" s="1"/>
      <c r="R80" s="1"/>
      <c r="S80" s="1"/>
      <c r="T80" s="1"/>
      <c r="U80" s="1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</row>
    <row r="81" spans="7:142" hidden="1" x14ac:dyDescent="0.2">
      <c r="G81" s="92">
        <v>6</v>
      </c>
      <c r="H81" s="92">
        <v>2</v>
      </c>
      <c r="I81" s="92">
        <v>1</v>
      </c>
      <c r="J81" s="92"/>
      <c r="Q81" s="1"/>
      <c r="R81" s="1"/>
      <c r="S81" s="1"/>
      <c r="T81" s="1"/>
      <c r="U81" s="1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</row>
    <row r="82" spans="7:142" hidden="1" x14ac:dyDescent="0.2">
      <c r="G82" s="92">
        <v>7</v>
      </c>
      <c r="H82" s="92"/>
      <c r="I82" s="92"/>
      <c r="J82" s="92"/>
      <c r="Q82" s="1"/>
      <c r="R82" s="1"/>
      <c r="S82" s="1"/>
      <c r="T82" s="1"/>
      <c r="U82" s="1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</row>
    <row r="83" spans="7:142" hidden="1" x14ac:dyDescent="0.2">
      <c r="G83" s="92">
        <v>8</v>
      </c>
      <c r="H83" s="92"/>
      <c r="I83" s="92"/>
      <c r="J83" s="92"/>
      <c r="Q83" s="1"/>
      <c r="R83" s="1"/>
      <c r="S83" s="1"/>
      <c r="T83" s="1"/>
      <c r="U83" s="1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</row>
    <row r="84" spans="7:142" hidden="1" x14ac:dyDescent="0.2">
      <c r="G84" s="92">
        <v>9</v>
      </c>
      <c r="H84" s="92">
        <v>3</v>
      </c>
      <c r="I84" s="92"/>
      <c r="J84" s="92"/>
      <c r="Q84" s="1"/>
      <c r="R84" s="1"/>
      <c r="S84" s="1"/>
      <c r="T84" s="1"/>
      <c r="U84" s="1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</row>
    <row r="85" spans="7:142" hidden="1" x14ac:dyDescent="0.2">
      <c r="G85" s="92">
        <v>10</v>
      </c>
      <c r="H85" s="92"/>
      <c r="I85" s="92"/>
      <c r="J85" s="92"/>
      <c r="Q85" s="1"/>
      <c r="R85" s="1"/>
      <c r="S85" s="1"/>
      <c r="T85" s="1"/>
      <c r="U85" s="1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</row>
    <row r="86" spans="7:142" hidden="1" x14ac:dyDescent="0.2">
      <c r="G86" s="92">
        <v>11</v>
      </c>
      <c r="H86" s="92"/>
      <c r="I86" s="92"/>
      <c r="J86" s="92"/>
      <c r="Q86" s="1"/>
      <c r="R86" s="1"/>
      <c r="S86" s="1"/>
      <c r="T86" s="1"/>
      <c r="U86" s="1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</row>
    <row r="87" spans="7:142" hidden="1" x14ac:dyDescent="0.2">
      <c r="G87" s="92">
        <v>12</v>
      </c>
      <c r="H87" s="92">
        <v>4</v>
      </c>
      <c r="I87" s="92">
        <v>2</v>
      </c>
      <c r="J87" s="92"/>
      <c r="Q87" s="1"/>
      <c r="R87" s="1"/>
      <c r="S87" s="1"/>
      <c r="T87" s="1"/>
      <c r="U87" s="1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</row>
    <row r="88" spans="7:142" hidden="1" x14ac:dyDescent="0.2">
      <c r="G88" s="92">
        <v>13</v>
      </c>
      <c r="H88" s="92"/>
      <c r="I88" s="92"/>
      <c r="J88" s="92"/>
      <c r="Q88" s="1"/>
      <c r="R88" s="1"/>
      <c r="S88" s="1"/>
      <c r="T88" s="1"/>
      <c r="U88" s="1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</row>
    <row r="89" spans="7:142" hidden="1" x14ac:dyDescent="0.2">
      <c r="G89" s="92">
        <v>14</v>
      </c>
      <c r="H89" s="92"/>
      <c r="I89" s="92"/>
      <c r="J89" s="92"/>
      <c r="Q89" s="1"/>
      <c r="R89" s="1"/>
      <c r="S89" s="1"/>
      <c r="T89" s="1"/>
      <c r="U89" s="1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</row>
    <row r="90" spans="7:142" hidden="1" x14ac:dyDescent="0.2">
      <c r="G90" s="92">
        <v>15</v>
      </c>
      <c r="H90" s="92">
        <v>5</v>
      </c>
      <c r="I90" s="92"/>
      <c r="J90" s="92"/>
      <c r="Q90" s="1"/>
      <c r="R90" s="1"/>
      <c r="S90" s="1"/>
      <c r="T90" s="1"/>
      <c r="U90" s="1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</row>
    <row r="91" spans="7:142" hidden="1" x14ac:dyDescent="0.2">
      <c r="G91" s="92">
        <v>16</v>
      </c>
      <c r="H91" s="92"/>
      <c r="I91" s="92"/>
      <c r="J91" s="92"/>
      <c r="Q91" s="1"/>
      <c r="R91" s="1"/>
      <c r="S91" s="1"/>
      <c r="T91" s="1"/>
      <c r="U91" s="1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</row>
    <row r="92" spans="7:142" hidden="1" x14ac:dyDescent="0.2">
      <c r="G92" s="92">
        <v>17</v>
      </c>
      <c r="H92" s="92"/>
      <c r="I92" s="92"/>
      <c r="J92" s="92"/>
      <c r="Q92" s="1"/>
      <c r="R92" s="1"/>
      <c r="S92" s="1"/>
      <c r="T92" s="1"/>
      <c r="U92" s="1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</row>
    <row r="93" spans="7:142" hidden="1" x14ac:dyDescent="0.2">
      <c r="G93" s="92">
        <v>18</v>
      </c>
      <c r="H93" s="92">
        <v>6</v>
      </c>
      <c r="I93" s="92">
        <v>3</v>
      </c>
      <c r="J93" s="92"/>
      <c r="Q93" s="1"/>
      <c r="R93" s="1"/>
      <c r="S93" s="1"/>
      <c r="T93" s="1"/>
      <c r="U93" s="1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</row>
    <row r="94" spans="7:142" hidden="1" x14ac:dyDescent="0.2">
      <c r="G94" s="92">
        <v>19</v>
      </c>
      <c r="H94" s="92"/>
      <c r="I94" s="92"/>
      <c r="J94" s="92"/>
      <c r="Q94" s="1"/>
      <c r="R94" s="1"/>
      <c r="S94" s="1"/>
      <c r="T94" s="1"/>
      <c r="U94" s="1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</row>
    <row r="95" spans="7:142" hidden="1" x14ac:dyDescent="0.2">
      <c r="G95" s="92">
        <v>20</v>
      </c>
      <c r="H95" s="92"/>
      <c r="I95" s="92"/>
      <c r="J95" s="92"/>
      <c r="Q95" s="1"/>
      <c r="R95" s="1"/>
      <c r="S95" s="1"/>
      <c r="T95" s="1"/>
      <c r="U95" s="1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</row>
    <row r="96" spans="7:142" hidden="1" x14ac:dyDescent="0.2">
      <c r="G96" s="92">
        <v>21</v>
      </c>
      <c r="H96" s="92">
        <v>7</v>
      </c>
      <c r="I96" s="92"/>
      <c r="J96" s="92"/>
      <c r="Q96" s="1"/>
      <c r="R96" s="1"/>
      <c r="S96" s="1"/>
      <c r="T96" s="1"/>
      <c r="U96" s="1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</row>
    <row r="97" spans="7:142" hidden="1" x14ac:dyDescent="0.2">
      <c r="G97" s="92">
        <v>22</v>
      </c>
      <c r="H97" s="92"/>
      <c r="I97" s="92"/>
      <c r="J97" s="92"/>
      <c r="Q97" s="1"/>
      <c r="R97" s="1"/>
      <c r="S97" s="1"/>
      <c r="T97" s="1"/>
      <c r="U97" s="1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</row>
    <row r="98" spans="7:142" hidden="1" x14ac:dyDescent="0.2">
      <c r="G98" s="92">
        <v>23</v>
      </c>
      <c r="H98" s="92"/>
      <c r="I98" s="92"/>
      <c r="J98" s="92"/>
      <c r="Q98" s="1"/>
      <c r="R98" s="1"/>
      <c r="S98" s="1"/>
      <c r="T98" s="1"/>
      <c r="U98" s="1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</row>
    <row r="99" spans="7:142" hidden="1" x14ac:dyDescent="0.2">
      <c r="G99" s="92">
        <v>24</v>
      </c>
      <c r="H99" s="92">
        <v>8</v>
      </c>
      <c r="I99" s="92">
        <v>4</v>
      </c>
      <c r="J99" s="92"/>
      <c r="Q99" s="1"/>
      <c r="R99" s="1"/>
      <c r="S99" s="1"/>
      <c r="T99" s="1"/>
      <c r="U99" s="1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</row>
    <row r="100" spans="7:142" hidden="1" x14ac:dyDescent="0.2">
      <c r="G100" s="92">
        <v>25</v>
      </c>
      <c r="H100" s="92"/>
      <c r="I100" s="92"/>
      <c r="J100" s="92"/>
      <c r="Q100" s="1"/>
      <c r="R100" s="1"/>
      <c r="S100" s="1"/>
      <c r="T100" s="1"/>
      <c r="U100" s="1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</row>
    <row r="101" spans="7:142" hidden="1" x14ac:dyDescent="0.2">
      <c r="G101" s="92">
        <v>26</v>
      </c>
      <c r="H101" s="92"/>
      <c r="I101" s="92"/>
      <c r="J101" s="92"/>
      <c r="Q101" s="1"/>
      <c r="R101" s="1"/>
      <c r="S101" s="1"/>
      <c r="T101" s="1"/>
      <c r="U101" s="1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</row>
    <row r="102" spans="7:142" hidden="1" x14ac:dyDescent="0.2">
      <c r="G102" s="92">
        <v>27</v>
      </c>
      <c r="H102" s="92">
        <v>9</v>
      </c>
      <c r="I102" s="92"/>
      <c r="J102" s="92"/>
      <c r="Q102" s="1"/>
      <c r="R102" s="1"/>
      <c r="S102" s="1"/>
      <c r="T102" s="1"/>
      <c r="U102" s="1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</row>
    <row r="103" spans="7:142" hidden="1" x14ac:dyDescent="0.2">
      <c r="G103" s="92">
        <v>28</v>
      </c>
      <c r="H103" s="92"/>
      <c r="I103" s="92"/>
      <c r="J103" s="92"/>
      <c r="Q103" s="1"/>
      <c r="R103" s="1"/>
      <c r="S103" s="1"/>
      <c r="T103" s="1"/>
      <c r="U103" s="1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</row>
    <row r="104" spans="7:142" hidden="1" x14ac:dyDescent="0.2">
      <c r="G104" s="92">
        <v>29</v>
      </c>
      <c r="H104" s="92"/>
      <c r="I104" s="92"/>
      <c r="J104" s="92"/>
      <c r="Q104" s="1"/>
      <c r="R104" s="1"/>
      <c r="S104" s="1"/>
      <c r="T104" s="1"/>
      <c r="U104" s="1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</row>
    <row r="105" spans="7:142" hidden="1" x14ac:dyDescent="0.2">
      <c r="G105" s="92">
        <v>30</v>
      </c>
      <c r="H105" s="92">
        <v>10</v>
      </c>
      <c r="I105" s="92">
        <v>5</v>
      </c>
      <c r="J105" s="92"/>
      <c r="Q105" s="1"/>
      <c r="R105" s="1"/>
      <c r="S105" s="1"/>
      <c r="T105" s="1"/>
      <c r="U105" s="1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</row>
    <row r="106" spans="7:142" hidden="1" x14ac:dyDescent="0.2">
      <c r="G106" s="92">
        <v>31</v>
      </c>
      <c r="H106" s="92"/>
      <c r="I106" s="92"/>
      <c r="J106" s="92"/>
      <c r="Q106" s="1"/>
      <c r="R106" s="1"/>
      <c r="S106" s="1"/>
      <c r="T106" s="1"/>
      <c r="U106" s="1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</row>
    <row r="107" spans="7:142" hidden="1" x14ac:dyDescent="0.2">
      <c r="G107" s="92">
        <v>32</v>
      </c>
      <c r="H107" s="92"/>
      <c r="I107" s="92"/>
      <c r="J107" s="92"/>
      <c r="Q107" s="1"/>
      <c r="R107" s="1"/>
      <c r="S107" s="1"/>
      <c r="T107" s="1"/>
      <c r="U107" s="1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</row>
    <row r="108" spans="7:142" hidden="1" x14ac:dyDescent="0.2">
      <c r="G108" s="92">
        <v>33</v>
      </c>
      <c r="H108" s="92">
        <v>11</v>
      </c>
      <c r="I108" s="92"/>
      <c r="J108" s="92"/>
      <c r="Q108" s="1"/>
      <c r="R108" s="1"/>
      <c r="S108" s="1"/>
      <c r="T108" s="1"/>
      <c r="U108" s="1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</row>
    <row r="109" spans="7:142" hidden="1" x14ac:dyDescent="0.2">
      <c r="G109" s="92">
        <v>34</v>
      </c>
      <c r="H109" s="92"/>
      <c r="I109" s="92"/>
      <c r="J109" s="92"/>
      <c r="Q109" s="1"/>
      <c r="R109" s="1"/>
      <c r="S109" s="1"/>
      <c r="T109" s="1"/>
      <c r="U109" s="1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</row>
    <row r="110" spans="7:142" hidden="1" x14ac:dyDescent="0.2">
      <c r="G110" s="92">
        <v>35</v>
      </c>
      <c r="H110" s="92"/>
      <c r="I110" s="92"/>
      <c r="J110" s="92"/>
      <c r="Q110" s="1"/>
      <c r="R110" s="1"/>
      <c r="S110" s="1"/>
      <c r="T110" s="1"/>
      <c r="U110" s="1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</row>
    <row r="111" spans="7:142" hidden="1" x14ac:dyDescent="0.2">
      <c r="G111" s="92">
        <v>36</v>
      </c>
      <c r="H111" s="92">
        <v>12</v>
      </c>
      <c r="I111" s="92">
        <v>6</v>
      </c>
      <c r="J111" s="92">
        <v>1</v>
      </c>
      <c r="Q111" s="1"/>
      <c r="R111" s="1"/>
      <c r="S111" s="1"/>
      <c r="T111" s="1"/>
      <c r="U111" s="1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</row>
    <row r="112" spans="7:142" hidden="1" x14ac:dyDescent="0.2">
      <c r="G112" s="92">
        <v>37</v>
      </c>
      <c r="H112" s="92"/>
      <c r="I112" s="92"/>
      <c r="J112" s="92"/>
      <c r="Q112" s="1"/>
      <c r="R112" s="1"/>
      <c r="S112" s="1"/>
      <c r="T112" s="1"/>
      <c r="U112" s="1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</row>
    <row r="113" spans="7:142" hidden="1" x14ac:dyDescent="0.2">
      <c r="G113" s="92">
        <v>38</v>
      </c>
      <c r="H113" s="92"/>
      <c r="I113" s="92"/>
      <c r="J113" s="92"/>
      <c r="Q113" s="1"/>
      <c r="R113" s="1"/>
      <c r="S113" s="1"/>
      <c r="T113" s="1"/>
      <c r="U113" s="1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</row>
    <row r="114" spans="7:142" hidden="1" x14ac:dyDescent="0.2">
      <c r="G114" s="92">
        <v>39</v>
      </c>
      <c r="H114" s="92">
        <v>13</v>
      </c>
      <c r="I114" s="92"/>
      <c r="J114" s="92"/>
      <c r="Q114" s="1"/>
      <c r="R114" s="1"/>
      <c r="S114" s="1"/>
      <c r="T114" s="1"/>
      <c r="U114" s="1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</row>
    <row r="115" spans="7:142" hidden="1" x14ac:dyDescent="0.2">
      <c r="G115" s="92">
        <v>40</v>
      </c>
      <c r="H115" s="92"/>
      <c r="I115" s="92"/>
      <c r="J115" s="92"/>
      <c r="Q115" s="1"/>
      <c r="R115" s="1"/>
      <c r="S115" s="1"/>
      <c r="T115" s="1"/>
      <c r="U115" s="1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</row>
    <row r="116" spans="7:142" hidden="1" x14ac:dyDescent="0.2">
      <c r="G116" s="92">
        <v>41</v>
      </c>
      <c r="H116" s="92"/>
      <c r="I116" s="92"/>
      <c r="J116" s="92"/>
      <c r="Q116" s="1"/>
      <c r="R116" s="1"/>
      <c r="S116" s="1"/>
      <c r="T116" s="1"/>
      <c r="U116" s="1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</row>
    <row r="117" spans="7:142" hidden="1" x14ac:dyDescent="0.2">
      <c r="G117" s="92">
        <v>42</v>
      </c>
      <c r="H117" s="92">
        <v>14</v>
      </c>
      <c r="I117" s="92">
        <v>7</v>
      </c>
      <c r="J117" s="92">
        <v>2</v>
      </c>
      <c r="Q117" s="1"/>
      <c r="R117" s="1"/>
      <c r="S117" s="1"/>
      <c r="T117" s="1"/>
      <c r="U117" s="1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</row>
    <row r="118" spans="7:142" hidden="1" x14ac:dyDescent="0.2">
      <c r="G118" s="92">
        <v>43</v>
      </c>
      <c r="H118" s="92"/>
      <c r="I118" s="92"/>
      <c r="J118" s="92"/>
      <c r="Q118" s="1"/>
      <c r="R118" s="1"/>
      <c r="S118" s="1"/>
      <c r="T118" s="1"/>
      <c r="U118" s="1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</row>
    <row r="119" spans="7:142" hidden="1" x14ac:dyDescent="0.2">
      <c r="G119" s="92">
        <v>44</v>
      </c>
      <c r="H119" s="92"/>
      <c r="I119" s="92"/>
      <c r="J119" s="92"/>
      <c r="Q119" s="1"/>
      <c r="R119" s="1"/>
      <c r="S119" s="1"/>
      <c r="T119" s="1"/>
      <c r="U119" s="1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</row>
    <row r="120" spans="7:142" hidden="1" x14ac:dyDescent="0.2">
      <c r="G120" s="92">
        <v>45</v>
      </c>
      <c r="H120" s="92">
        <v>15</v>
      </c>
      <c r="I120" s="92"/>
      <c r="J120" s="92"/>
      <c r="Q120" s="1"/>
      <c r="R120" s="1"/>
      <c r="S120" s="1"/>
      <c r="T120" s="1"/>
      <c r="U120" s="1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</row>
    <row r="121" spans="7:142" hidden="1" x14ac:dyDescent="0.2">
      <c r="G121" s="92">
        <v>46</v>
      </c>
      <c r="H121" s="92"/>
      <c r="I121" s="92"/>
      <c r="J121" s="92"/>
      <c r="Q121" s="1"/>
      <c r="R121" s="1"/>
      <c r="S121" s="1"/>
      <c r="T121" s="1"/>
      <c r="U121" s="1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</row>
    <row r="122" spans="7:142" hidden="1" x14ac:dyDescent="0.2">
      <c r="G122" s="92">
        <v>47</v>
      </c>
      <c r="H122" s="92"/>
      <c r="I122" s="92"/>
      <c r="J122" s="92"/>
      <c r="Q122" s="1"/>
      <c r="R122" s="1"/>
      <c r="S122" s="1"/>
      <c r="T122" s="1"/>
      <c r="U122" s="1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</row>
    <row r="123" spans="7:142" hidden="1" x14ac:dyDescent="0.2">
      <c r="G123" s="92">
        <v>48</v>
      </c>
      <c r="H123" s="92">
        <v>16</v>
      </c>
      <c r="I123" s="92">
        <v>8</v>
      </c>
      <c r="J123" s="92">
        <v>3</v>
      </c>
      <c r="Q123" s="1"/>
      <c r="R123" s="1"/>
      <c r="S123" s="1"/>
      <c r="T123" s="1"/>
      <c r="U123" s="1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</row>
    <row r="124" spans="7:142" hidden="1" x14ac:dyDescent="0.2">
      <c r="G124" s="92">
        <v>49</v>
      </c>
      <c r="H124" s="92"/>
      <c r="I124" s="92"/>
      <c r="J124" s="92"/>
      <c r="Q124" s="1"/>
      <c r="R124" s="1"/>
      <c r="S124" s="1"/>
      <c r="T124" s="1"/>
      <c r="U124" s="1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</row>
    <row r="125" spans="7:142" hidden="1" x14ac:dyDescent="0.2">
      <c r="G125" s="92">
        <v>50</v>
      </c>
      <c r="H125" s="92"/>
      <c r="I125" s="92"/>
      <c r="J125" s="92"/>
      <c r="Q125" s="1"/>
      <c r="R125" s="1"/>
      <c r="S125" s="1"/>
      <c r="T125" s="1"/>
      <c r="U125" s="1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</row>
    <row r="126" spans="7:142" hidden="1" x14ac:dyDescent="0.2">
      <c r="G126" s="92">
        <v>51</v>
      </c>
      <c r="H126" s="92">
        <v>17</v>
      </c>
      <c r="I126" s="92"/>
      <c r="J126" s="92"/>
      <c r="Q126" s="1"/>
      <c r="R126" s="1"/>
      <c r="S126" s="1"/>
      <c r="T126" s="1"/>
      <c r="U126" s="1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</row>
    <row r="127" spans="7:142" hidden="1" x14ac:dyDescent="0.2">
      <c r="G127" s="92">
        <v>52</v>
      </c>
      <c r="H127" s="92"/>
      <c r="I127" s="92"/>
      <c r="J127" s="92"/>
      <c r="Q127" s="1"/>
      <c r="R127" s="1"/>
      <c r="S127" s="1"/>
      <c r="T127" s="1"/>
      <c r="U127" s="1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</row>
    <row r="128" spans="7:142" hidden="1" x14ac:dyDescent="0.2">
      <c r="G128" s="92">
        <v>53</v>
      </c>
      <c r="H128" s="92"/>
      <c r="I128" s="92"/>
      <c r="J128" s="92"/>
      <c r="Q128" s="1"/>
      <c r="R128" s="1"/>
      <c r="S128" s="1"/>
      <c r="T128" s="1"/>
      <c r="U128" s="1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</row>
    <row r="129" spans="7:142" hidden="1" x14ac:dyDescent="0.2">
      <c r="G129" s="92">
        <v>54</v>
      </c>
      <c r="H129" s="92">
        <v>18</v>
      </c>
      <c r="I129" s="92">
        <v>9</v>
      </c>
      <c r="J129" s="92">
        <v>4</v>
      </c>
      <c r="Q129" s="1"/>
      <c r="R129" s="1"/>
      <c r="S129" s="1"/>
      <c r="T129" s="1"/>
      <c r="U129" s="1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</row>
    <row r="130" spans="7:142" hidden="1" x14ac:dyDescent="0.2">
      <c r="G130" s="92">
        <v>55</v>
      </c>
      <c r="H130" s="92"/>
      <c r="I130" s="92"/>
      <c r="J130" s="92"/>
      <c r="Q130" s="1"/>
      <c r="R130" s="1"/>
      <c r="S130" s="1"/>
      <c r="T130" s="1"/>
      <c r="U130" s="1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</row>
    <row r="131" spans="7:142" hidden="1" x14ac:dyDescent="0.2">
      <c r="G131" s="92">
        <v>56</v>
      </c>
      <c r="H131" s="92"/>
      <c r="I131" s="92"/>
      <c r="J131" s="92"/>
      <c r="Q131" s="1"/>
      <c r="R131" s="1"/>
      <c r="S131" s="1"/>
      <c r="T131" s="1"/>
      <c r="U131" s="1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</row>
    <row r="132" spans="7:142" hidden="1" x14ac:dyDescent="0.2">
      <c r="G132" s="92">
        <v>57</v>
      </c>
      <c r="H132" s="92">
        <v>19</v>
      </c>
      <c r="I132" s="92"/>
      <c r="J132" s="92"/>
      <c r="Q132" s="1"/>
      <c r="R132" s="1"/>
      <c r="S132" s="1"/>
      <c r="T132" s="1"/>
      <c r="U132" s="1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</row>
    <row r="133" spans="7:142" hidden="1" x14ac:dyDescent="0.2">
      <c r="G133" s="92">
        <v>58</v>
      </c>
      <c r="H133" s="92"/>
      <c r="I133" s="92"/>
      <c r="J133" s="92"/>
      <c r="Q133" s="1"/>
      <c r="R133" s="1"/>
      <c r="S133" s="1"/>
      <c r="T133" s="1"/>
      <c r="U133" s="1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</row>
    <row r="134" spans="7:142" hidden="1" x14ac:dyDescent="0.2">
      <c r="G134" s="92">
        <v>59</v>
      </c>
      <c r="H134" s="92"/>
      <c r="I134" s="92"/>
      <c r="J134" s="92"/>
      <c r="Q134" s="1"/>
      <c r="R134" s="1"/>
      <c r="S134" s="1"/>
      <c r="T134" s="1"/>
      <c r="U134" s="1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</row>
    <row r="135" spans="7:142" hidden="1" x14ac:dyDescent="0.2">
      <c r="G135" s="92">
        <v>60</v>
      </c>
      <c r="H135" s="92">
        <v>20</v>
      </c>
      <c r="I135" s="92">
        <v>10</v>
      </c>
      <c r="J135" s="92">
        <v>5</v>
      </c>
      <c r="Q135" s="1"/>
      <c r="R135" s="1"/>
      <c r="S135" s="1"/>
      <c r="T135" s="1"/>
      <c r="U135" s="1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</row>
    <row r="136" spans="7:142" hidden="1" x14ac:dyDescent="0.2">
      <c r="Q136" s="1"/>
      <c r="R136" s="1"/>
      <c r="S136" s="1"/>
      <c r="T136" s="1"/>
      <c r="U136" s="1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</row>
    <row r="137" spans="7:142" x14ac:dyDescent="0.2">
      <c r="Q137" s="1"/>
      <c r="R137" s="1"/>
      <c r="S137" s="1"/>
      <c r="T137" s="1"/>
      <c r="U137" s="1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</row>
    <row r="138" spans="7:142" x14ac:dyDescent="0.2">
      <c r="Q138" s="1"/>
      <c r="R138" s="1"/>
      <c r="S138" s="1"/>
      <c r="T138" s="1"/>
      <c r="U138" s="1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</row>
    <row r="139" spans="7:142" x14ac:dyDescent="0.2">
      <c r="Q139" s="1"/>
      <c r="R139" s="1"/>
      <c r="S139" s="1"/>
      <c r="T139" s="1"/>
      <c r="U139" s="1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</row>
    <row r="140" spans="7:142" x14ac:dyDescent="0.2">
      <c r="Q140" s="1"/>
      <c r="R140" s="1"/>
      <c r="S140" s="1"/>
      <c r="T140" s="1"/>
      <c r="U140" s="1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</row>
    <row r="141" spans="7:142" x14ac:dyDescent="0.2">
      <c r="Q141" s="1"/>
      <c r="R141" s="1"/>
      <c r="S141" s="1"/>
      <c r="T141" s="1"/>
      <c r="U141" s="1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</row>
    <row r="142" spans="7:142" x14ac:dyDescent="0.2">
      <c r="Q142" s="1"/>
      <c r="R142" s="1"/>
      <c r="S142" s="1"/>
      <c r="T142" s="1"/>
      <c r="U142" s="1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</row>
    <row r="143" spans="7:142" x14ac:dyDescent="0.2">
      <c r="Q143" s="1"/>
      <c r="R143" s="1"/>
      <c r="S143" s="1"/>
      <c r="T143" s="1"/>
      <c r="U143" s="1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</row>
    <row r="144" spans="7:142" x14ac:dyDescent="0.2">
      <c r="Q144" s="1"/>
      <c r="R144" s="1"/>
      <c r="S144" s="1"/>
      <c r="T144" s="1"/>
      <c r="U144" s="1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</row>
    <row r="145" spans="17:142" x14ac:dyDescent="0.2">
      <c r="Q145" s="1"/>
      <c r="R145" s="1"/>
      <c r="S145" s="1"/>
      <c r="T145" s="1"/>
      <c r="U145" s="1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</row>
    <row r="146" spans="17:142" x14ac:dyDescent="0.2">
      <c r="Q146" s="1"/>
      <c r="R146" s="1"/>
      <c r="S146" s="1"/>
      <c r="T146" s="1"/>
      <c r="U146" s="1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</row>
    <row r="147" spans="17:142" x14ac:dyDescent="0.2">
      <c r="Q147" s="1"/>
      <c r="R147" s="1"/>
      <c r="S147" s="1"/>
      <c r="T147" s="1"/>
      <c r="U147" s="1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</row>
    <row r="148" spans="17:142" x14ac:dyDescent="0.2">
      <c r="Q148" s="1"/>
      <c r="R148" s="1"/>
      <c r="S148" s="1"/>
      <c r="T148" s="1"/>
      <c r="U148" s="1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</row>
    <row r="149" spans="17:142" x14ac:dyDescent="0.2">
      <c r="Q149" s="1"/>
      <c r="R149" s="1"/>
      <c r="S149" s="1"/>
      <c r="T149" s="1"/>
      <c r="U149" s="1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</row>
    <row r="150" spans="17:142" x14ac:dyDescent="0.2">
      <c r="Q150" s="1"/>
      <c r="R150" s="1"/>
      <c r="S150" s="1"/>
      <c r="T150" s="1"/>
      <c r="U150" s="1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</row>
    <row r="151" spans="17:142" x14ac:dyDescent="0.2">
      <c r="Q151" s="1"/>
      <c r="R151" s="1"/>
      <c r="S151" s="1"/>
      <c r="T151" s="1"/>
      <c r="U151" s="1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</row>
    <row r="152" spans="17:142" x14ac:dyDescent="0.2">
      <c r="Q152" s="1"/>
      <c r="R152" s="1"/>
      <c r="S152" s="1"/>
      <c r="T152" s="1"/>
      <c r="U152" s="1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</row>
    <row r="153" spans="17:142" x14ac:dyDescent="0.2">
      <c r="Q153" s="1"/>
      <c r="R153" s="1"/>
      <c r="S153" s="1"/>
      <c r="T153" s="1"/>
      <c r="U153" s="1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</row>
    <row r="154" spans="17:142" x14ac:dyDescent="0.2">
      <c r="Q154" s="1"/>
      <c r="R154" s="1"/>
      <c r="S154" s="1"/>
      <c r="T154" s="1"/>
      <c r="U154" s="1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</row>
    <row r="155" spans="17:142" x14ac:dyDescent="0.2">
      <c r="Q155" s="1"/>
      <c r="R155" s="1"/>
      <c r="S155" s="1"/>
      <c r="T155" s="1"/>
      <c r="U155" s="1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</row>
    <row r="156" spans="17:142" x14ac:dyDescent="0.2">
      <c r="Q156" s="1"/>
      <c r="R156" s="1"/>
      <c r="S156" s="1"/>
      <c r="T156" s="1"/>
      <c r="U156" s="1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</row>
    <row r="157" spans="17:142" x14ac:dyDescent="0.2">
      <c r="Q157" s="1"/>
      <c r="R157" s="1"/>
      <c r="S157" s="1"/>
      <c r="T157" s="1"/>
      <c r="U157" s="1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</row>
    <row r="158" spans="17:142" x14ac:dyDescent="0.2">
      <c r="Q158" s="1"/>
      <c r="R158" s="1"/>
      <c r="S158" s="1"/>
      <c r="T158" s="1"/>
      <c r="U158" s="1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</row>
    <row r="159" spans="17:142" x14ac:dyDescent="0.2">
      <c r="Q159" s="1"/>
      <c r="R159" s="1"/>
      <c r="S159" s="1"/>
      <c r="T159" s="1"/>
      <c r="U159" s="1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</row>
    <row r="160" spans="17:142" x14ac:dyDescent="0.2">
      <c r="Q160" s="1"/>
      <c r="R160" s="1"/>
      <c r="S160" s="1"/>
      <c r="T160" s="1"/>
      <c r="U160" s="1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</row>
    <row r="161" spans="17:142" x14ac:dyDescent="0.2">
      <c r="Q161" s="1"/>
      <c r="R161" s="1"/>
      <c r="S161" s="1"/>
      <c r="T161" s="1"/>
      <c r="U161" s="1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</row>
    <row r="162" spans="17:142" x14ac:dyDescent="0.2">
      <c r="Q162" s="1"/>
      <c r="R162" s="1"/>
      <c r="S162" s="1"/>
      <c r="T162" s="1"/>
      <c r="U162" s="1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</row>
    <row r="163" spans="17:142" x14ac:dyDescent="0.2">
      <c r="Q163" s="1"/>
      <c r="R163" s="1"/>
      <c r="S163" s="1"/>
      <c r="T163" s="1"/>
      <c r="U163" s="1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</row>
    <row r="164" spans="17:142" x14ac:dyDescent="0.2">
      <c r="Q164" s="1"/>
      <c r="R164" s="1"/>
      <c r="S164" s="1"/>
      <c r="T164" s="1"/>
      <c r="U164" s="1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</row>
    <row r="165" spans="17:142" x14ac:dyDescent="0.2">
      <c r="Q165" s="1"/>
      <c r="R165" s="1"/>
      <c r="S165" s="1"/>
      <c r="T165" s="1"/>
      <c r="U165" s="1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</row>
    <row r="166" spans="17:142" x14ac:dyDescent="0.2">
      <c r="Q166" s="1"/>
      <c r="R166" s="1"/>
      <c r="S166" s="1"/>
      <c r="T166" s="1"/>
      <c r="U166" s="1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</row>
    <row r="167" spans="17:142" x14ac:dyDescent="0.2">
      <c r="Q167" s="1"/>
      <c r="R167" s="1"/>
      <c r="S167" s="1"/>
      <c r="T167" s="1"/>
      <c r="U167" s="1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</row>
    <row r="168" spans="17:142" x14ac:dyDescent="0.2">
      <c r="Q168" s="1"/>
      <c r="R168" s="1"/>
      <c r="S168" s="1"/>
      <c r="T168" s="1"/>
      <c r="U168" s="1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</row>
    <row r="169" spans="17:142" x14ac:dyDescent="0.2">
      <c r="Q169" s="1"/>
      <c r="R169" s="1"/>
      <c r="S169" s="1"/>
      <c r="T169" s="1"/>
      <c r="U169" s="1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</row>
    <row r="170" spans="17:142" x14ac:dyDescent="0.2">
      <c r="Q170" s="1"/>
      <c r="R170" s="1"/>
      <c r="S170" s="1"/>
      <c r="T170" s="1"/>
      <c r="U170" s="1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</row>
    <row r="171" spans="17:142" x14ac:dyDescent="0.2">
      <c r="Q171" s="1"/>
      <c r="R171" s="1"/>
      <c r="S171" s="1"/>
      <c r="T171" s="1"/>
      <c r="U171" s="1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</row>
    <row r="172" spans="17:142" x14ac:dyDescent="0.2">
      <c r="Q172" s="1"/>
      <c r="R172" s="1"/>
      <c r="S172" s="1"/>
      <c r="T172" s="1"/>
      <c r="U172" s="1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</row>
    <row r="173" spans="17:142" x14ac:dyDescent="0.2">
      <c r="Q173" s="1"/>
      <c r="R173" s="1"/>
      <c r="S173" s="1"/>
      <c r="T173" s="1"/>
      <c r="U173" s="1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</row>
    <row r="174" spans="17:142" x14ac:dyDescent="0.2">
      <c r="Q174" s="1"/>
      <c r="R174" s="1"/>
      <c r="S174" s="1"/>
      <c r="T174" s="1"/>
      <c r="U174" s="1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</row>
    <row r="175" spans="17:142" x14ac:dyDescent="0.2">
      <c r="Q175" s="1"/>
      <c r="R175" s="1"/>
      <c r="S175" s="1"/>
      <c r="T175" s="1"/>
      <c r="U175" s="1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</row>
    <row r="176" spans="17:142" x14ac:dyDescent="0.2">
      <c r="Q176" s="1"/>
      <c r="R176" s="1"/>
      <c r="S176" s="1"/>
      <c r="T176" s="1"/>
      <c r="U176" s="1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</row>
    <row r="177" spans="17:142" x14ac:dyDescent="0.2">
      <c r="Q177" s="1"/>
      <c r="R177" s="1"/>
      <c r="S177" s="1"/>
      <c r="T177" s="1"/>
      <c r="U177" s="1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</row>
    <row r="178" spans="17:142" x14ac:dyDescent="0.2">
      <c r="Q178" s="1"/>
      <c r="R178" s="1"/>
      <c r="S178" s="1"/>
      <c r="T178" s="1"/>
      <c r="U178" s="1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</row>
    <row r="179" spans="17:142" x14ac:dyDescent="0.2">
      <c r="Q179" s="1"/>
      <c r="R179" s="1"/>
      <c r="S179" s="1"/>
      <c r="T179" s="1"/>
      <c r="U179" s="1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</row>
    <row r="180" spans="17:142" x14ac:dyDescent="0.2">
      <c r="Q180" s="1"/>
      <c r="R180" s="1"/>
      <c r="S180" s="1"/>
      <c r="T180" s="1"/>
      <c r="U180" s="1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</row>
    <row r="181" spans="17:142" x14ac:dyDescent="0.2">
      <c r="Q181" s="1"/>
      <c r="R181" s="1"/>
      <c r="S181" s="1"/>
      <c r="T181" s="1"/>
      <c r="U181" s="1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</row>
    <row r="182" spans="17:142" x14ac:dyDescent="0.2">
      <c r="Q182" s="1"/>
      <c r="R182" s="1"/>
      <c r="S182" s="1"/>
      <c r="T182" s="1"/>
      <c r="U182" s="1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</row>
    <row r="183" spans="17:142" x14ac:dyDescent="0.2">
      <c r="Q183" s="1"/>
      <c r="R183" s="1"/>
      <c r="S183" s="1"/>
      <c r="T183" s="1"/>
      <c r="U183" s="1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</row>
    <row r="184" spans="17:142" x14ac:dyDescent="0.2">
      <c r="Q184" s="1"/>
      <c r="R184" s="1"/>
      <c r="S184" s="1"/>
      <c r="T184" s="1"/>
      <c r="U184" s="1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</row>
    <row r="185" spans="17:142" x14ac:dyDescent="0.2">
      <c r="Q185" s="1"/>
      <c r="R185" s="1"/>
      <c r="S185" s="1"/>
      <c r="T185" s="1"/>
      <c r="U185" s="1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</row>
    <row r="186" spans="17:142" x14ac:dyDescent="0.2">
      <c r="Q186" s="1"/>
      <c r="R186" s="1"/>
      <c r="S186" s="1"/>
      <c r="T186" s="1"/>
      <c r="U186" s="1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</row>
    <row r="187" spans="17:142" x14ac:dyDescent="0.2">
      <c r="Q187" s="1"/>
      <c r="R187" s="1"/>
      <c r="S187" s="1"/>
      <c r="T187" s="1"/>
      <c r="U187" s="1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</row>
    <row r="188" spans="17:142" x14ac:dyDescent="0.2">
      <c r="Q188" s="1"/>
      <c r="R188" s="1"/>
      <c r="S188" s="1"/>
      <c r="T188" s="1"/>
      <c r="U188" s="1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</row>
    <row r="189" spans="17:142" x14ac:dyDescent="0.2">
      <c r="Q189" s="1"/>
      <c r="R189" s="1"/>
      <c r="S189" s="1"/>
      <c r="T189" s="1"/>
      <c r="U189" s="1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</row>
    <row r="190" spans="17:142" x14ac:dyDescent="0.2">
      <c r="Q190" s="1"/>
      <c r="R190" s="1"/>
      <c r="S190" s="1"/>
      <c r="T190" s="1"/>
      <c r="U190" s="1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</row>
    <row r="191" spans="17:142" x14ac:dyDescent="0.2">
      <c r="Q191" s="1"/>
      <c r="R191" s="1"/>
      <c r="S191" s="1"/>
      <c r="T191" s="1"/>
      <c r="U191" s="1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</row>
    <row r="192" spans="17:142" x14ac:dyDescent="0.2">
      <c r="Q192" s="1"/>
      <c r="R192" s="1"/>
      <c r="S192" s="1"/>
      <c r="T192" s="1"/>
      <c r="U192" s="1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</row>
    <row r="193" spans="17:142" x14ac:dyDescent="0.2">
      <c r="Q193" s="1"/>
      <c r="R193" s="1"/>
      <c r="S193" s="1"/>
      <c r="T193" s="1"/>
      <c r="U193" s="1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</row>
    <row r="194" spans="17:142" x14ac:dyDescent="0.2">
      <c r="Q194" s="1"/>
      <c r="R194" s="1"/>
      <c r="S194" s="1"/>
      <c r="T194" s="1"/>
      <c r="U194" s="1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</row>
    <row r="195" spans="17:142" x14ac:dyDescent="0.2">
      <c r="Q195" s="1"/>
      <c r="R195" s="1"/>
      <c r="S195" s="1"/>
      <c r="T195" s="1"/>
      <c r="U195" s="1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</row>
    <row r="196" spans="17:142" x14ac:dyDescent="0.2">
      <c r="Q196" s="1"/>
      <c r="R196" s="1"/>
      <c r="S196" s="1"/>
      <c r="T196" s="1"/>
      <c r="U196" s="1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</row>
    <row r="197" spans="17:142" x14ac:dyDescent="0.2">
      <c r="Q197" s="1"/>
      <c r="R197" s="1"/>
      <c r="S197" s="1"/>
      <c r="T197" s="1"/>
      <c r="U197" s="1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</row>
    <row r="198" spans="17:142" x14ac:dyDescent="0.2">
      <c r="Q198" s="1"/>
      <c r="R198" s="1"/>
      <c r="S198" s="1"/>
      <c r="T198" s="1"/>
      <c r="U198" s="1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</row>
    <row r="199" spans="17:142" x14ac:dyDescent="0.2">
      <c r="Q199" s="1"/>
      <c r="R199" s="1"/>
      <c r="S199" s="1"/>
      <c r="T199" s="1"/>
      <c r="U199" s="1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</row>
    <row r="200" spans="17:142" x14ac:dyDescent="0.2">
      <c r="Q200" s="1"/>
      <c r="R200" s="1"/>
      <c r="S200" s="1"/>
      <c r="T200" s="1"/>
      <c r="U200" s="1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</row>
    <row r="201" spans="17:142" x14ac:dyDescent="0.2">
      <c r="Q201" s="1"/>
      <c r="R201" s="1"/>
      <c r="S201" s="1"/>
      <c r="T201" s="1"/>
      <c r="U201" s="1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</row>
    <row r="202" spans="17:142" x14ac:dyDescent="0.2">
      <c r="Q202" s="1"/>
      <c r="R202" s="1"/>
      <c r="S202" s="1"/>
      <c r="T202" s="1"/>
      <c r="U202" s="1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</row>
    <row r="203" spans="17:142" x14ac:dyDescent="0.2">
      <c r="Q203" s="1"/>
      <c r="R203" s="1"/>
      <c r="S203" s="1"/>
      <c r="T203" s="1"/>
      <c r="U203" s="1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</row>
    <row r="204" spans="17:142" x14ac:dyDescent="0.2">
      <c r="Q204" s="1"/>
      <c r="R204" s="1"/>
      <c r="S204" s="1"/>
      <c r="T204" s="1"/>
      <c r="U204" s="1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</row>
    <row r="205" spans="17:142" x14ac:dyDescent="0.2">
      <c r="Q205" s="1"/>
      <c r="R205" s="1"/>
      <c r="S205" s="1"/>
      <c r="T205" s="1"/>
      <c r="U205" s="1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</row>
    <row r="206" spans="17:142" x14ac:dyDescent="0.2">
      <c r="Q206" s="1"/>
      <c r="R206" s="1"/>
      <c r="S206" s="1"/>
      <c r="T206" s="1"/>
      <c r="U206" s="1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</row>
    <row r="207" spans="17:142" x14ac:dyDescent="0.2">
      <c r="Q207" s="1"/>
      <c r="R207" s="1"/>
      <c r="S207" s="1"/>
      <c r="T207" s="1"/>
      <c r="U207" s="1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</row>
    <row r="208" spans="17:142" x14ac:dyDescent="0.2">
      <c r="Q208" s="1"/>
      <c r="R208" s="1"/>
      <c r="S208" s="1"/>
      <c r="T208" s="1"/>
      <c r="U208" s="1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</row>
    <row r="209" spans="17:142" x14ac:dyDescent="0.2">
      <c r="Q209" s="1"/>
      <c r="R209" s="1"/>
      <c r="S209" s="1"/>
      <c r="T209" s="1"/>
      <c r="U209" s="1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</row>
    <row r="210" spans="17:142" x14ac:dyDescent="0.2">
      <c r="Q210" s="1"/>
      <c r="R210" s="1"/>
      <c r="S210" s="1"/>
      <c r="T210" s="1"/>
      <c r="U210" s="1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</row>
    <row r="211" spans="17:142" x14ac:dyDescent="0.2">
      <c r="Q211" s="1"/>
      <c r="R211" s="1"/>
      <c r="S211" s="1"/>
      <c r="T211" s="1"/>
      <c r="U211" s="1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</row>
    <row r="212" spans="17:142" x14ac:dyDescent="0.2">
      <c r="Q212" s="1"/>
      <c r="R212" s="1"/>
      <c r="S212" s="1"/>
      <c r="T212" s="1"/>
      <c r="U212" s="1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</row>
    <row r="213" spans="17:142" x14ac:dyDescent="0.2">
      <c r="Q213" s="1"/>
      <c r="R213" s="1"/>
      <c r="S213" s="1"/>
      <c r="T213" s="1"/>
      <c r="U213" s="1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</row>
    <row r="214" spans="17:142" x14ac:dyDescent="0.2">
      <c r="Q214" s="1"/>
      <c r="R214" s="1"/>
      <c r="S214" s="1"/>
      <c r="T214" s="1"/>
      <c r="U214" s="1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</row>
    <row r="215" spans="17:142" x14ac:dyDescent="0.2">
      <c r="Q215" s="1"/>
      <c r="R215" s="1"/>
      <c r="S215" s="1"/>
      <c r="T215" s="1"/>
      <c r="U215" s="1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</row>
    <row r="216" spans="17:142" x14ac:dyDescent="0.2">
      <c r="Q216" s="1"/>
      <c r="R216" s="1"/>
      <c r="S216" s="1"/>
      <c r="T216" s="1"/>
      <c r="U216" s="1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</row>
    <row r="217" spans="17:142" x14ac:dyDescent="0.2">
      <c r="Q217" s="1"/>
      <c r="R217" s="1"/>
      <c r="S217" s="1"/>
      <c r="T217" s="1"/>
      <c r="U217" s="1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</row>
    <row r="218" spans="17:142" x14ac:dyDescent="0.2">
      <c r="Q218" s="1"/>
      <c r="R218" s="1"/>
      <c r="S218" s="1"/>
      <c r="T218" s="1"/>
      <c r="U218" s="1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</row>
    <row r="219" spans="17:142" x14ac:dyDescent="0.2">
      <c r="Q219" s="1"/>
      <c r="R219" s="1"/>
      <c r="S219" s="1"/>
      <c r="T219" s="1"/>
      <c r="U219" s="1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</row>
    <row r="220" spans="17:142" x14ac:dyDescent="0.2">
      <c r="Q220" s="1"/>
      <c r="R220" s="1"/>
      <c r="S220" s="1"/>
      <c r="T220" s="1"/>
      <c r="U220" s="1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</row>
    <row r="221" spans="17:142" x14ac:dyDescent="0.2">
      <c r="Q221" s="1"/>
      <c r="R221" s="1"/>
      <c r="S221" s="1"/>
      <c r="T221" s="1"/>
      <c r="U221" s="1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</row>
    <row r="222" spans="17:142" x14ac:dyDescent="0.2">
      <c r="Q222" s="1"/>
      <c r="R222" s="1"/>
      <c r="S222" s="1"/>
      <c r="T222" s="1"/>
      <c r="U222" s="1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</row>
    <row r="223" spans="17:142" x14ac:dyDescent="0.2">
      <c r="Q223" s="1"/>
      <c r="R223" s="1"/>
      <c r="S223" s="1"/>
      <c r="T223" s="1"/>
      <c r="U223" s="1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</row>
    <row r="224" spans="17:142" x14ac:dyDescent="0.2">
      <c r="Q224" s="1"/>
      <c r="R224" s="1"/>
      <c r="S224" s="1"/>
      <c r="T224" s="1"/>
      <c r="U224" s="1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</row>
    <row r="225" spans="17:142" x14ac:dyDescent="0.2">
      <c r="Q225" s="1"/>
      <c r="R225" s="1"/>
      <c r="S225" s="1"/>
      <c r="T225" s="1"/>
      <c r="U225" s="1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</row>
    <row r="226" spans="17:142" x14ac:dyDescent="0.2">
      <c r="Q226" s="1"/>
      <c r="R226" s="1"/>
      <c r="S226" s="1"/>
      <c r="T226" s="1"/>
      <c r="U226" s="1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</row>
    <row r="227" spans="17:142" x14ac:dyDescent="0.2">
      <c r="Q227" s="1"/>
      <c r="R227" s="1"/>
      <c r="S227" s="1"/>
      <c r="T227" s="1"/>
      <c r="U227" s="1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</row>
    <row r="228" spans="17:142" x14ac:dyDescent="0.2">
      <c r="Q228" s="1"/>
      <c r="R228" s="1"/>
      <c r="S228" s="1"/>
      <c r="T228" s="1"/>
      <c r="U228" s="1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</row>
    <row r="229" spans="17:142" x14ac:dyDescent="0.2">
      <c r="Q229" s="1"/>
      <c r="R229" s="1"/>
      <c r="S229" s="1"/>
      <c r="T229" s="1"/>
      <c r="U229" s="1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</row>
    <row r="230" spans="17:142" x14ac:dyDescent="0.2">
      <c r="Q230" s="1"/>
      <c r="R230" s="1"/>
      <c r="S230" s="1"/>
      <c r="T230" s="1"/>
      <c r="U230" s="1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</row>
    <row r="231" spans="17:142" x14ac:dyDescent="0.2">
      <c r="Q231" s="1"/>
      <c r="R231" s="1"/>
      <c r="S231" s="1"/>
      <c r="T231" s="1"/>
      <c r="U231" s="1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</row>
    <row r="232" spans="17:142" x14ac:dyDescent="0.2">
      <c r="Q232" s="1"/>
      <c r="R232" s="1"/>
      <c r="S232" s="1"/>
      <c r="T232" s="1"/>
      <c r="U232" s="1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</row>
    <row r="233" spans="17:142" x14ac:dyDescent="0.2">
      <c r="Q233" s="1"/>
      <c r="R233" s="1"/>
      <c r="S233" s="1"/>
      <c r="T233" s="1"/>
      <c r="U233" s="1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</row>
    <row r="234" spans="17:142" x14ac:dyDescent="0.2">
      <c r="Q234" s="1"/>
      <c r="R234" s="1"/>
      <c r="S234" s="1"/>
      <c r="T234" s="1"/>
      <c r="U234" s="1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</row>
    <row r="235" spans="17:142" x14ac:dyDescent="0.2">
      <c r="Q235" s="1"/>
      <c r="R235" s="1"/>
      <c r="S235" s="1"/>
      <c r="T235" s="1"/>
      <c r="U235" s="1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</row>
    <row r="236" spans="17:142" x14ac:dyDescent="0.2">
      <c r="Q236" s="1"/>
      <c r="R236" s="1"/>
      <c r="S236" s="1"/>
      <c r="T236" s="1"/>
      <c r="U236" s="1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</row>
    <row r="237" spans="17:142" x14ac:dyDescent="0.2">
      <c r="Q237" s="1"/>
      <c r="R237" s="1"/>
      <c r="S237" s="1"/>
      <c r="T237" s="1"/>
      <c r="U237" s="1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</row>
    <row r="238" spans="17:142" x14ac:dyDescent="0.2">
      <c r="Q238" s="1"/>
      <c r="R238" s="1"/>
      <c r="S238" s="1"/>
      <c r="T238" s="1"/>
      <c r="U238" s="1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</row>
    <row r="239" spans="17:142" x14ac:dyDescent="0.2">
      <c r="Q239" s="1"/>
      <c r="R239" s="1"/>
      <c r="S239" s="1"/>
      <c r="T239" s="1"/>
      <c r="U239" s="1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</row>
    <row r="240" spans="17:142" x14ac:dyDescent="0.2">
      <c r="Q240" s="1"/>
      <c r="R240" s="1"/>
      <c r="S240" s="1"/>
      <c r="T240" s="1"/>
      <c r="U240" s="1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</row>
    <row r="241" spans="17:142" x14ac:dyDescent="0.2">
      <c r="Q241" s="1"/>
      <c r="R241" s="1"/>
      <c r="S241" s="1"/>
      <c r="T241" s="1"/>
      <c r="U241" s="1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</row>
    <row r="242" spans="17:142" x14ac:dyDescent="0.2">
      <c r="Q242" s="1"/>
      <c r="R242" s="1"/>
      <c r="S242" s="1"/>
      <c r="T242" s="1"/>
      <c r="U242" s="1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</row>
    <row r="243" spans="17:142" x14ac:dyDescent="0.2">
      <c r="Q243" s="1"/>
      <c r="R243" s="1"/>
      <c r="S243" s="1"/>
      <c r="T243" s="1"/>
      <c r="U243" s="1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</row>
    <row r="244" spans="17:142" x14ac:dyDescent="0.2">
      <c r="Q244" s="1"/>
      <c r="R244" s="1"/>
      <c r="S244" s="1"/>
      <c r="T244" s="1"/>
      <c r="U244" s="1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</row>
    <row r="245" spans="17:142" x14ac:dyDescent="0.2">
      <c r="Q245" s="1"/>
      <c r="R245" s="1"/>
      <c r="S245" s="1"/>
      <c r="T245" s="1"/>
      <c r="U245" s="1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</row>
    <row r="246" spans="17:142" x14ac:dyDescent="0.2">
      <c r="Q246" s="1"/>
      <c r="R246" s="1"/>
      <c r="S246" s="1"/>
      <c r="T246" s="1"/>
      <c r="U246" s="1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</row>
    <row r="247" spans="17:142" x14ac:dyDescent="0.2">
      <c r="Q247" s="1"/>
      <c r="R247" s="1"/>
      <c r="S247" s="1"/>
      <c r="T247" s="1"/>
      <c r="U247" s="1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</row>
    <row r="248" spans="17:142" x14ac:dyDescent="0.2">
      <c r="Q248" s="1"/>
      <c r="R248" s="1"/>
      <c r="S248" s="1"/>
      <c r="T248" s="1"/>
      <c r="U248" s="1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</row>
    <row r="249" spans="17:142" x14ac:dyDescent="0.2">
      <c r="Q249" s="1"/>
      <c r="R249" s="1"/>
      <c r="S249" s="1"/>
      <c r="T249" s="1"/>
      <c r="U249" s="1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</row>
    <row r="250" spans="17:142" x14ac:dyDescent="0.2">
      <c r="Q250" s="1"/>
      <c r="R250" s="1"/>
      <c r="S250" s="1"/>
      <c r="T250" s="1"/>
      <c r="U250" s="1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</row>
    <row r="251" spans="17:142" x14ac:dyDescent="0.2">
      <c r="Q251" s="1"/>
      <c r="R251" s="1"/>
      <c r="S251" s="1"/>
      <c r="T251" s="1"/>
      <c r="U251" s="1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</row>
    <row r="252" spans="17:142" x14ac:dyDescent="0.2">
      <c r="Q252" s="1"/>
      <c r="R252" s="1"/>
      <c r="S252" s="1"/>
      <c r="T252" s="1"/>
      <c r="U252" s="1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</row>
    <row r="253" spans="17:142" x14ac:dyDescent="0.2">
      <c r="Q253" s="1"/>
      <c r="R253" s="1"/>
      <c r="S253" s="1"/>
      <c r="T253" s="1"/>
      <c r="U253" s="1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</row>
    <row r="254" spans="17:142" x14ac:dyDescent="0.2">
      <c r="Q254" s="1"/>
      <c r="R254" s="1"/>
      <c r="S254" s="1"/>
      <c r="T254" s="1"/>
      <c r="U254" s="1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</row>
    <row r="255" spans="17:142" x14ac:dyDescent="0.2">
      <c r="Q255" s="1"/>
      <c r="R255" s="1"/>
      <c r="S255" s="1"/>
      <c r="T255" s="1"/>
      <c r="U255" s="1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</row>
    <row r="256" spans="17:142" x14ac:dyDescent="0.2">
      <c r="Q256" s="1"/>
      <c r="R256" s="1"/>
      <c r="S256" s="1"/>
      <c r="T256" s="1"/>
      <c r="U256" s="1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</row>
    <row r="257" spans="17:142" x14ac:dyDescent="0.2">
      <c r="Q257" s="1"/>
      <c r="R257" s="1"/>
      <c r="S257" s="1"/>
      <c r="T257" s="1"/>
      <c r="U257" s="1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</row>
    <row r="258" spans="17:142" x14ac:dyDescent="0.2">
      <c r="Q258" s="1"/>
      <c r="R258" s="1"/>
      <c r="S258" s="1"/>
      <c r="T258" s="1"/>
      <c r="U258" s="1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</row>
    <row r="259" spans="17:142" x14ac:dyDescent="0.2">
      <c r="Q259" s="1"/>
      <c r="R259" s="1"/>
      <c r="S259" s="1"/>
      <c r="T259" s="1"/>
      <c r="U259" s="1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</row>
    <row r="260" spans="17:142" x14ac:dyDescent="0.2">
      <c r="Q260" s="1"/>
      <c r="R260" s="1"/>
      <c r="S260" s="1"/>
      <c r="T260" s="1"/>
      <c r="U260" s="1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</row>
    <row r="261" spans="17:142" x14ac:dyDescent="0.2">
      <c r="Q261" s="1"/>
      <c r="R261" s="1"/>
      <c r="S261" s="1"/>
      <c r="T261" s="1"/>
      <c r="U261" s="1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</row>
    <row r="262" spans="17:142" x14ac:dyDescent="0.2">
      <c r="Q262" s="1"/>
      <c r="R262" s="1"/>
      <c r="S262" s="1"/>
      <c r="T262" s="1"/>
      <c r="U262" s="1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</row>
    <row r="263" spans="17:142" x14ac:dyDescent="0.2">
      <c r="Q263" s="1"/>
      <c r="R263" s="1"/>
      <c r="S263" s="1"/>
      <c r="T263" s="1"/>
      <c r="U263" s="1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</row>
    <row r="264" spans="17:142" x14ac:dyDescent="0.2">
      <c r="Q264" s="1"/>
      <c r="R264" s="1"/>
      <c r="S264" s="1"/>
      <c r="T264" s="1"/>
      <c r="U264" s="1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</row>
    <row r="265" spans="17:142" x14ac:dyDescent="0.2">
      <c r="Q265" s="1"/>
      <c r="R265" s="1"/>
      <c r="S265" s="1"/>
      <c r="T265" s="1"/>
      <c r="U265" s="1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</row>
    <row r="266" spans="17:142" x14ac:dyDescent="0.2">
      <c r="Q266" s="1"/>
      <c r="R266" s="1"/>
      <c r="S266" s="1"/>
      <c r="T266" s="1"/>
      <c r="U266" s="1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</row>
    <row r="267" spans="17:142" x14ac:dyDescent="0.2">
      <c r="Q267" s="1"/>
      <c r="R267" s="1"/>
      <c r="S267" s="1"/>
      <c r="T267" s="1"/>
      <c r="U267" s="1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</row>
    <row r="268" spans="17:142" x14ac:dyDescent="0.2">
      <c r="Q268" s="1"/>
      <c r="R268" s="1"/>
      <c r="S268" s="1"/>
      <c r="T268" s="1"/>
      <c r="U268" s="1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</row>
    <row r="269" spans="17:142" x14ac:dyDescent="0.2">
      <c r="Q269" s="1"/>
      <c r="R269" s="1"/>
      <c r="S269" s="1"/>
      <c r="T269" s="1"/>
      <c r="U269" s="1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</row>
    <row r="270" spans="17:142" x14ac:dyDescent="0.2">
      <c r="Q270" s="1"/>
      <c r="R270" s="1"/>
      <c r="S270" s="1"/>
      <c r="T270" s="1"/>
      <c r="U270" s="1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</row>
    <row r="271" spans="17:142" x14ac:dyDescent="0.2">
      <c r="Q271" s="1"/>
      <c r="R271" s="1"/>
      <c r="S271" s="1"/>
      <c r="T271" s="1"/>
      <c r="U271" s="1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</row>
    <row r="272" spans="17:142" x14ac:dyDescent="0.2">
      <c r="Q272" s="1"/>
      <c r="R272" s="1"/>
      <c r="S272" s="1"/>
      <c r="T272" s="1"/>
      <c r="U272" s="1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</row>
    <row r="273" spans="17:142" x14ac:dyDescent="0.2">
      <c r="Q273" s="1"/>
      <c r="R273" s="1"/>
      <c r="S273" s="1"/>
      <c r="T273" s="1"/>
      <c r="U273" s="1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</row>
    <row r="274" spans="17:142" x14ac:dyDescent="0.2">
      <c r="Q274" s="1"/>
      <c r="R274" s="1"/>
      <c r="S274" s="1"/>
      <c r="T274" s="1"/>
      <c r="U274" s="1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</row>
    <row r="275" spans="17:142" x14ac:dyDescent="0.2">
      <c r="Q275" s="1"/>
      <c r="R275" s="1"/>
      <c r="S275" s="1"/>
      <c r="T275" s="1"/>
      <c r="U275" s="1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</row>
    <row r="276" spans="17:142" x14ac:dyDescent="0.2">
      <c r="Q276" s="1"/>
      <c r="R276" s="1"/>
      <c r="S276" s="1"/>
      <c r="T276" s="1"/>
      <c r="U276" s="1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</row>
    <row r="277" spans="17:142" x14ac:dyDescent="0.2">
      <c r="Q277" s="1"/>
      <c r="R277" s="1"/>
      <c r="S277" s="1"/>
      <c r="T277" s="1"/>
      <c r="U277" s="1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</row>
    <row r="278" spans="17:142" x14ac:dyDescent="0.2">
      <c r="Q278" s="1"/>
      <c r="R278" s="1"/>
      <c r="S278" s="1"/>
      <c r="T278" s="1"/>
      <c r="U278" s="1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</row>
    <row r="279" spans="17:142" x14ac:dyDescent="0.2">
      <c r="Q279" s="1"/>
      <c r="R279" s="1"/>
      <c r="S279" s="1"/>
      <c r="T279" s="1"/>
      <c r="U279" s="1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</row>
    <row r="280" spans="17:142" x14ac:dyDescent="0.2">
      <c r="Q280" s="1"/>
      <c r="R280" s="1"/>
      <c r="S280" s="1"/>
      <c r="T280" s="1"/>
      <c r="U280" s="1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</row>
    <row r="281" spans="17:142" x14ac:dyDescent="0.2">
      <c r="Q281" s="1"/>
      <c r="R281" s="1"/>
      <c r="S281" s="1"/>
      <c r="T281" s="1"/>
      <c r="U281" s="1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</row>
    <row r="282" spans="17:142" x14ac:dyDescent="0.2">
      <c r="Q282" s="1"/>
      <c r="R282" s="1"/>
      <c r="S282" s="1"/>
      <c r="T282" s="1"/>
      <c r="U282" s="1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</row>
    <row r="283" spans="17:142" x14ac:dyDescent="0.2">
      <c r="Q283" s="1"/>
      <c r="R283" s="1"/>
      <c r="S283" s="1"/>
      <c r="T283" s="1"/>
      <c r="U283" s="1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</row>
    <row r="284" spans="17:142" x14ac:dyDescent="0.2">
      <c r="Q284" s="1"/>
      <c r="R284" s="1"/>
      <c r="S284" s="1"/>
      <c r="T284" s="1"/>
      <c r="U284" s="1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</row>
    <row r="285" spans="17:142" x14ac:dyDescent="0.2">
      <c r="Q285" s="1"/>
      <c r="R285" s="1"/>
      <c r="S285" s="1"/>
      <c r="T285" s="1"/>
      <c r="U285" s="1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</row>
    <row r="286" spans="17:142" x14ac:dyDescent="0.2">
      <c r="Q286" s="1"/>
      <c r="R286" s="1"/>
      <c r="S286" s="1"/>
      <c r="T286" s="1"/>
      <c r="U286" s="1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</row>
    <row r="287" spans="17:142" x14ac:dyDescent="0.2">
      <c r="Q287" s="1"/>
      <c r="R287" s="1"/>
      <c r="S287" s="1"/>
      <c r="T287" s="1"/>
      <c r="U287" s="1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</row>
    <row r="288" spans="17:142" x14ac:dyDescent="0.2">
      <c r="Q288" s="1"/>
      <c r="R288" s="1"/>
      <c r="S288" s="1"/>
      <c r="T288" s="1"/>
      <c r="U288" s="1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</row>
    <row r="289" spans="17:142" x14ac:dyDescent="0.2">
      <c r="Q289" s="1"/>
      <c r="R289" s="1"/>
      <c r="S289" s="1"/>
      <c r="T289" s="1"/>
      <c r="U289" s="1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</row>
    <row r="290" spans="17:142" x14ac:dyDescent="0.2">
      <c r="Q290" s="1"/>
      <c r="R290" s="1"/>
      <c r="S290" s="1"/>
      <c r="T290" s="1"/>
      <c r="U290" s="1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</row>
    <row r="291" spans="17:142" x14ac:dyDescent="0.2">
      <c r="Q291" s="1"/>
      <c r="R291" s="1"/>
      <c r="S291" s="1"/>
      <c r="T291" s="1"/>
      <c r="U291" s="1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</row>
    <row r="292" spans="17:142" x14ac:dyDescent="0.2">
      <c r="Q292" s="1"/>
      <c r="R292" s="1"/>
      <c r="S292" s="1"/>
      <c r="T292" s="1"/>
      <c r="U292" s="1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</row>
    <row r="293" spans="17:142" x14ac:dyDescent="0.2">
      <c r="Q293" s="1"/>
      <c r="R293" s="1"/>
      <c r="S293" s="1"/>
      <c r="T293" s="1"/>
      <c r="U293" s="1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</row>
    <row r="294" spans="17:142" x14ac:dyDescent="0.2">
      <c r="Q294" s="1"/>
      <c r="R294" s="1"/>
      <c r="S294" s="1"/>
      <c r="T294" s="1"/>
      <c r="U294" s="1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</row>
    <row r="295" spans="17:142" x14ac:dyDescent="0.2">
      <c r="Q295" s="1"/>
      <c r="R295" s="1"/>
      <c r="S295" s="1"/>
      <c r="T295" s="1"/>
      <c r="U295" s="1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</row>
    <row r="296" spans="17:142" x14ac:dyDescent="0.2">
      <c r="Q296" s="1"/>
      <c r="R296" s="1"/>
      <c r="S296" s="1"/>
      <c r="T296" s="1"/>
      <c r="U296" s="1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</row>
    <row r="297" spans="17:142" x14ac:dyDescent="0.2">
      <c r="Q297" s="1"/>
      <c r="R297" s="1"/>
      <c r="S297" s="1"/>
      <c r="T297" s="1"/>
      <c r="U297" s="1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</row>
    <row r="298" spans="17:142" x14ac:dyDescent="0.2">
      <c r="Q298" s="1"/>
      <c r="R298" s="1"/>
      <c r="S298" s="1"/>
      <c r="T298" s="1"/>
      <c r="U298" s="1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</row>
    <row r="299" spans="17:142" x14ac:dyDescent="0.2"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</row>
    <row r="300" spans="17:142" x14ac:dyDescent="0.2"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</row>
    <row r="301" spans="17:142" x14ac:dyDescent="0.2"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</row>
  </sheetData>
  <sheetProtection selectLockedCells="1"/>
  <mergeCells count="35">
    <mergeCell ref="F8:P8"/>
    <mergeCell ref="G10:H10"/>
    <mergeCell ref="I10:J10"/>
    <mergeCell ref="K10:L10"/>
    <mergeCell ref="M12:N12"/>
    <mergeCell ref="O12:P12"/>
    <mergeCell ref="G11:H11"/>
    <mergeCell ref="I11:J11"/>
    <mergeCell ref="K11:L11"/>
    <mergeCell ref="M11:N11"/>
    <mergeCell ref="O11:P11"/>
    <mergeCell ref="M10:N10"/>
    <mergeCell ref="O10:P10"/>
    <mergeCell ref="L39:L40"/>
    <mergeCell ref="M39:M40"/>
    <mergeCell ref="N39:N40"/>
    <mergeCell ref="G12:H12"/>
    <mergeCell ref="I12:J12"/>
    <mergeCell ref="K12:L12"/>
    <mergeCell ref="O14:P14"/>
    <mergeCell ref="O13:P13"/>
    <mergeCell ref="F39:F40"/>
    <mergeCell ref="G39:G40"/>
    <mergeCell ref="H39:H40"/>
    <mergeCell ref="I39:I40"/>
    <mergeCell ref="J39:J40"/>
    <mergeCell ref="K39:K40"/>
    <mergeCell ref="G13:H13"/>
    <mergeCell ref="I13:J13"/>
    <mergeCell ref="K13:L13"/>
    <mergeCell ref="M13:N13"/>
    <mergeCell ref="G14:H14"/>
    <mergeCell ref="I14:J14"/>
    <mergeCell ref="K14:L14"/>
    <mergeCell ref="M14:N14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74" min="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51" t="s">
        <v>14</v>
      </c>
      <c r="C1" s="51" t="s">
        <v>27</v>
      </c>
    </row>
    <row r="2" spans="2:6" ht="14.25" x14ac:dyDescent="0.2">
      <c r="B2" s="52">
        <v>43167</v>
      </c>
      <c r="C2" s="53">
        <v>23.4375</v>
      </c>
      <c r="E2" s="57" t="s">
        <v>29</v>
      </c>
      <c r="F2">
        <f ca="1">+AVERAGE(OFFSET(C1,COUNT(C:C),0,-5))</f>
        <v>38.4375</v>
      </c>
    </row>
    <row r="3" spans="2:6" ht="14.25" x14ac:dyDescent="0.2">
      <c r="B3" s="54">
        <v>43168</v>
      </c>
      <c r="C3" s="53">
        <v>23.125</v>
      </c>
    </row>
    <row r="4" spans="2:6" ht="14.25" x14ac:dyDescent="0.2">
      <c r="B4" s="52">
        <v>43171</v>
      </c>
      <c r="C4" s="55">
        <v>23.0625</v>
      </c>
    </row>
    <row r="5" spans="2:6" ht="14.25" x14ac:dyDescent="0.2">
      <c r="B5" s="54">
        <v>43172</v>
      </c>
      <c r="C5" s="53">
        <v>23.4375</v>
      </c>
    </row>
    <row r="6" spans="2:6" ht="14.25" x14ac:dyDescent="0.2">
      <c r="B6" s="52">
        <v>43173</v>
      </c>
      <c r="C6" s="55">
        <v>24.25</v>
      </c>
    </row>
    <row r="7" spans="2:6" ht="14.25" x14ac:dyDescent="0.2">
      <c r="B7" s="54">
        <v>43174</v>
      </c>
      <c r="C7" s="53">
        <v>21.9375</v>
      </c>
    </row>
    <row r="8" spans="2:6" ht="14.25" x14ac:dyDescent="0.2">
      <c r="B8" s="52">
        <v>43175</v>
      </c>
      <c r="C8" s="55">
        <v>23.3125</v>
      </c>
    </row>
    <row r="9" spans="2:6" ht="14.25" x14ac:dyDescent="0.2">
      <c r="B9" s="54">
        <v>43178</v>
      </c>
      <c r="C9" s="53">
        <v>23.6875</v>
      </c>
    </row>
    <row r="10" spans="2:6" ht="14.25" x14ac:dyDescent="0.2">
      <c r="B10" s="52">
        <v>43179</v>
      </c>
      <c r="C10" s="55">
        <v>23.75</v>
      </c>
    </row>
    <row r="11" spans="2:6" ht="14.25" x14ac:dyDescent="0.2">
      <c r="B11" s="54">
        <v>43180</v>
      </c>
      <c r="C11" s="53">
        <v>24</v>
      </c>
    </row>
    <row r="12" spans="2:6" ht="14.25" x14ac:dyDescent="0.2">
      <c r="B12" s="52">
        <v>43181</v>
      </c>
      <c r="C12" s="55">
        <v>23.6875</v>
      </c>
    </row>
    <row r="13" spans="2:6" ht="14.25" x14ac:dyDescent="0.2">
      <c r="B13" s="54">
        <v>43182</v>
      </c>
      <c r="C13" s="53">
        <v>23.125</v>
      </c>
    </row>
    <row r="14" spans="2:6" ht="14.25" x14ac:dyDescent="0.2">
      <c r="B14" s="52">
        <v>43185</v>
      </c>
      <c r="C14" s="55">
        <v>23.5</v>
      </c>
    </row>
    <row r="15" spans="2:6" ht="14.25" x14ac:dyDescent="0.2">
      <c r="B15" s="54">
        <v>43186</v>
      </c>
      <c r="C15" s="53">
        <v>23.25</v>
      </c>
    </row>
    <row r="16" spans="2:6" ht="14.25" x14ac:dyDescent="0.2">
      <c r="B16" s="52">
        <v>43187</v>
      </c>
      <c r="C16" s="55">
        <v>22.5625</v>
      </c>
    </row>
    <row r="17" spans="2:3" ht="14.25" x14ac:dyDescent="0.2">
      <c r="B17" s="54">
        <v>43193</v>
      </c>
      <c r="C17" s="53">
        <v>23.4375</v>
      </c>
    </row>
    <row r="18" spans="2:3" ht="14.25" x14ac:dyDescent="0.2">
      <c r="B18" s="52">
        <v>43194</v>
      </c>
      <c r="C18" s="55">
        <v>23.4375</v>
      </c>
    </row>
    <row r="19" spans="2:3" ht="14.25" x14ac:dyDescent="0.2">
      <c r="B19" s="54">
        <v>43195</v>
      </c>
      <c r="C19" s="53">
        <v>23.625</v>
      </c>
    </row>
    <row r="20" spans="2:3" ht="14.25" x14ac:dyDescent="0.2">
      <c r="B20" s="52">
        <v>43196</v>
      </c>
      <c r="C20" s="55">
        <v>22.375</v>
      </c>
    </row>
    <row r="21" spans="2:3" ht="14.25" x14ac:dyDescent="0.2">
      <c r="B21" s="54">
        <v>43199</v>
      </c>
      <c r="C21" s="53">
        <v>23.375</v>
      </c>
    </row>
    <row r="22" spans="2:3" ht="14.25" x14ac:dyDescent="0.2">
      <c r="B22" s="52">
        <v>43200</v>
      </c>
      <c r="C22" s="55">
        <v>23.875</v>
      </c>
    </row>
    <row r="23" spans="2:3" ht="14.25" x14ac:dyDescent="0.2">
      <c r="B23" s="54">
        <v>43201</v>
      </c>
      <c r="C23" s="53">
        <v>22.75</v>
      </c>
    </row>
    <row r="24" spans="2:3" ht="14.25" x14ac:dyDescent="0.2">
      <c r="B24" s="52">
        <v>43202</v>
      </c>
      <c r="C24" s="55">
        <v>23.3125</v>
      </c>
    </row>
    <row r="25" spans="2:3" ht="14.25" x14ac:dyDescent="0.2">
      <c r="B25" s="54">
        <v>43203</v>
      </c>
      <c r="C25" s="53">
        <v>23.75</v>
      </c>
    </row>
    <row r="26" spans="2:3" ht="14.25" x14ac:dyDescent="0.2">
      <c r="B26" s="52">
        <v>43206</v>
      </c>
      <c r="C26" s="55">
        <v>23.375</v>
      </c>
    </row>
    <row r="27" spans="2:3" ht="14.25" x14ac:dyDescent="0.2">
      <c r="B27" s="54">
        <v>43207</v>
      </c>
      <c r="C27" s="53">
        <v>23.9375</v>
      </c>
    </row>
    <row r="28" spans="2:3" ht="14.25" x14ac:dyDescent="0.2">
      <c r="B28" s="52">
        <v>43208</v>
      </c>
      <c r="C28" s="55">
        <v>23.4375</v>
      </c>
    </row>
    <row r="29" spans="2:3" ht="14.25" x14ac:dyDescent="0.2">
      <c r="B29" s="54">
        <v>43209</v>
      </c>
      <c r="C29" s="53">
        <v>23.375</v>
      </c>
    </row>
    <row r="30" spans="2:3" ht="14.25" x14ac:dyDescent="0.2">
      <c r="B30" s="52">
        <v>43210</v>
      </c>
      <c r="C30" s="55">
        <v>23.625</v>
      </c>
    </row>
    <row r="31" spans="2:3" ht="14.25" x14ac:dyDescent="0.2">
      <c r="B31" s="54">
        <v>43213</v>
      </c>
      <c r="C31" s="53">
        <v>23.4375</v>
      </c>
    </row>
    <row r="32" spans="2:3" ht="14.25" x14ac:dyDescent="0.2">
      <c r="B32" s="52">
        <v>43214</v>
      </c>
      <c r="C32" s="55">
        <v>23.8125</v>
      </c>
    </row>
    <row r="33" spans="2:3" ht="14.25" x14ac:dyDescent="0.2">
      <c r="B33" s="54">
        <v>43215</v>
      </c>
      <c r="C33" s="53">
        <v>23.6875</v>
      </c>
    </row>
    <row r="34" spans="2:3" ht="14.25" x14ac:dyDescent="0.2">
      <c r="B34" s="52">
        <v>43216</v>
      </c>
      <c r="C34" s="55">
        <v>22.875</v>
      </c>
    </row>
    <row r="35" spans="2:3" ht="14.25" x14ac:dyDescent="0.2">
      <c r="B35" s="54">
        <v>43217</v>
      </c>
      <c r="C35" s="53">
        <v>23.0625</v>
      </c>
    </row>
    <row r="36" spans="2:3" ht="14.25" x14ac:dyDescent="0.2">
      <c r="B36" s="52">
        <v>43222</v>
      </c>
      <c r="C36" s="55">
        <v>24.625</v>
      </c>
    </row>
    <row r="37" spans="2:3" ht="14.25" x14ac:dyDescent="0.2">
      <c r="B37" s="54">
        <v>43223</v>
      </c>
      <c r="C37" s="53">
        <v>24.9375</v>
      </c>
    </row>
    <row r="38" spans="2:3" ht="14.25" x14ac:dyDescent="0.2">
      <c r="B38" s="52">
        <v>43224</v>
      </c>
      <c r="C38" s="55">
        <v>27.6875</v>
      </c>
    </row>
    <row r="39" spans="2:3" ht="14.25" x14ac:dyDescent="0.2">
      <c r="B39" s="54">
        <v>43227</v>
      </c>
      <c r="C39" s="53">
        <v>26.75</v>
      </c>
    </row>
    <row r="40" spans="2:3" ht="14.25" x14ac:dyDescent="0.2">
      <c r="B40" s="52">
        <v>43228</v>
      </c>
      <c r="C40" s="55">
        <v>30.375</v>
      </c>
    </row>
    <row r="41" spans="2:3" ht="14.25" x14ac:dyDescent="0.2">
      <c r="B41" s="54">
        <v>43229</v>
      </c>
      <c r="C41" s="53">
        <v>30.5625</v>
      </c>
    </row>
    <row r="42" spans="2:3" ht="14.25" x14ac:dyDescent="0.2">
      <c r="B42" s="52">
        <v>43230</v>
      </c>
      <c r="C42" s="55">
        <v>31.75</v>
      </c>
    </row>
    <row r="43" spans="2:3" ht="14.25" x14ac:dyDescent="0.2">
      <c r="B43" s="54">
        <v>43231</v>
      </c>
      <c r="C43" s="53">
        <v>30.625</v>
      </c>
    </row>
    <row r="44" spans="2:3" ht="14.25" x14ac:dyDescent="0.2">
      <c r="B44" s="52">
        <v>43234</v>
      </c>
      <c r="C44" s="55">
        <v>29.25</v>
      </c>
    </row>
    <row r="45" spans="2:3" ht="14.25" x14ac:dyDescent="0.2">
      <c r="B45" s="54">
        <v>43235</v>
      </c>
      <c r="C45" s="53">
        <v>33.875</v>
      </c>
    </row>
    <row r="46" spans="2:3" ht="14.25" x14ac:dyDescent="0.2">
      <c r="B46" s="52">
        <v>43236</v>
      </c>
      <c r="C46" s="55">
        <v>31.0625</v>
      </c>
    </row>
    <row r="47" spans="2:3" ht="14.25" x14ac:dyDescent="0.2">
      <c r="B47" s="54">
        <v>43237</v>
      </c>
      <c r="C47" s="53">
        <v>31.6875</v>
      </c>
    </row>
    <row r="48" spans="2:3" ht="14.25" x14ac:dyDescent="0.2">
      <c r="B48" s="52">
        <v>43238</v>
      </c>
      <c r="C48" s="55">
        <v>31.0625</v>
      </c>
    </row>
    <row r="49" spans="2:3" ht="14.25" x14ac:dyDescent="0.2">
      <c r="B49" s="54">
        <v>43241</v>
      </c>
      <c r="C49" s="53">
        <v>30.625</v>
      </c>
    </row>
    <row r="50" spans="2:3" ht="14.25" x14ac:dyDescent="0.2">
      <c r="B50" s="52">
        <v>43242</v>
      </c>
      <c r="C50" s="55">
        <v>31.1875</v>
      </c>
    </row>
    <row r="51" spans="2:3" ht="14.25" x14ac:dyDescent="0.2">
      <c r="B51" s="54">
        <v>43243</v>
      </c>
      <c r="C51" s="53">
        <v>29.125</v>
      </c>
    </row>
    <row r="52" spans="2:3" ht="14.25" x14ac:dyDescent="0.2">
      <c r="B52" s="52">
        <v>43244</v>
      </c>
      <c r="C52" s="55">
        <v>29.3125</v>
      </c>
    </row>
    <row r="53" spans="2:3" ht="14.25" x14ac:dyDescent="0.2">
      <c r="B53" s="54">
        <v>43248</v>
      </c>
      <c r="C53" s="53">
        <v>29.125</v>
      </c>
    </row>
    <row r="54" spans="2:3" ht="14.25" x14ac:dyDescent="0.2">
      <c r="B54" s="52">
        <v>43249</v>
      </c>
      <c r="C54" s="55">
        <v>31.1875</v>
      </c>
    </row>
    <row r="55" spans="2:3" ht="14.25" x14ac:dyDescent="0.2">
      <c r="B55" s="54">
        <v>43250</v>
      </c>
      <c r="C55" s="53">
        <v>31</v>
      </c>
    </row>
    <row r="56" spans="2:3" ht="14.25" x14ac:dyDescent="0.2">
      <c r="B56" s="52">
        <v>43251</v>
      </c>
      <c r="C56" s="55">
        <v>31.125</v>
      </c>
    </row>
    <row r="57" spans="2:3" ht="14.25" x14ac:dyDescent="0.2">
      <c r="B57" s="54">
        <v>43252</v>
      </c>
      <c r="C57" s="53">
        <v>30.9375</v>
      </c>
    </row>
    <row r="58" spans="2:3" ht="14.25" x14ac:dyDescent="0.2">
      <c r="B58" s="52">
        <v>43255</v>
      </c>
      <c r="C58" s="55">
        <v>30.6875</v>
      </c>
    </row>
    <row r="59" spans="2:3" ht="14.25" x14ac:dyDescent="0.2">
      <c r="B59" s="54">
        <v>43256</v>
      </c>
      <c r="C59" s="53">
        <v>31.1875</v>
      </c>
    </row>
    <row r="60" spans="2:3" ht="14.25" x14ac:dyDescent="0.2">
      <c r="B60" s="52">
        <v>43257</v>
      </c>
      <c r="C60" s="55">
        <v>30.6875</v>
      </c>
    </row>
    <row r="61" spans="2:3" ht="14.25" x14ac:dyDescent="0.2">
      <c r="B61" s="54">
        <v>43258</v>
      </c>
      <c r="C61" s="53">
        <v>30</v>
      </c>
    </row>
    <row r="62" spans="2:3" ht="14.25" x14ac:dyDescent="0.2">
      <c r="B62" s="52">
        <v>43259</v>
      </c>
      <c r="C62" s="55">
        <v>31.0625</v>
      </c>
    </row>
    <row r="63" spans="2:3" ht="14.25" x14ac:dyDescent="0.2">
      <c r="B63" s="54">
        <v>43262</v>
      </c>
      <c r="C63" s="53">
        <v>30.5625</v>
      </c>
    </row>
    <row r="64" spans="2:3" ht="14.25" x14ac:dyDescent="0.2">
      <c r="B64" s="52">
        <v>43263</v>
      </c>
      <c r="C64" s="55">
        <v>32.3125</v>
      </c>
    </row>
    <row r="65" spans="2:3" ht="14.25" x14ac:dyDescent="0.2">
      <c r="B65" s="54">
        <v>43264</v>
      </c>
      <c r="C65" s="53">
        <v>31.1875</v>
      </c>
    </row>
    <row r="66" spans="2:3" ht="14.25" x14ac:dyDescent="0.2">
      <c r="B66" s="52">
        <v>43265</v>
      </c>
      <c r="C66" s="55">
        <v>31.6875</v>
      </c>
    </row>
    <row r="67" spans="2:3" ht="14.25" x14ac:dyDescent="0.2">
      <c r="B67" s="54">
        <v>43266</v>
      </c>
      <c r="C67" s="53">
        <v>31.0625</v>
      </c>
    </row>
    <row r="68" spans="2:3" ht="14.25" x14ac:dyDescent="0.2">
      <c r="B68" s="52">
        <v>43269</v>
      </c>
      <c r="C68" s="55">
        <v>32.5625</v>
      </c>
    </row>
    <row r="69" spans="2:3" ht="14.25" x14ac:dyDescent="0.2">
      <c r="B69" s="54">
        <v>43270</v>
      </c>
      <c r="C69" s="53">
        <v>34.0625</v>
      </c>
    </row>
    <row r="70" spans="2:3" ht="14.25" x14ac:dyDescent="0.2">
      <c r="B70" s="52">
        <v>43272</v>
      </c>
      <c r="C70" s="55">
        <v>33.5</v>
      </c>
    </row>
    <row r="71" spans="2:3" ht="14.25" x14ac:dyDescent="0.2">
      <c r="B71" s="54">
        <v>43273</v>
      </c>
      <c r="C71" s="53">
        <v>33.125</v>
      </c>
    </row>
    <row r="72" spans="2:3" ht="14.25" x14ac:dyDescent="0.2">
      <c r="B72" s="52">
        <v>43276</v>
      </c>
      <c r="C72" s="55">
        <v>34.5</v>
      </c>
    </row>
    <row r="73" spans="2:3" ht="14.25" x14ac:dyDescent="0.2">
      <c r="B73" s="54">
        <v>43277</v>
      </c>
      <c r="C73" s="53">
        <v>33.9375</v>
      </c>
    </row>
    <row r="74" spans="2:3" ht="14.25" x14ac:dyDescent="0.2">
      <c r="B74" s="52">
        <v>43278</v>
      </c>
      <c r="C74" s="55">
        <v>33.375</v>
      </c>
    </row>
    <row r="75" spans="2:3" ht="14.25" x14ac:dyDescent="0.2">
      <c r="B75" s="54">
        <v>43279</v>
      </c>
      <c r="C75" s="53">
        <v>34.3125</v>
      </c>
    </row>
    <row r="76" spans="2:3" ht="14.25" x14ac:dyDescent="0.2">
      <c r="B76" s="52">
        <v>43280</v>
      </c>
      <c r="C76" s="55">
        <v>33.875</v>
      </c>
    </row>
    <row r="77" spans="2:3" ht="14.25" x14ac:dyDescent="0.2">
      <c r="B77" s="54">
        <v>43283</v>
      </c>
      <c r="C77" s="53">
        <v>34.75</v>
      </c>
    </row>
    <row r="78" spans="2:3" ht="14.25" x14ac:dyDescent="0.2">
      <c r="B78" s="52">
        <v>43284</v>
      </c>
      <c r="C78" s="55">
        <v>35.625</v>
      </c>
    </row>
    <row r="79" spans="2:3" ht="14.25" x14ac:dyDescent="0.2">
      <c r="B79" s="54">
        <v>43285</v>
      </c>
      <c r="C79" s="53">
        <v>34.9375</v>
      </c>
    </row>
    <row r="80" spans="2:3" ht="14.25" x14ac:dyDescent="0.2">
      <c r="B80" s="52">
        <v>43286</v>
      </c>
      <c r="C80" s="55">
        <v>35.9375</v>
      </c>
    </row>
    <row r="81" spans="2:3" ht="14.25" x14ac:dyDescent="0.2">
      <c r="B81" s="54">
        <v>43287</v>
      </c>
      <c r="C81" s="53">
        <v>35.0625</v>
      </c>
    </row>
    <row r="82" spans="2:3" ht="14.25" x14ac:dyDescent="0.2">
      <c r="B82" s="52">
        <v>43291</v>
      </c>
      <c r="C82" s="55">
        <v>33.75</v>
      </c>
    </row>
    <row r="83" spans="2:3" ht="14.25" x14ac:dyDescent="0.2">
      <c r="B83" s="54">
        <v>43292</v>
      </c>
      <c r="C83" s="53">
        <v>34.1875</v>
      </c>
    </row>
    <row r="84" spans="2:3" ht="14.25" x14ac:dyDescent="0.2">
      <c r="B84" s="52">
        <v>43293</v>
      </c>
      <c r="C84" s="55">
        <v>35.375</v>
      </c>
    </row>
    <row r="85" spans="2:3" ht="14.25" x14ac:dyDescent="0.2">
      <c r="B85" s="54">
        <v>43294</v>
      </c>
      <c r="C85" s="53">
        <v>37.625</v>
      </c>
    </row>
    <row r="86" spans="2:3" ht="14.25" x14ac:dyDescent="0.2">
      <c r="B86" s="52">
        <v>43297</v>
      </c>
      <c r="C86" s="55">
        <v>36.6875</v>
      </c>
    </row>
    <row r="87" spans="2:3" ht="14.25" x14ac:dyDescent="0.2">
      <c r="B87" s="54">
        <v>43298</v>
      </c>
      <c r="C87" s="53">
        <v>37</v>
      </c>
    </row>
    <row r="88" spans="2:3" ht="14.25" x14ac:dyDescent="0.2">
      <c r="B88" s="52">
        <v>43299</v>
      </c>
      <c r="C88" s="55">
        <v>38</v>
      </c>
    </row>
    <row r="89" spans="2:3" ht="14.25" x14ac:dyDescent="0.2">
      <c r="B89" s="54">
        <v>43300</v>
      </c>
      <c r="C89" s="53">
        <v>38.125</v>
      </c>
    </row>
    <row r="90" spans="2:3" ht="14.25" x14ac:dyDescent="0.2">
      <c r="B90" s="52">
        <v>43301</v>
      </c>
      <c r="C90" s="55">
        <v>37.5625</v>
      </c>
    </row>
    <row r="91" spans="2:3" ht="14.25" x14ac:dyDescent="0.2">
      <c r="B91" s="54">
        <v>43304</v>
      </c>
      <c r="C91" s="53">
        <v>36.4375</v>
      </c>
    </row>
    <row r="92" spans="2:3" ht="14.25" x14ac:dyDescent="0.2">
      <c r="B92" s="52">
        <v>43305</v>
      </c>
      <c r="C92" s="55">
        <v>37</v>
      </c>
    </row>
    <row r="93" spans="2:3" ht="14.25" x14ac:dyDescent="0.2">
      <c r="B93" s="54">
        <v>43306</v>
      </c>
      <c r="C93" s="53">
        <v>35.875</v>
      </c>
    </row>
    <row r="94" spans="2:3" ht="14.25" x14ac:dyDescent="0.2">
      <c r="B94" s="52">
        <v>43307</v>
      </c>
      <c r="C94" s="55">
        <v>36.5625</v>
      </c>
    </row>
    <row r="95" spans="2:3" ht="14.25" x14ac:dyDescent="0.2">
      <c r="B95" s="54">
        <v>43308</v>
      </c>
      <c r="C95" s="53">
        <v>35.4375</v>
      </c>
    </row>
    <row r="96" spans="2:3" ht="14.25" x14ac:dyDescent="0.2">
      <c r="B96" s="52">
        <v>43311</v>
      </c>
      <c r="C96" s="55">
        <v>36.8125</v>
      </c>
    </row>
    <row r="97" spans="2:3" ht="14.25" x14ac:dyDescent="0.2">
      <c r="B97" s="54">
        <v>43312</v>
      </c>
      <c r="C97" s="53">
        <v>37.75</v>
      </c>
    </row>
    <row r="98" spans="2:3" ht="14.25" x14ac:dyDescent="0.2">
      <c r="B98" s="52">
        <v>43313</v>
      </c>
      <c r="C98" s="55">
        <v>37.0625</v>
      </c>
    </row>
    <row r="99" spans="2:3" ht="14.25" x14ac:dyDescent="0.2">
      <c r="B99" s="54">
        <v>43314</v>
      </c>
      <c r="C99" s="53">
        <v>36.4375</v>
      </c>
    </row>
    <row r="100" spans="2:3" ht="14.25" x14ac:dyDescent="0.2">
      <c r="B100" s="52">
        <v>43315</v>
      </c>
      <c r="C100" s="55">
        <v>35.625</v>
      </c>
    </row>
    <row r="101" spans="2:3" ht="14.25" x14ac:dyDescent="0.2">
      <c r="B101" s="54">
        <v>43318</v>
      </c>
      <c r="C101" s="53">
        <v>36.0625</v>
      </c>
    </row>
    <row r="102" spans="2:3" ht="14.25" x14ac:dyDescent="0.2">
      <c r="B102" s="52">
        <v>43319</v>
      </c>
      <c r="C102" s="55">
        <v>36.6875</v>
      </c>
    </row>
    <row r="103" spans="2:3" ht="14.25" x14ac:dyDescent="0.2">
      <c r="B103" s="54">
        <v>43320</v>
      </c>
      <c r="C103" s="53">
        <v>33.75</v>
      </c>
    </row>
    <row r="104" spans="2:3" ht="14.25" x14ac:dyDescent="0.2">
      <c r="B104" s="52">
        <v>43321</v>
      </c>
      <c r="C104" s="55">
        <v>34.875</v>
      </c>
    </row>
    <row r="105" spans="2:3" ht="14.25" x14ac:dyDescent="0.2">
      <c r="B105" s="54">
        <v>43322</v>
      </c>
      <c r="C105" s="53">
        <v>33.8125</v>
      </c>
    </row>
    <row r="106" spans="2:3" ht="14.25" x14ac:dyDescent="0.2">
      <c r="B106" s="52">
        <v>43325</v>
      </c>
      <c r="C106" s="55">
        <v>36.375</v>
      </c>
    </row>
    <row r="107" spans="2:3" ht="14.25" x14ac:dyDescent="0.2">
      <c r="B107" s="54">
        <v>43326</v>
      </c>
      <c r="C107" s="53">
        <v>37.1875</v>
      </c>
    </row>
    <row r="108" spans="2:3" ht="14.25" x14ac:dyDescent="0.2">
      <c r="B108" s="52">
        <v>43327</v>
      </c>
      <c r="C108" s="55">
        <v>37.625</v>
      </c>
    </row>
    <row r="109" spans="2:3" ht="14.25" x14ac:dyDescent="0.2">
      <c r="B109" s="54">
        <v>43328</v>
      </c>
      <c r="C109" s="53">
        <v>37.125</v>
      </c>
    </row>
    <row r="110" spans="2:3" ht="14.25" x14ac:dyDescent="0.2">
      <c r="B110" s="52">
        <v>43329</v>
      </c>
      <c r="C110" s="55">
        <v>37.1875</v>
      </c>
    </row>
    <row r="111" spans="2:3" ht="14.25" x14ac:dyDescent="0.2">
      <c r="B111" s="54">
        <v>43333</v>
      </c>
      <c r="C111" s="53">
        <v>37.125</v>
      </c>
    </row>
    <row r="112" spans="2:3" ht="14.25" x14ac:dyDescent="0.2">
      <c r="B112" s="52">
        <v>43334</v>
      </c>
      <c r="C112" s="55">
        <v>35.5</v>
      </c>
    </row>
    <row r="113" spans="2:5" ht="14.25" x14ac:dyDescent="0.2">
      <c r="B113" s="54">
        <v>43335</v>
      </c>
      <c r="C113" s="53">
        <v>36.9375</v>
      </c>
    </row>
    <row r="114" spans="2:5" ht="14.25" x14ac:dyDescent="0.2">
      <c r="B114" s="52">
        <v>43336</v>
      </c>
      <c r="C114" s="55">
        <v>36.875</v>
      </c>
    </row>
    <row r="115" spans="2:5" ht="14.25" x14ac:dyDescent="0.2">
      <c r="B115" s="54">
        <v>43339</v>
      </c>
      <c r="C115" s="53">
        <v>36.1875</v>
      </c>
    </row>
    <row r="116" spans="2:5" ht="14.25" x14ac:dyDescent="0.2">
      <c r="B116" s="52">
        <v>43340</v>
      </c>
      <c r="C116" s="55">
        <v>36.4375</v>
      </c>
    </row>
    <row r="117" spans="2:5" ht="14.25" x14ac:dyDescent="0.2">
      <c r="B117" s="54">
        <v>43341</v>
      </c>
      <c r="C117" s="53">
        <v>36.5</v>
      </c>
    </row>
    <row r="118" spans="2:5" ht="14.25" x14ac:dyDescent="0.2">
      <c r="B118" s="52">
        <v>43342</v>
      </c>
      <c r="C118" s="55">
        <v>37.75</v>
      </c>
    </row>
    <row r="119" spans="2:5" ht="14.25" x14ac:dyDescent="0.2">
      <c r="B119" s="52">
        <v>43343</v>
      </c>
      <c r="C119" s="55">
        <v>40.5</v>
      </c>
      <c r="E119" s="56"/>
    </row>
    <row r="120" spans="2:5" ht="14.25" x14ac:dyDescent="0.2">
      <c r="B120" s="52">
        <v>43346</v>
      </c>
      <c r="C120" s="55">
        <v>41</v>
      </c>
    </row>
    <row r="121" spans="2:5" ht="14.25" x14ac:dyDescent="0.2">
      <c r="B121" s="52">
        <v>43347</v>
      </c>
      <c r="C121" s="55"/>
    </row>
    <row r="122" spans="2:5" ht="14.25" x14ac:dyDescent="0.2">
      <c r="B122" s="52">
        <v>43348</v>
      </c>
      <c r="C122" s="55"/>
    </row>
    <row r="123" spans="2:5" ht="14.25" x14ac:dyDescent="0.2">
      <c r="B123" s="52">
        <v>43349</v>
      </c>
      <c r="C123" s="55"/>
    </row>
    <row r="124" spans="2:5" ht="14.25" x14ac:dyDescent="0.2">
      <c r="B124" s="52">
        <v>43350</v>
      </c>
      <c r="C124" s="55"/>
    </row>
    <row r="125" spans="2:5" ht="14.25" x14ac:dyDescent="0.2">
      <c r="B125" s="52">
        <v>43353</v>
      </c>
      <c r="C125" s="55"/>
    </row>
    <row r="126" spans="2:5" ht="14.25" x14ac:dyDescent="0.2">
      <c r="B126" s="52">
        <v>43354</v>
      </c>
      <c r="C126" s="55"/>
    </row>
    <row r="127" spans="2:5" ht="14.25" x14ac:dyDescent="0.2">
      <c r="B127" s="52">
        <v>43355</v>
      </c>
      <c r="C127" s="55"/>
    </row>
    <row r="128" spans="2:5" ht="14.25" x14ac:dyDescent="0.2">
      <c r="B128" s="52">
        <v>43356</v>
      </c>
      <c r="C128" s="5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62">
        <v>43101</v>
      </c>
    </row>
    <row r="2" spans="2:2" x14ac:dyDescent="0.2">
      <c r="B2" s="62">
        <v>43143</v>
      </c>
    </row>
    <row r="3" spans="2:2" x14ac:dyDescent="0.2">
      <c r="B3" s="62">
        <v>43144</v>
      </c>
    </row>
    <row r="4" spans="2:2" x14ac:dyDescent="0.2">
      <c r="B4" s="62">
        <v>43188</v>
      </c>
    </row>
    <row r="5" spans="2:2" x14ac:dyDescent="0.2">
      <c r="B5" s="62">
        <v>43189</v>
      </c>
    </row>
    <row r="6" spans="2:2" x14ac:dyDescent="0.2">
      <c r="B6" s="62">
        <v>43192</v>
      </c>
    </row>
    <row r="7" spans="2:2" x14ac:dyDescent="0.2">
      <c r="B7" s="62">
        <v>43220</v>
      </c>
    </row>
    <row r="8" spans="2:2" x14ac:dyDescent="0.2">
      <c r="B8" s="62">
        <v>43221</v>
      </c>
    </row>
    <row r="9" spans="2:2" x14ac:dyDescent="0.2">
      <c r="B9" s="62">
        <v>43245</v>
      </c>
    </row>
    <row r="10" spans="2:2" x14ac:dyDescent="0.2">
      <c r="B10" s="62">
        <v>43271</v>
      </c>
    </row>
    <row r="11" spans="2:2" x14ac:dyDescent="0.2">
      <c r="B11" s="62">
        <v>43290</v>
      </c>
    </row>
    <row r="12" spans="2:2" x14ac:dyDescent="0.2">
      <c r="B12" s="62">
        <v>43332</v>
      </c>
    </row>
    <row r="13" spans="2:2" x14ac:dyDescent="0.2">
      <c r="B13" s="62">
        <v>43388</v>
      </c>
    </row>
    <row r="14" spans="2:2" x14ac:dyDescent="0.2">
      <c r="B14" s="62">
        <v>43410</v>
      </c>
    </row>
    <row r="15" spans="2:2" x14ac:dyDescent="0.2">
      <c r="B15" s="62">
        <v>43423</v>
      </c>
    </row>
    <row r="16" spans="2:2" x14ac:dyDescent="0.2">
      <c r="B16" s="62">
        <v>43434</v>
      </c>
    </row>
    <row r="17" spans="2:2" x14ac:dyDescent="0.2">
      <c r="B17" s="62">
        <v>43442</v>
      </c>
    </row>
    <row r="18" spans="2:2" x14ac:dyDescent="0.2">
      <c r="B18" s="62">
        <v>43458</v>
      </c>
    </row>
    <row r="19" spans="2:2" x14ac:dyDescent="0.2">
      <c r="B19" s="62">
        <v>43459</v>
      </c>
    </row>
    <row r="20" spans="2:2" x14ac:dyDescent="0.2">
      <c r="B20" s="62">
        <v>43465</v>
      </c>
    </row>
    <row r="21" spans="2:2" x14ac:dyDescent="0.2">
      <c r="B21" s="62">
        <v>43466</v>
      </c>
    </row>
    <row r="22" spans="2:2" x14ac:dyDescent="0.2">
      <c r="B22" s="62">
        <v>43528</v>
      </c>
    </row>
    <row r="23" spans="2:2" x14ac:dyDescent="0.2">
      <c r="B23" s="62">
        <v>43529</v>
      </c>
    </row>
    <row r="24" spans="2:2" x14ac:dyDescent="0.2">
      <c r="B24" s="62">
        <v>43548</v>
      </c>
    </row>
    <row r="25" spans="2:2" x14ac:dyDescent="0.2">
      <c r="B25" s="62">
        <v>43557</v>
      </c>
    </row>
    <row r="26" spans="2:2" x14ac:dyDescent="0.2">
      <c r="B26" s="62">
        <v>43573</v>
      </c>
    </row>
    <row r="27" spans="2:2" x14ac:dyDescent="0.2">
      <c r="B27" s="62">
        <v>43574</v>
      </c>
    </row>
    <row r="28" spans="2:2" x14ac:dyDescent="0.2">
      <c r="B28" s="62">
        <v>43586</v>
      </c>
    </row>
    <row r="29" spans="2:2" x14ac:dyDescent="0.2">
      <c r="B29" s="62">
        <v>43610</v>
      </c>
    </row>
    <row r="30" spans="2:2" x14ac:dyDescent="0.2">
      <c r="B30" s="62">
        <v>43633</v>
      </c>
    </row>
    <row r="31" spans="2:2" x14ac:dyDescent="0.2">
      <c r="B31" s="62">
        <v>43636</v>
      </c>
    </row>
    <row r="32" spans="2:2" x14ac:dyDescent="0.2">
      <c r="B32" s="62">
        <v>43654</v>
      </c>
    </row>
    <row r="33" spans="2:2" x14ac:dyDescent="0.2">
      <c r="B33" s="62">
        <v>43655</v>
      </c>
    </row>
    <row r="34" spans="2:2" x14ac:dyDescent="0.2">
      <c r="B34" s="62">
        <v>43696</v>
      </c>
    </row>
    <row r="35" spans="2:2" x14ac:dyDescent="0.2">
      <c r="B35" s="62">
        <v>43752</v>
      </c>
    </row>
    <row r="36" spans="2:2" x14ac:dyDescent="0.2">
      <c r="B36" s="62">
        <v>43775</v>
      </c>
    </row>
    <row r="37" spans="2:2" x14ac:dyDescent="0.2">
      <c r="B37" s="62">
        <v>43787</v>
      </c>
    </row>
    <row r="38" spans="2:2" x14ac:dyDescent="0.2">
      <c r="B38" s="62">
        <v>43823</v>
      </c>
    </row>
    <row r="39" spans="2:2" x14ac:dyDescent="0.2">
      <c r="B39" s="62">
        <v>43824</v>
      </c>
    </row>
    <row r="40" spans="2:2" x14ac:dyDescent="0.2">
      <c r="B40" s="62">
        <v>43830</v>
      </c>
    </row>
    <row r="41" spans="2:2" x14ac:dyDescent="0.2">
      <c r="B41" s="62">
        <v>43831</v>
      </c>
    </row>
    <row r="42" spans="2:2" x14ac:dyDescent="0.2">
      <c r="B42" s="62">
        <v>43885</v>
      </c>
    </row>
    <row r="43" spans="2:2" x14ac:dyDescent="0.2">
      <c r="B43" s="62">
        <v>43886</v>
      </c>
    </row>
    <row r="44" spans="2:2" x14ac:dyDescent="0.2">
      <c r="B44" s="62">
        <v>43913</v>
      </c>
    </row>
    <row r="45" spans="2:2" x14ac:dyDescent="0.2">
      <c r="B45" s="62">
        <v>43914</v>
      </c>
    </row>
    <row r="46" spans="2:2" x14ac:dyDescent="0.2">
      <c r="B46" s="62">
        <v>43923</v>
      </c>
    </row>
    <row r="47" spans="2:2" x14ac:dyDescent="0.2">
      <c r="B47" s="62">
        <v>43930</v>
      </c>
    </row>
    <row r="48" spans="2:2" x14ac:dyDescent="0.2">
      <c r="B48" s="62">
        <v>43931</v>
      </c>
    </row>
    <row r="49" spans="2:2" x14ac:dyDescent="0.2">
      <c r="B49" s="62">
        <v>43952</v>
      </c>
    </row>
    <row r="50" spans="2:2" x14ac:dyDescent="0.2">
      <c r="B50" s="62">
        <v>43976</v>
      </c>
    </row>
    <row r="51" spans="2:2" x14ac:dyDescent="0.2">
      <c r="B51" s="62">
        <v>43997</v>
      </c>
    </row>
    <row r="52" spans="2:2" x14ac:dyDescent="0.2">
      <c r="B52" s="62">
        <v>44002</v>
      </c>
    </row>
    <row r="53" spans="2:2" x14ac:dyDescent="0.2">
      <c r="B53" s="62">
        <v>44021</v>
      </c>
    </row>
    <row r="54" spans="2:2" x14ac:dyDescent="0.2">
      <c r="B54" s="62">
        <v>44022</v>
      </c>
    </row>
    <row r="55" spans="2:2" x14ac:dyDescent="0.2">
      <c r="B55" s="62">
        <v>44060</v>
      </c>
    </row>
    <row r="56" spans="2:2" x14ac:dyDescent="0.2">
      <c r="B56" s="62">
        <v>44116</v>
      </c>
    </row>
    <row r="57" spans="2:2" x14ac:dyDescent="0.2">
      <c r="B57" s="62">
        <v>44141</v>
      </c>
    </row>
    <row r="58" spans="2:2" x14ac:dyDescent="0.2">
      <c r="B58" s="62">
        <v>44158</v>
      </c>
    </row>
    <row r="59" spans="2:2" x14ac:dyDescent="0.2">
      <c r="B59" s="62">
        <v>44172</v>
      </c>
    </row>
    <row r="60" spans="2:2" x14ac:dyDescent="0.2">
      <c r="B60" s="62">
        <v>44173</v>
      </c>
    </row>
    <row r="61" spans="2:2" x14ac:dyDescent="0.2">
      <c r="B61" s="62">
        <v>44190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59">
        <v>43202</v>
      </c>
    </row>
    <row r="2" spans="1:4" x14ac:dyDescent="0.2">
      <c r="A2" s="59">
        <v>43200</v>
      </c>
      <c r="B2">
        <v>1</v>
      </c>
      <c r="D2">
        <f>+IF(A1&lt;A2,B2,(IF(A1&lt;A3,B3,0)))</f>
        <v>2</v>
      </c>
    </row>
    <row r="3" spans="1:4" x14ac:dyDescent="0.2">
      <c r="A3" s="59">
        <v>43230</v>
      </c>
      <c r="B3">
        <v>2</v>
      </c>
    </row>
    <row r="4" spans="1:4" x14ac:dyDescent="0.2">
      <c r="A4" s="59">
        <v>43261</v>
      </c>
      <c r="B4">
        <v>3</v>
      </c>
    </row>
    <row r="5" spans="1:4" x14ac:dyDescent="0.2">
      <c r="A5" s="59">
        <v>43291</v>
      </c>
      <c r="B5">
        <v>4</v>
      </c>
    </row>
    <row r="6" spans="1:4" x14ac:dyDescent="0.2">
      <c r="A6" s="59">
        <v>43322</v>
      </c>
      <c r="B6">
        <v>5</v>
      </c>
    </row>
    <row r="7" spans="1:4" x14ac:dyDescent="0.2">
      <c r="A7" s="59">
        <v>43353</v>
      </c>
      <c r="B7">
        <v>6</v>
      </c>
    </row>
    <row r="8" spans="1:4" x14ac:dyDescent="0.2">
      <c r="A8" s="59">
        <v>43383</v>
      </c>
      <c r="B8">
        <v>7</v>
      </c>
    </row>
    <row r="9" spans="1:4" x14ac:dyDescent="0.2">
      <c r="A9" s="59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Clase 13 (DL 10 años)</vt:lpstr>
      <vt:lpstr>Clase 14 (DL 5 años)</vt:lpstr>
      <vt:lpstr>TM20</vt:lpstr>
      <vt:lpstr>Feriados</vt:lpstr>
      <vt:lpstr>Hoja2</vt:lpstr>
      <vt:lpstr>'Clase 13 (DL 10 años)'!Área_de_impresión</vt:lpstr>
      <vt:lpstr>'Clase 14 (DL 5 años)'!Área_de_impresión</vt:lpstr>
    </vt:vector>
  </TitlesOfParts>
  <Company>Banco Macro Bansud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2021-07-07T13:27:24Z</dcterms:modified>
</cp:coreProperties>
</file>