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PAE\ON PAE CLASE 26 &amp; 27 - REAP 18\Difusion\"/>
    </mc:Choice>
  </mc:AlternateContent>
  <bookViews>
    <workbookView xWindow="0" yWindow="0" windowWidth="20490" windowHeight="7020"/>
  </bookViews>
  <sheets>
    <sheet name="Clase 18 Adicionales (DL)" sheetId="1" r:id="rId1"/>
    <sheet name="Clase 26 (DL)" sheetId="2" r:id="rId2"/>
    <sheet name="Clase 27 (BADLAR)" sheetId="3" r:id="rId3"/>
  </sheets>
  <definedNames>
    <definedName name="_xlnm.Print_Area" localSheetId="0">'Clase 18 Adicionales (DL)'!$E$1:$Q$62</definedName>
    <definedName name="_xlnm.Print_Area" localSheetId="1">'Clase 26 (DL)'!$E$1:$Q$74</definedName>
    <definedName name="_xlnm.Print_Area" localSheetId="2">'Clase 27 (BADLAR)'!$D$1:$P$42</definedName>
  </definedName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C28" i="3"/>
  <c r="C29" i="3"/>
  <c r="C30" i="3"/>
  <c r="C27" i="3"/>
  <c r="K32" i="3"/>
  <c r="O30" i="3"/>
  <c r="I30" i="3" s="1"/>
  <c r="O29" i="3"/>
  <c r="I29" i="3" s="1"/>
  <c r="O28" i="3"/>
  <c r="I28" i="3" s="1"/>
  <c r="L28" i="3"/>
  <c r="L29" i="3" s="1"/>
  <c r="L30" i="3" s="1"/>
  <c r="L27" i="3"/>
  <c r="I27" i="3"/>
  <c r="Q26" i="3"/>
  <c r="N26" i="3"/>
  <c r="M26" i="3"/>
  <c r="S26" i="3" s="1"/>
  <c r="I26" i="3"/>
  <c r="I25" i="3" s="1"/>
  <c r="E26" i="3"/>
  <c r="B26" i="3"/>
  <c r="B27" i="3" s="1"/>
  <c r="B28" i="3" s="1"/>
  <c r="B29" i="3" s="1"/>
  <c r="L25" i="3"/>
  <c r="J20" i="3"/>
  <c r="J19" i="3"/>
  <c r="J18" i="3"/>
  <c r="J17" i="3"/>
  <c r="G14" i="3"/>
  <c r="D26" i="3" s="1"/>
  <c r="E27" i="3" l="1"/>
  <c r="J21" i="3"/>
  <c r="F27" i="3"/>
  <c r="E28" i="3"/>
  <c r="G27" i="3"/>
  <c r="J27" i="3" s="1"/>
  <c r="K17" i="3" s="1"/>
  <c r="L17" i="3" s="1"/>
  <c r="A28" i="3"/>
  <c r="A27" i="3"/>
  <c r="F26" i="3"/>
  <c r="A29" i="3"/>
  <c r="E29" i="3" l="1"/>
  <c r="G28" i="3"/>
  <c r="J28" i="3" s="1"/>
  <c r="K18" i="3" s="1"/>
  <c r="L18" i="3" s="1"/>
  <c r="F28" i="3"/>
  <c r="I17" i="3"/>
  <c r="H17" i="3" s="1"/>
  <c r="M27" i="3"/>
  <c r="H27" i="3"/>
  <c r="Q27" i="3" s="1"/>
  <c r="D27" i="3"/>
  <c r="A30" i="3"/>
  <c r="N27" i="3" l="1"/>
  <c r="S27" i="3"/>
  <c r="M28" i="3"/>
  <c r="H28" i="3"/>
  <c r="Q28" i="3" s="1"/>
  <c r="D28" i="3"/>
  <c r="I18" i="3"/>
  <c r="H18" i="3" s="1"/>
  <c r="F29" i="3"/>
  <c r="E30" i="3"/>
  <c r="G29" i="3"/>
  <c r="J29" i="3" s="1"/>
  <c r="K19" i="3" s="1"/>
  <c r="M29" i="3" l="1"/>
  <c r="H29" i="3"/>
  <c r="Q29" i="3" s="1"/>
  <c r="D29" i="3"/>
  <c r="I19" i="3"/>
  <c r="H19" i="3" s="1"/>
  <c r="S28" i="3"/>
  <c r="N28" i="3"/>
  <c r="L19" i="3"/>
  <c r="G30" i="3"/>
  <c r="J30" i="3" s="1"/>
  <c r="K20" i="3" s="1"/>
  <c r="L20" i="3" s="1"/>
  <c r="F30" i="3"/>
  <c r="M30" i="3" l="1"/>
  <c r="H30" i="3"/>
  <c r="Q30" i="3" s="1"/>
  <c r="D30" i="3"/>
  <c r="I20" i="3"/>
  <c r="S29" i="3"/>
  <c r="N29" i="3"/>
  <c r="S30" i="3" l="1"/>
  <c r="N30" i="3"/>
  <c r="K21" i="3" l="1"/>
  <c r="L21" i="3" s="1"/>
  <c r="K10" i="3" l="1"/>
  <c r="K11" i="3" s="1"/>
  <c r="N32" i="3"/>
  <c r="R30" i="3" l="1"/>
  <c r="T30" i="3" s="1"/>
  <c r="U30" i="3" s="1"/>
  <c r="R28" i="3"/>
  <c r="T28" i="3" s="1"/>
  <c r="U28" i="3" s="1"/>
  <c r="R26" i="3"/>
  <c r="T26" i="3" s="1"/>
  <c r="U26" i="3" s="1"/>
  <c r="R29" i="3"/>
  <c r="T29" i="3" s="1"/>
  <c r="U29" i="3" s="1"/>
  <c r="R27" i="3"/>
  <c r="T27" i="3" s="1"/>
  <c r="R24" i="3"/>
  <c r="T32" i="3" l="1"/>
  <c r="U27" i="3"/>
  <c r="U32" i="3" s="1"/>
  <c r="K12" i="3" l="1"/>
  <c r="H11" i="2"/>
  <c r="H13" i="2" s="1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43" i="2"/>
  <c r="C44" i="2"/>
  <c r="C45" i="2"/>
  <c r="D45" i="2" s="1"/>
  <c r="C43" i="2"/>
  <c r="D44" i="2" s="1"/>
  <c r="L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M43" i="2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J43" i="2"/>
  <c r="O42" i="2"/>
  <c r="N42" i="2"/>
  <c r="J42" i="2"/>
  <c r="J41" i="2" s="1"/>
  <c r="G42" i="2"/>
  <c r="F42" i="2"/>
  <c r="C42" i="2"/>
  <c r="M41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H14" i="2"/>
  <c r="E42" i="2" s="1"/>
  <c r="C46" i="2" l="1"/>
  <c r="D43" i="2"/>
  <c r="F43" i="2" s="1"/>
  <c r="H43" i="2" s="1"/>
  <c r="K43" i="2" s="1"/>
  <c r="L17" i="2" s="1"/>
  <c r="K37" i="2"/>
  <c r="D46" i="2" l="1"/>
  <c r="C47" i="2"/>
  <c r="F44" i="2"/>
  <c r="G43" i="2"/>
  <c r="G44" i="2"/>
  <c r="F45" i="2"/>
  <c r="H44" i="2"/>
  <c r="K44" i="2" s="1"/>
  <c r="L18" i="2" s="1"/>
  <c r="M18" i="2" s="1"/>
  <c r="I43" i="2"/>
  <c r="R43" i="2" s="1"/>
  <c r="N43" i="2"/>
  <c r="E43" i="2"/>
  <c r="J17" i="2"/>
  <c r="M17" i="2"/>
  <c r="C48" i="2" l="1"/>
  <c r="D47" i="2"/>
  <c r="O43" i="2"/>
  <c r="T43" i="2"/>
  <c r="G45" i="2"/>
  <c r="F46" i="2"/>
  <c r="H45" i="2"/>
  <c r="K45" i="2" s="1"/>
  <c r="L19" i="2" s="1"/>
  <c r="M19" i="2" s="1"/>
  <c r="I44" i="2"/>
  <c r="R44" i="2" s="1"/>
  <c r="E44" i="2"/>
  <c r="J18" i="2"/>
  <c r="N44" i="2"/>
  <c r="C49" i="2" l="1"/>
  <c r="D48" i="2"/>
  <c r="G46" i="2"/>
  <c r="F47" i="2"/>
  <c r="H46" i="2"/>
  <c r="K46" i="2" s="1"/>
  <c r="L20" i="2" s="1"/>
  <c r="M20" i="2" s="1"/>
  <c r="I45" i="2"/>
  <c r="R45" i="2" s="1"/>
  <c r="E45" i="2"/>
  <c r="J19" i="2"/>
  <c r="N45" i="2"/>
  <c r="O44" i="2"/>
  <c r="T44" i="2"/>
  <c r="D49" i="2" l="1"/>
  <c r="C50" i="2"/>
  <c r="G47" i="2"/>
  <c r="H47" i="2"/>
  <c r="K47" i="2" s="1"/>
  <c r="L21" i="2" s="1"/>
  <c r="M21" i="2" s="1"/>
  <c r="F48" i="2"/>
  <c r="I46" i="2"/>
  <c r="R46" i="2" s="1"/>
  <c r="E46" i="2"/>
  <c r="J20" i="2"/>
  <c r="N46" i="2"/>
  <c r="O45" i="2"/>
  <c r="T45" i="2"/>
  <c r="D50" i="2" l="1"/>
  <c r="C51" i="2"/>
  <c r="I47" i="2"/>
  <c r="R47" i="2" s="1"/>
  <c r="N47" i="2"/>
  <c r="E47" i="2"/>
  <c r="J21" i="2"/>
  <c r="O46" i="2"/>
  <c r="T46" i="2"/>
  <c r="G48" i="2"/>
  <c r="H48" i="2"/>
  <c r="K48" i="2" s="1"/>
  <c r="L22" i="2" s="1"/>
  <c r="M22" i="2" s="1"/>
  <c r="F49" i="2"/>
  <c r="C52" i="2" l="1"/>
  <c r="D51" i="2"/>
  <c r="G49" i="2"/>
  <c r="H49" i="2"/>
  <c r="K49" i="2" s="1"/>
  <c r="L23" i="2" s="1"/>
  <c r="M23" i="2" s="1"/>
  <c r="F50" i="2"/>
  <c r="I48" i="2"/>
  <c r="R48" i="2" s="1"/>
  <c r="N48" i="2"/>
  <c r="E48" i="2"/>
  <c r="J22" i="2"/>
  <c r="O47" i="2"/>
  <c r="T47" i="2"/>
  <c r="C53" i="2" l="1"/>
  <c r="D52" i="2"/>
  <c r="G50" i="2"/>
  <c r="H50" i="2"/>
  <c r="K50" i="2" s="1"/>
  <c r="L24" i="2" s="1"/>
  <c r="M24" i="2" s="1"/>
  <c r="F51" i="2"/>
  <c r="O48" i="2"/>
  <c r="T48" i="2"/>
  <c r="I49" i="2"/>
  <c r="R49" i="2" s="1"/>
  <c r="N49" i="2"/>
  <c r="E49" i="2"/>
  <c r="J23" i="2"/>
  <c r="D53" i="2" l="1"/>
  <c r="C54" i="2"/>
  <c r="G51" i="2"/>
  <c r="H51" i="2"/>
  <c r="K51" i="2" s="1"/>
  <c r="L25" i="2" s="1"/>
  <c r="M25" i="2" s="1"/>
  <c r="F52" i="2"/>
  <c r="O49" i="2"/>
  <c r="T49" i="2"/>
  <c r="I50" i="2"/>
  <c r="R50" i="2" s="1"/>
  <c r="N50" i="2"/>
  <c r="E50" i="2"/>
  <c r="J24" i="2"/>
  <c r="D54" i="2" l="1"/>
  <c r="C55" i="2"/>
  <c r="O50" i="2"/>
  <c r="T50" i="2"/>
  <c r="G52" i="2"/>
  <c r="H52" i="2"/>
  <c r="K52" i="2" s="1"/>
  <c r="L26" i="2" s="1"/>
  <c r="M26" i="2" s="1"/>
  <c r="F53" i="2"/>
  <c r="I51" i="2"/>
  <c r="R51" i="2" s="1"/>
  <c r="N51" i="2"/>
  <c r="E51" i="2"/>
  <c r="J25" i="2"/>
  <c r="C56" i="2" l="1"/>
  <c r="D55" i="2"/>
  <c r="O51" i="2"/>
  <c r="T51" i="2"/>
  <c r="I52" i="2"/>
  <c r="R52" i="2" s="1"/>
  <c r="N52" i="2"/>
  <c r="E52" i="2"/>
  <c r="J26" i="2"/>
  <c r="G53" i="2"/>
  <c r="H53" i="2"/>
  <c r="K53" i="2" s="1"/>
  <c r="L27" i="2" s="1"/>
  <c r="M27" i="2" s="1"/>
  <c r="F54" i="2"/>
  <c r="C57" i="2" l="1"/>
  <c r="D56" i="2"/>
  <c r="I53" i="2"/>
  <c r="R53" i="2" s="1"/>
  <c r="N53" i="2"/>
  <c r="E53" i="2"/>
  <c r="J27" i="2"/>
  <c r="G54" i="2"/>
  <c r="H54" i="2"/>
  <c r="K54" i="2" s="1"/>
  <c r="L28" i="2" s="1"/>
  <c r="M28" i="2" s="1"/>
  <c r="F55" i="2"/>
  <c r="O52" i="2"/>
  <c r="T52" i="2"/>
  <c r="D57" i="2" l="1"/>
  <c r="C58" i="2"/>
  <c r="G55" i="2"/>
  <c r="H55" i="2"/>
  <c r="K55" i="2" s="1"/>
  <c r="L29" i="2" s="1"/>
  <c r="M29" i="2" s="1"/>
  <c r="F56" i="2"/>
  <c r="O53" i="2"/>
  <c r="T53" i="2"/>
  <c r="I54" i="2"/>
  <c r="R54" i="2" s="1"/>
  <c r="N54" i="2"/>
  <c r="E54" i="2"/>
  <c r="J28" i="2"/>
  <c r="D58" i="2" l="1"/>
  <c r="C59" i="2"/>
  <c r="G56" i="2"/>
  <c r="H56" i="2"/>
  <c r="K56" i="2" s="1"/>
  <c r="L30" i="2" s="1"/>
  <c r="M30" i="2" s="1"/>
  <c r="F57" i="2"/>
  <c r="O54" i="2"/>
  <c r="T54" i="2"/>
  <c r="I55" i="2"/>
  <c r="R55" i="2" s="1"/>
  <c r="N55" i="2"/>
  <c r="E55" i="2"/>
  <c r="J29" i="2"/>
  <c r="C60" i="2" l="1"/>
  <c r="D59" i="2"/>
  <c r="G57" i="2"/>
  <c r="H57" i="2"/>
  <c r="K57" i="2" s="1"/>
  <c r="L31" i="2" s="1"/>
  <c r="M31" i="2" s="1"/>
  <c r="F58" i="2"/>
  <c r="O55" i="2"/>
  <c r="T55" i="2"/>
  <c r="I56" i="2"/>
  <c r="R56" i="2" s="1"/>
  <c r="N56" i="2"/>
  <c r="E56" i="2"/>
  <c r="J30" i="2"/>
  <c r="C61" i="2" l="1"/>
  <c r="D60" i="2"/>
  <c r="G58" i="2"/>
  <c r="H58" i="2"/>
  <c r="K58" i="2" s="1"/>
  <c r="L32" i="2" s="1"/>
  <c r="M32" i="2" s="1"/>
  <c r="F59" i="2"/>
  <c r="O56" i="2"/>
  <c r="T56" i="2"/>
  <c r="I57" i="2"/>
  <c r="R57" i="2" s="1"/>
  <c r="N57" i="2"/>
  <c r="E57" i="2"/>
  <c r="J31" i="2"/>
  <c r="D61" i="2" l="1"/>
  <c r="C62" i="2"/>
  <c r="D62" i="2" s="1"/>
  <c r="G59" i="2"/>
  <c r="H59" i="2"/>
  <c r="K59" i="2" s="1"/>
  <c r="L33" i="2" s="1"/>
  <c r="M33" i="2" s="1"/>
  <c r="F60" i="2"/>
  <c r="O57" i="2"/>
  <c r="T57" i="2"/>
  <c r="I58" i="2"/>
  <c r="R58" i="2" s="1"/>
  <c r="N58" i="2"/>
  <c r="E58" i="2"/>
  <c r="J32" i="2"/>
  <c r="O58" i="2" l="1"/>
  <c r="T58" i="2"/>
  <c r="G60" i="2"/>
  <c r="H60" i="2"/>
  <c r="K60" i="2" s="1"/>
  <c r="L34" i="2" s="1"/>
  <c r="M34" i="2" s="1"/>
  <c r="F61" i="2"/>
  <c r="I59" i="2"/>
  <c r="R59" i="2" s="1"/>
  <c r="N59" i="2"/>
  <c r="E59" i="2"/>
  <c r="J33" i="2"/>
  <c r="O59" i="2" l="1"/>
  <c r="T59" i="2"/>
  <c r="I60" i="2"/>
  <c r="R60" i="2" s="1"/>
  <c r="N60" i="2"/>
  <c r="E60" i="2"/>
  <c r="J34" i="2"/>
  <c r="G61" i="2"/>
  <c r="H61" i="2"/>
  <c r="K61" i="2" s="1"/>
  <c r="L35" i="2" s="1"/>
  <c r="M35" i="2" s="1"/>
  <c r="F62" i="2"/>
  <c r="O60" i="2" l="1"/>
  <c r="T60" i="2"/>
  <c r="J35" i="2"/>
  <c r="I61" i="2"/>
  <c r="R61" i="2" s="1"/>
  <c r="N61" i="2"/>
  <c r="E61" i="2"/>
  <c r="G62" i="2"/>
  <c r="H62" i="2"/>
  <c r="K62" i="2" s="1"/>
  <c r="L36" i="2" s="1"/>
  <c r="J36" i="2" l="1"/>
  <c r="I62" i="2"/>
  <c r="R62" i="2" s="1"/>
  <c r="N62" i="2"/>
  <c r="E62" i="2"/>
  <c r="M36" i="2"/>
  <c r="L37" i="2"/>
  <c r="M37" i="2" s="1"/>
  <c r="O61" i="2"/>
  <c r="T61" i="2"/>
  <c r="O62" i="2" l="1"/>
  <c r="T62" i="2"/>
  <c r="L10" i="2" l="1"/>
  <c r="O64" i="2"/>
  <c r="L11" i="2" l="1"/>
  <c r="S62" i="2"/>
  <c r="U62" i="2" s="1"/>
  <c r="V62" i="2" s="1"/>
  <c r="S61" i="2"/>
  <c r="U61" i="2" s="1"/>
  <c r="V61" i="2" s="1"/>
  <c r="S44" i="2"/>
  <c r="U44" i="2" s="1"/>
  <c r="V44" i="2" s="1"/>
  <c r="S40" i="2"/>
  <c r="S45" i="2"/>
  <c r="U45" i="2" s="1"/>
  <c r="V45" i="2" s="1"/>
  <c r="S60" i="2"/>
  <c r="U60" i="2" s="1"/>
  <c r="V60" i="2" s="1"/>
  <c r="S59" i="2"/>
  <c r="U59" i="2" s="1"/>
  <c r="V59" i="2" s="1"/>
  <c r="S58" i="2"/>
  <c r="U58" i="2" s="1"/>
  <c r="V58" i="2" s="1"/>
  <c r="S57" i="2"/>
  <c r="U57" i="2" s="1"/>
  <c r="V57" i="2" s="1"/>
  <c r="S56" i="2"/>
  <c r="U56" i="2" s="1"/>
  <c r="V56" i="2" s="1"/>
  <c r="S55" i="2"/>
  <c r="U55" i="2" s="1"/>
  <c r="V55" i="2" s="1"/>
  <c r="S54" i="2"/>
  <c r="U54" i="2" s="1"/>
  <c r="V54" i="2" s="1"/>
  <c r="S53" i="2"/>
  <c r="U53" i="2" s="1"/>
  <c r="V53" i="2" s="1"/>
  <c r="S52" i="2"/>
  <c r="U52" i="2" s="1"/>
  <c r="V52" i="2" s="1"/>
  <c r="S51" i="2"/>
  <c r="U51" i="2" s="1"/>
  <c r="V51" i="2" s="1"/>
  <c r="S50" i="2"/>
  <c r="U50" i="2" s="1"/>
  <c r="V50" i="2" s="1"/>
  <c r="S49" i="2"/>
  <c r="U49" i="2" s="1"/>
  <c r="V49" i="2" s="1"/>
  <c r="S48" i="2"/>
  <c r="U48" i="2" s="1"/>
  <c r="V48" i="2" s="1"/>
  <c r="S47" i="2"/>
  <c r="U47" i="2" s="1"/>
  <c r="V47" i="2" s="1"/>
  <c r="S46" i="2"/>
  <c r="U46" i="2" s="1"/>
  <c r="V46" i="2" s="1"/>
  <c r="S43" i="2"/>
  <c r="U43" i="2" s="1"/>
  <c r="V43" i="2" l="1"/>
  <c r="V64" i="2" s="1"/>
  <c r="U64" i="2"/>
  <c r="L12" i="2" l="1"/>
  <c r="O36" i="1" l="1"/>
  <c r="P11" i="1"/>
  <c r="L52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M37" i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J37" i="1"/>
  <c r="N36" i="1"/>
  <c r="J36" i="1"/>
  <c r="J35" i="1" s="1"/>
  <c r="F36" i="1"/>
  <c r="G36" i="1" s="1"/>
  <c r="C36" i="1"/>
  <c r="M35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H14" i="1"/>
  <c r="E36" i="1" s="1"/>
  <c r="H13" i="1"/>
  <c r="K31" i="1" l="1"/>
  <c r="C37" i="1"/>
  <c r="C38" i="1" l="1"/>
  <c r="D37" i="1"/>
  <c r="F37" i="1" s="1"/>
  <c r="B37" i="1"/>
  <c r="C39" i="1" l="1"/>
  <c r="B38" i="1"/>
  <c r="G37" i="1"/>
  <c r="F38" i="1"/>
  <c r="H37" i="1"/>
  <c r="K37" i="1" s="1"/>
  <c r="L17" i="1" s="1"/>
  <c r="M17" i="1" s="1"/>
  <c r="D38" i="1"/>
  <c r="H38" i="1" l="1"/>
  <c r="K38" i="1" s="1"/>
  <c r="L18" i="1" s="1"/>
  <c r="M18" i="1" s="1"/>
  <c r="G38" i="1"/>
  <c r="N37" i="1"/>
  <c r="J17" i="1"/>
  <c r="I37" i="1"/>
  <c r="R37" i="1" s="1"/>
  <c r="E37" i="1"/>
  <c r="D39" i="1"/>
  <c r="F39" i="1" s="1"/>
  <c r="C40" i="1"/>
  <c r="B39" i="1"/>
  <c r="G39" i="1" l="1"/>
  <c r="H39" i="1"/>
  <c r="K39" i="1" s="1"/>
  <c r="L19" i="1" s="1"/>
  <c r="M19" i="1" s="1"/>
  <c r="I38" i="1"/>
  <c r="R38" i="1" s="1"/>
  <c r="N38" i="1"/>
  <c r="E38" i="1"/>
  <c r="J18" i="1"/>
  <c r="O37" i="1"/>
  <c r="T37" i="1"/>
  <c r="C41" i="1"/>
  <c r="B40" i="1"/>
  <c r="D40" i="1"/>
  <c r="F40" i="1" s="1"/>
  <c r="H40" i="1" l="1"/>
  <c r="K40" i="1" s="1"/>
  <c r="L20" i="1" s="1"/>
  <c r="M20" i="1" s="1"/>
  <c r="G40" i="1"/>
  <c r="C42" i="1"/>
  <c r="B41" i="1"/>
  <c r="D41" i="1"/>
  <c r="F41" i="1" s="1"/>
  <c r="O38" i="1"/>
  <c r="T38" i="1"/>
  <c r="J19" i="1"/>
  <c r="N39" i="1"/>
  <c r="E39" i="1"/>
  <c r="I39" i="1"/>
  <c r="R39" i="1" s="1"/>
  <c r="G41" i="1" l="1"/>
  <c r="F42" i="1"/>
  <c r="H41" i="1"/>
  <c r="K41" i="1" s="1"/>
  <c r="L21" i="1" s="1"/>
  <c r="M21" i="1" s="1"/>
  <c r="B42" i="1"/>
  <c r="D42" i="1"/>
  <c r="C43" i="1"/>
  <c r="I40" i="1"/>
  <c r="R40" i="1" s="1"/>
  <c r="J20" i="1"/>
  <c r="N40" i="1"/>
  <c r="E40" i="1"/>
  <c r="O39" i="1"/>
  <c r="T39" i="1"/>
  <c r="B43" i="1" l="1"/>
  <c r="C44" i="1"/>
  <c r="D43" i="1"/>
  <c r="F43" i="1"/>
  <c r="G42" i="1"/>
  <c r="H42" i="1"/>
  <c r="K42" i="1" s="1"/>
  <c r="L22" i="1" s="1"/>
  <c r="M22" i="1" s="1"/>
  <c r="O40" i="1"/>
  <c r="T40" i="1"/>
  <c r="J21" i="1"/>
  <c r="E41" i="1"/>
  <c r="I41" i="1"/>
  <c r="R41" i="1" s="1"/>
  <c r="N41" i="1"/>
  <c r="T41" i="1" l="1"/>
  <c r="O41" i="1"/>
  <c r="G43" i="1"/>
  <c r="H43" i="1"/>
  <c r="K43" i="1" s="1"/>
  <c r="L23" i="1" s="1"/>
  <c r="M23" i="1" s="1"/>
  <c r="B44" i="1"/>
  <c r="C45" i="1"/>
  <c r="D44" i="1"/>
  <c r="F44" i="1" s="1"/>
  <c r="N42" i="1"/>
  <c r="E42" i="1"/>
  <c r="J22" i="1"/>
  <c r="I42" i="1"/>
  <c r="R42" i="1" s="1"/>
  <c r="H44" i="1" l="1"/>
  <c r="K44" i="1" s="1"/>
  <c r="L24" i="1" s="1"/>
  <c r="M24" i="1" s="1"/>
  <c r="G44" i="1"/>
  <c r="E43" i="1"/>
  <c r="I43" i="1"/>
  <c r="R43" i="1" s="1"/>
  <c r="N43" i="1"/>
  <c r="J23" i="1"/>
  <c r="B45" i="1"/>
  <c r="C46" i="1"/>
  <c r="D45" i="1"/>
  <c r="F45" i="1" s="1"/>
  <c r="O42" i="1"/>
  <c r="T42" i="1"/>
  <c r="G45" i="1" l="1"/>
  <c r="H45" i="1"/>
  <c r="K45" i="1" s="1"/>
  <c r="L25" i="1" s="1"/>
  <c r="M25" i="1" s="1"/>
  <c r="T43" i="1"/>
  <c r="O43" i="1"/>
  <c r="N44" i="1"/>
  <c r="I44" i="1"/>
  <c r="R44" i="1" s="1"/>
  <c r="E44" i="1"/>
  <c r="J24" i="1"/>
  <c r="B46" i="1"/>
  <c r="C47" i="1"/>
  <c r="D46" i="1"/>
  <c r="F46" i="1" s="1"/>
  <c r="H46" i="1" l="1"/>
  <c r="K46" i="1" s="1"/>
  <c r="L26" i="1" s="1"/>
  <c r="M26" i="1" s="1"/>
  <c r="G46" i="1"/>
  <c r="B47" i="1"/>
  <c r="C48" i="1"/>
  <c r="D47" i="1"/>
  <c r="F47" i="1" s="1"/>
  <c r="T44" i="1"/>
  <c r="O44" i="1"/>
  <c r="J25" i="1"/>
  <c r="N45" i="1"/>
  <c r="I45" i="1"/>
  <c r="R45" i="1" s="1"/>
  <c r="E45" i="1"/>
  <c r="G47" i="1" l="1"/>
  <c r="H47" i="1"/>
  <c r="K47" i="1" s="1"/>
  <c r="L27" i="1" s="1"/>
  <c r="M27" i="1" s="1"/>
  <c r="I46" i="1"/>
  <c r="R46" i="1" s="1"/>
  <c r="E46" i="1"/>
  <c r="J26" i="1"/>
  <c r="N46" i="1"/>
  <c r="T45" i="1"/>
  <c r="O45" i="1"/>
  <c r="B48" i="1"/>
  <c r="D48" i="1"/>
  <c r="F48" i="1" s="1"/>
  <c r="C49" i="1"/>
  <c r="H48" i="1" l="1"/>
  <c r="K48" i="1" s="1"/>
  <c r="L28" i="1" s="1"/>
  <c r="M28" i="1" s="1"/>
  <c r="G48" i="1"/>
  <c r="F49" i="1"/>
  <c r="B49" i="1"/>
  <c r="C50" i="1"/>
  <c r="D49" i="1"/>
  <c r="O46" i="1"/>
  <c r="T46" i="1"/>
  <c r="J27" i="1"/>
  <c r="N47" i="1"/>
  <c r="I47" i="1"/>
  <c r="R47" i="1" s="1"/>
  <c r="E47" i="1"/>
  <c r="G49" i="1" l="1"/>
  <c r="H49" i="1"/>
  <c r="K49" i="1" s="1"/>
  <c r="L29" i="1" s="1"/>
  <c r="M29" i="1" s="1"/>
  <c r="T47" i="1"/>
  <c r="O47" i="1"/>
  <c r="I48" i="1"/>
  <c r="R48" i="1" s="1"/>
  <c r="E48" i="1"/>
  <c r="J28" i="1"/>
  <c r="N48" i="1"/>
  <c r="B50" i="1"/>
  <c r="D50" i="1"/>
  <c r="F50" i="1" s="1"/>
  <c r="H50" i="1" l="1"/>
  <c r="K50" i="1" s="1"/>
  <c r="L30" i="1" s="1"/>
  <c r="M30" i="1" s="1"/>
  <c r="G50" i="1"/>
  <c r="O48" i="1"/>
  <c r="T48" i="1"/>
  <c r="E49" i="1"/>
  <c r="J29" i="1"/>
  <c r="N49" i="1"/>
  <c r="I49" i="1"/>
  <c r="R49" i="1" s="1"/>
  <c r="T49" i="1" l="1"/>
  <c r="O49" i="1"/>
  <c r="E50" i="1"/>
  <c r="J30" i="1"/>
  <c r="N50" i="1"/>
  <c r="I50" i="1"/>
  <c r="R50" i="1" s="1"/>
  <c r="O50" i="1" l="1"/>
  <c r="T50" i="1"/>
  <c r="L31" i="1" l="1"/>
  <c r="M31" i="1" s="1"/>
  <c r="L10" i="1" l="1"/>
  <c r="L11" i="1" s="1"/>
  <c r="O52" i="1"/>
  <c r="S50" i="1" l="1"/>
  <c r="U50" i="1" s="1"/>
  <c r="V50" i="1" s="1"/>
  <c r="S49" i="1"/>
  <c r="U49" i="1" s="1"/>
  <c r="V49" i="1" s="1"/>
  <c r="S48" i="1"/>
  <c r="U48" i="1" s="1"/>
  <c r="V48" i="1" s="1"/>
  <c r="S47" i="1"/>
  <c r="U47" i="1" s="1"/>
  <c r="V47" i="1" s="1"/>
  <c r="S46" i="1"/>
  <c r="U46" i="1" s="1"/>
  <c r="V46" i="1" s="1"/>
  <c r="S45" i="1"/>
  <c r="U45" i="1" s="1"/>
  <c r="V45" i="1" s="1"/>
  <c r="S44" i="1"/>
  <c r="U44" i="1" s="1"/>
  <c r="V44" i="1" s="1"/>
  <c r="S43" i="1"/>
  <c r="U43" i="1" s="1"/>
  <c r="V43" i="1" s="1"/>
  <c r="S42" i="1"/>
  <c r="U42" i="1" s="1"/>
  <c r="V42" i="1" s="1"/>
  <c r="S41" i="1"/>
  <c r="U41" i="1" s="1"/>
  <c r="V41" i="1" s="1"/>
  <c r="S40" i="1"/>
  <c r="U40" i="1" s="1"/>
  <c r="V40" i="1" s="1"/>
  <c r="S39" i="1"/>
  <c r="U39" i="1" s="1"/>
  <c r="V39" i="1" s="1"/>
  <c r="S38" i="1"/>
  <c r="U38" i="1" s="1"/>
  <c r="V38" i="1" s="1"/>
  <c r="S37" i="1"/>
  <c r="U37" i="1" s="1"/>
  <c r="S34" i="1"/>
  <c r="V37" i="1" l="1"/>
  <c r="V52" i="1" s="1"/>
  <c r="U52" i="1"/>
  <c r="L12" i="1" l="1"/>
</calcChain>
</file>

<file path=xl/comments1.xml><?xml version="1.0" encoding="utf-8"?>
<comments xmlns="http://schemas.openxmlformats.org/spreadsheetml/2006/main">
  <authors>
    <author>Luis Jose Gomez Tovar</author>
    <author>Lintura Leandro</author>
  </authors>
  <commentList>
    <comment ref="P12" authorId="0" shapeId="0">
      <text>
        <r>
          <rPr>
            <sz val="9"/>
            <color indexed="81"/>
            <rFont val="Tahoma"/>
            <family val="2"/>
          </rPr>
          <t xml:space="preserve">Ingrese precio a licitar
</t>
        </r>
      </text>
    </comment>
    <comment ref="P13" authorId="1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3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<sst xmlns="http://schemas.openxmlformats.org/spreadsheetml/2006/main" count="122" uniqueCount="57">
  <si>
    <t>Fecha de Emisión:</t>
  </si>
  <si>
    <t>TIR:</t>
  </si>
  <si>
    <t>Intereses:</t>
  </si>
  <si>
    <t>Trimestral vencido</t>
  </si>
  <si>
    <t>Fecha de Vto:</t>
  </si>
  <si>
    <t xml:space="preserve">TNA: </t>
  </si>
  <si>
    <t>TC Inicial:</t>
  </si>
  <si>
    <t>Cupón:</t>
  </si>
  <si>
    <t>Fijo a licitar</t>
  </si>
  <si>
    <t>Duration (años):</t>
  </si>
  <si>
    <t>Precio clean:</t>
  </si>
  <si>
    <t>Ultimo Pago de Cupón:</t>
  </si>
  <si>
    <t>Calificación (Fix):</t>
  </si>
  <si>
    <t>VN:</t>
  </si>
  <si>
    <t>Fecha:</t>
  </si>
  <si>
    <t>Plazo (meses):</t>
  </si>
  <si>
    <t>Cupón a licitar:</t>
  </si>
  <si>
    <t>Fecha</t>
  </si>
  <si>
    <t>Amortización</t>
  </si>
  <si>
    <t>Interes</t>
  </si>
  <si>
    <t>Total</t>
  </si>
  <si>
    <t>Fecha de Pago</t>
  </si>
  <si>
    <t>Días Devengamiento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</si>
  <si>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</si>
  <si>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</si>
  <si>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</si>
  <si>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</si>
  <si>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</si>
  <si>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</si>
  <si>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</si>
  <si>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</si>
  <si>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</si>
  <si>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</si>
  <si>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</si>
  <si>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</si>
  <si>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</si>
  <si>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</si>
  <si>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</si>
  <si>
    <t>ON Pan American Energy - Clase 18 Adicionales (Dólar Linked)</t>
  </si>
  <si>
    <t>Trimestral Vencido</t>
  </si>
  <si>
    <t>Precio a licitar:</t>
  </si>
  <si>
    <t>V/N AR$:</t>
  </si>
  <si>
    <t>V/N US$:</t>
  </si>
  <si>
    <t>ON Pan American Energy - Clase 26 (Dólar Linked)</t>
  </si>
  <si>
    <t>Trimestrales</t>
  </si>
  <si>
    <t>Moneda:</t>
  </si>
  <si>
    <t>Pesos</t>
  </si>
  <si>
    <t>Badlar + Margen a licitar</t>
  </si>
  <si>
    <t>Duration (meses):</t>
  </si>
  <si>
    <t>Precio:</t>
  </si>
  <si>
    <t>s/c</t>
  </si>
  <si>
    <t>V/N:</t>
  </si>
  <si>
    <t>Margen a licitar:</t>
  </si>
  <si>
    <t>Meses</t>
  </si>
  <si>
    <t>Días Dev.</t>
  </si>
  <si>
    <t>Badlar Proyectada</t>
  </si>
  <si>
    <t>ON Pan American Energy - Clase 27 (Badlar)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</si>
</sst>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[$-409]d\-mmm\-yy;@"/>
    <numFmt numFmtId="165" formatCode="0.0000%"/>
    <numFmt numFmtId="166" formatCode="0.0000"/>
    <numFmt numFmtId="167" formatCode="#,##0_ ;[Red]\-#,##0\ "/>
    <numFmt numFmtId="168" formatCode="[$-F800]dddd\,\ mmmm\ dd\,\ yyyy"/>
    <numFmt numFmtId="169" formatCode="_ * #,##0.00_ ;_ * \-#,##0.00_ ;_ * &quot;-&quot;??_ ;_ @_ "/>
    <numFmt numFmtId="170" formatCode="#,##0.00_ ;[Red]\-#,##0.00\ "/>
    <numFmt numFmtId="171" formatCode="#,##0.000000_ ;[Red]\-#,##0.000000\ "/>
    <numFmt numFmtId="172" formatCode="&quot;$&quot;\ #,##0.0000;[Red]\-&quot;$&quot;\ #,##0.0000"/>
    <numFmt numFmtId="173" formatCode="#,##0.00000_ ;[Red]\-#,##0.0000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88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Fill="1" applyProtection="1"/>
    <xf numFmtId="9" fontId="2" fillId="0" borderId="0" xfId="2" applyFont="1" applyProtection="1"/>
    <xf numFmtId="0" fontId="2" fillId="0" borderId="0" xfId="0" applyFont="1" applyBorder="1" applyProtection="1"/>
    <xf numFmtId="0" fontId="5" fillId="5" borderId="4" xfId="0" applyFont="1" applyFill="1" applyBorder="1" applyAlignment="1" applyProtection="1">
      <alignment horizontal="right"/>
    </xf>
    <xf numFmtId="165" fontId="2" fillId="3" borderId="0" xfId="0" applyNumberFormat="1" applyFont="1" applyFill="1" applyBorder="1" applyProtection="1"/>
    <xf numFmtId="0" fontId="5" fillId="0" borderId="7" xfId="0" applyFont="1" applyBorder="1" applyAlignment="1" applyProtection="1">
      <alignment horizontal="right"/>
    </xf>
    <xf numFmtId="14" fontId="2" fillId="0" borderId="0" xfId="0" applyNumberFormat="1" applyFont="1" applyProtection="1"/>
    <xf numFmtId="0" fontId="5" fillId="5" borderId="7" xfId="0" applyFont="1" applyFill="1" applyBorder="1" applyAlignment="1" applyProtection="1">
      <alignment horizontal="right"/>
    </xf>
    <xf numFmtId="14" fontId="2" fillId="3" borderId="0" xfId="0" applyNumberFormat="1" applyFont="1" applyFill="1" applyBorder="1" applyProtection="1"/>
    <xf numFmtId="2" fontId="2" fillId="0" borderId="0" xfId="0" applyNumberFormat="1" applyFont="1" applyFill="1" applyProtection="1"/>
    <xf numFmtId="0" fontId="5" fillId="5" borderId="9" xfId="0" applyFont="1" applyFill="1" applyBorder="1" applyAlignment="1" applyProtection="1">
      <alignment horizontal="right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167" fontId="5" fillId="0" borderId="0" xfId="0" applyNumberFormat="1" applyFont="1" applyFill="1" applyBorder="1" applyProtection="1"/>
    <xf numFmtId="0" fontId="6" fillId="4" borderId="13" xfId="0" applyFont="1" applyFill="1" applyBorder="1" applyAlignment="1" applyProtection="1">
      <alignment horizontal="center"/>
    </xf>
    <xf numFmtId="164" fontId="6" fillId="4" borderId="3" xfId="3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15" fontId="7" fillId="4" borderId="14" xfId="0" applyNumberFormat="1" applyFont="1" applyFill="1" applyBorder="1" applyAlignment="1" applyProtection="1">
      <alignment horizontal="center"/>
    </xf>
    <xf numFmtId="4" fontId="2" fillId="0" borderId="8" xfId="3" applyNumberFormat="1" applyFont="1" applyFill="1" applyBorder="1" applyAlignment="1" applyProtection="1">
      <alignment horizontal="center"/>
    </xf>
    <xf numFmtId="4" fontId="2" fillId="0" borderId="8" xfId="0" applyNumberFormat="1" applyFont="1" applyFill="1" applyBorder="1" applyAlignment="1" applyProtection="1">
      <alignment horizontal="center"/>
    </xf>
    <xf numFmtId="165" fontId="2" fillId="0" borderId="0" xfId="2" applyNumberFormat="1" applyFont="1" applyProtection="1"/>
    <xf numFmtId="15" fontId="6" fillId="4" borderId="13" xfId="0" applyNumberFormat="1" applyFont="1" applyFill="1" applyBorder="1" applyAlignment="1" applyProtection="1">
      <alignment horizontal="center"/>
    </xf>
    <xf numFmtId="4" fontId="6" fillId="4" borderId="3" xfId="3" applyNumberFormat="1" applyFont="1" applyFill="1" applyBorder="1" applyAlignment="1" applyProtection="1">
      <alignment horizontal="center"/>
    </xf>
    <xf numFmtId="4" fontId="6" fillId="4" borderId="3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164" fontId="5" fillId="3" borderId="9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10" fillId="0" borderId="2" xfId="2" applyNumberFormat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/>
    </xf>
    <xf numFmtId="40" fontId="11" fillId="0" borderId="10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8" fontId="2" fillId="0" borderId="0" xfId="0" applyNumberFormat="1" applyFont="1" applyBorder="1" applyAlignment="1" applyProtection="1">
      <alignment horizontal="center" vertical="center"/>
    </xf>
    <xf numFmtId="15" fontId="2" fillId="5" borderId="4" xfId="0" applyNumberFormat="1" applyFont="1" applyFill="1" applyBorder="1" applyAlignment="1" applyProtection="1">
      <alignment horizontal="center"/>
    </xf>
    <xf numFmtId="38" fontId="2" fillId="5" borderId="5" xfId="0" applyNumberFormat="1" applyFont="1" applyFill="1" applyBorder="1" applyAlignment="1" applyProtection="1">
      <alignment horizontal="center" vertical="center"/>
    </xf>
    <xf numFmtId="10" fontId="10" fillId="5" borderId="5" xfId="2" applyNumberFormat="1" applyFont="1" applyFill="1" applyBorder="1" applyAlignment="1" applyProtection="1">
      <alignment horizontal="center"/>
    </xf>
    <xf numFmtId="40" fontId="2" fillId="5" borderId="5" xfId="0" applyNumberFormat="1" applyFont="1" applyFill="1" applyBorder="1" applyAlignment="1" applyProtection="1">
      <alignment horizontal="center" vertical="center"/>
    </xf>
    <xf numFmtId="38" fontId="2" fillId="5" borderId="6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69" fontId="2" fillId="0" borderId="0" xfId="1" applyFont="1" applyAlignment="1" applyProtection="1">
      <alignment horizontal="center" vertical="center"/>
    </xf>
    <xf numFmtId="15" fontId="2" fillId="2" borderId="7" xfId="0" applyNumberFormat="1" applyFont="1" applyFill="1" applyBorder="1" applyAlignment="1" applyProtection="1">
      <alignment horizontal="center"/>
    </xf>
    <xf numFmtId="38" fontId="2" fillId="2" borderId="0" xfId="0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0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38" fontId="2" fillId="2" borderId="8" xfId="0" applyNumberFormat="1" applyFont="1" applyFill="1" applyBorder="1" applyAlignment="1" applyProtection="1">
      <alignment horizontal="center"/>
    </xf>
    <xf numFmtId="171" fontId="8" fillId="3" borderId="0" xfId="0" applyNumberFormat="1" applyFont="1" applyFill="1" applyBorder="1" applyAlignment="1" applyProtection="1">
      <alignment horizontal="center" vertical="center"/>
    </xf>
    <xf numFmtId="171" fontId="2" fillId="3" borderId="0" xfId="0" applyNumberFormat="1" applyFont="1" applyFill="1" applyAlignment="1" applyProtection="1">
      <alignment horizontal="center" vertic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70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38" fontId="2" fillId="2" borderId="11" xfId="0" applyNumberFormat="1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170" fontId="2" fillId="0" borderId="0" xfId="1" applyNumberFormat="1" applyFont="1" applyBorder="1" applyAlignment="1" applyProtection="1">
      <alignment horizontal="center"/>
    </xf>
    <xf numFmtId="40" fontId="2" fillId="0" borderId="1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38" fontId="2" fillId="0" borderId="10" xfId="0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2" xfId="0" applyNumberFormat="1" applyFont="1" applyBorder="1" applyAlignment="1" applyProtection="1">
      <alignment horizontal="center"/>
    </xf>
    <xf numFmtId="38" fontId="5" fillId="0" borderId="12" xfId="0" applyNumberFormat="1" applyFont="1" applyBorder="1" applyAlignment="1" applyProtection="1">
      <alignment horizontal="center"/>
    </xf>
    <xf numFmtId="171" fontId="2" fillId="3" borderId="0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1" fontId="2" fillId="2" borderId="14" xfId="0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right"/>
    </xf>
    <xf numFmtId="0" fontId="5" fillId="2" borderId="7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right"/>
    </xf>
    <xf numFmtId="0" fontId="7" fillId="0" borderId="0" xfId="0" applyFont="1" applyProtection="1"/>
    <xf numFmtId="15" fontId="2" fillId="2" borderId="14" xfId="0" applyNumberFormat="1" applyFont="1" applyFill="1" applyBorder="1" applyAlignment="1" applyProtection="1">
      <alignment horizontal="center"/>
    </xf>
    <xf numFmtId="15" fontId="5" fillId="2" borderId="13" xfId="0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3" xfId="3" applyNumberFormat="1" applyFont="1" applyFill="1" applyBorder="1" applyAlignment="1" applyProtection="1">
      <alignment horizontal="center"/>
    </xf>
    <xf numFmtId="4" fontId="5" fillId="2" borderId="3" xfId="0" applyNumberFormat="1" applyFont="1" applyFill="1" applyBorder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5" fontId="2" fillId="2" borderId="4" xfId="0" applyNumberFormat="1" applyFont="1" applyFill="1" applyBorder="1" applyAlignment="1" applyProtection="1">
      <alignment horizontal="center"/>
    </xf>
    <xf numFmtId="38" fontId="2" fillId="2" borderId="5" xfId="0" applyNumberFormat="1" applyFont="1" applyFill="1" applyBorder="1" applyAlignment="1" applyProtection="1">
      <alignment horizontal="center" vertical="center"/>
    </xf>
    <xf numFmtId="10" fontId="10" fillId="2" borderId="5" xfId="2" applyNumberFormat="1" applyFont="1" applyFill="1" applyBorder="1" applyAlignment="1" applyProtection="1">
      <alignment horizontal="center"/>
    </xf>
    <xf numFmtId="40" fontId="2" fillId="2" borderId="5" xfId="0" applyNumberFormat="1" applyFont="1" applyFill="1" applyBorder="1" applyAlignment="1" applyProtection="1">
      <alignment horizontal="center" vertical="center"/>
    </xf>
    <xf numFmtId="38" fontId="2" fillId="2" borderId="6" xfId="0" applyNumberFormat="1" applyFont="1" applyFill="1" applyBorder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5" fontId="5" fillId="7" borderId="8" xfId="2" applyNumberFormat="1" applyFont="1" applyFill="1" applyBorder="1" applyAlignment="1" applyProtection="1">
      <alignment horizontal="center"/>
    </xf>
    <xf numFmtId="173" fontId="2" fillId="3" borderId="0" xfId="0" applyNumberFormat="1" applyFont="1" applyFill="1" applyAlignment="1" applyProtection="1">
      <alignment horizontal="center" vertical="center"/>
    </xf>
    <xf numFmtId="165" fontId="2" fillId="2" borderId="10" xfId="2" applyNumberFormat="1" applyFont="1" applyFill="1" applyBorder="1" applyAlignment="1" applyProtection="1">
      <alignment horizontal="center"/>
    </xf>
    <xf numFmtId="165" fontId="5" fillId="7" borderId="11" xfId="2" applyNumberFormat="1" applyFont="1" applyFill="1" applyBorder="1" applyAlignment="1" applyProtection="1">
      <alignment horizontal="center"/>
    </xf>
    <xf numFmtId="4" fontId="2" fillId="0" borderId="15" xfId="3" applyNumberFormat="1" applyFont="1" applyFill="1" applyBorder="1" applyAlignment="1" applyProtection="1">
      <alignment horizontal="center"/>
    </xf>
    <xf numFmtId="4" fontId="2" fillId="0" borderId="14" xfId="3" applyNumberFormat="1" applyFont="1" applyFill="1" applyBorder="1" applyAlignment="1" applyProtection="1">
      <alignment horizontal="center"/>
    </xf>
    <xf numFmtId="4" fontId="2" fillId="0" borderId="12" xfId="3" applyNumberFormat="1" applyFont="1" applyFill="1" applyBorder="1" applyAlignment="1" applyProtection="1">
      <alignment horizontal="center"/>
    </xf>
    <xf numFmtId="0" fontId="7" fillId="4" borderId="14" xfId="1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/>
    <xf numFmtId="0" fontId="4" fillId="4" borderId="3" xfId="0" applyFont="1" applyFill="1" applyBorder="1" applyAlignment="1" applyProtection="1"/>
    <xf numFmtId="164" fontId="5" fillId="5" borderId="5" xfId="3" applyNumberFormat="1" applyFont="1" applyFill="1" applyBorder="1" applyAlignment="1" applyProtection="1">
      <alignment horizontal="center"/>
      <protection locked="0"/>
    </xf>
    <xf numFmtId="164" fontId="5" fillId="5" borderId="6" xfId="3" applyNumberFormat="1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right"/>
    </xf>
    <xf numFmtId="0" fontId="5" fillId="5" borderId="5" xfId="0" applyFont="1" applyFill="1" applyBorder="1" applyAlignment="1" applyProtection="1">
      <alignment horizontal="right"/>
    </xf>
    <xf numFmtId="10" fontId="5" fillId="5" borderId="5" xfId="0" applyNumberFormat="1" applyFont="1" applyFill="1" applyBorder="1" applyAlignment="1" applyProtection="1">
      <alignment horizontal="center"/>
    </xf>
    <xf numFmtId="10" fontId="5" fillId="5" borderId="6" xfId="0" applyNumberFormat="1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/>
    </xf>
    <xf numFmtId="10" fontId="5" fillId="5" borderId="0" xfId="0" applyNumberFormat="1" applyFont="1" applyFill="1" applyBorder="1" applyAlignment="1" applyProtection="1">
      <alignment horizontal="center"/>
    </xf>
    <xf numFmtId="10" fontId="5" fillId="5" borderId="8" xfId="0" applyNumberFormat="1" applyFont="1" applyFill="1" applyBorder="1" applyAlignment="1" applyProtection="1">
      <alignment horizontal="center"/>
    </xf>
    <xf numFmtId="0" fontId="5" fillId="5" borderId="7" xfId="0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2" fontId="5" fillId="5" borderId="0" xfId="0" applyNumberFormat="1" applyFont="1" applyFill="1" applyBorder="1" applyAlignment="1" applyProtection="1">
      <alignment horizontal="center"/>
    </xf>
    <xf numFmtId="2" fontId="5" fillId="5" borderId="8" xfId="0" applyNumberFormat="1" applyFont="1" applyFill="1" applyBorder="1" applyAlignment="1" applyProtection="1">
      <alignment horizontal="center"/>
    </xf>
    <xf numFmtId="9" fontId="5" fillId="6" borderId="0" xfId="2" applyFont="1" applyFill="1" applyBorder="1" applyAlignment="1" applyProtection="1">
      <alignment horizontal="center"/>
      <protection locked="0"/>
    </xf>
    <xf numFmtId="9" fontId="5" fillId="6" borderId="8" xfId="2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 applyProtection="1">
      <alignment horizontal="center"/>
    </xf>
    <xf numFmtId="164" fontId="5" fillId="0" borderId="8" xfId="3" applyNumberFormat="1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10" fontId="5" fillId="0" borderId="0" xfId="0" applyNumberFormat="1" applyFont="1" applyBorder="1" applyAlignment="1" applyProtection="1">
      <alignment horizontal="center"/>
    </xf>
    <xf numFmtId="10" fontId="5" fillId="0" borderId="8" xfId="0" applyNumberFormat="1" applyFont="1" applyBorder="1" applyAlignment="1" applyProtection="1">
      <alignment horizontal="center"/>
    </xf>
    <xf numFmtId="167" fontId="5" fillId="0" borderId="0" xfId="0" applyNumberFormat="1" applyFont="1" applyFill="1" applyBorder="1" applyAlignment="1" applyProtection="1">
      <alignment horizontal="center"/>
      <protection locked="0"/>
    </xf>
    <xf numFmtId="167" fontId="5" fillId="0" borderId="8" xfId="0" applyNumberFormat="1" applyFont="1" applyFill="1" applyBorder="1" applyAlignment="1" applyProtection="1">
      <alignment horizontal="center"/>
      <protection locked="0"/>
    </xf>
    <xf numFmtId="164" fontId="5" fillId="5" borderId="10" xfId="3" applyNumberFormat="1" applyFont="1" applyFill="1" applyBorder="1" applyAlignment="1" applyProtection="1">
      <alignment horizontal="center"/>
      <protection locked="0"/>
    </xf>
    <xf numFmtId="164" fontId="5" fillId="5" borderId="11" xfId="3" applyNumberFormat="1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right"/>
    </xf>
    <xf numFmtId="0" fontId="5" fillId="5" borderId="10" xfId="0" applyFont="1" applyFill="1" applyBorder="1" applyAlignment="1" applyProtection="1">
      <alignment horizontal="right"/>
    </xf>
    <xf numFmtId="0" fontId="5" fillId="5" borderId="10" xfId="0" applyFont="1" applyFill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10" fontId="5" fillId="5" borderId="10" xfId="2" applyNumberFormat="1" applyFont="1" applyFill="1" applyBorder="1" applyAlignment="1" applyProtection="1">
      <alignment horizontal="center"/>
    </xf>
    <xf numFmtId="10" fontId="5" fillId="5" borderId="11" xfId="2" applyNumberFormat="1" applyFont="1" applyFill="1" applyBorder="1" applyAlignment="1" applyProtection="1">
      <alignment horizontal="center"/>
    </xf>
    <xf numFmtId="164" fontId="5" fillId="2" borderId="0" xfId="3" applyNumberFormat="1" applyFont="1" applyFill="1" applyBorder="1" applyAlignment="1" applyProtection="1">
      <alignment horizontal="center"/>
      <protection locked="0"/>
    </xf>
    <xf numFmtId="164" fontId="5" fillId="2" borderId="8" xfId="3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167" fontId="5" fillId="6" borderId="0" xfId="0" applyNumberFormat="1" applyFont="1" applyFill="1" applyBorder="1" applyAlignment="1" applyProtection="1">
      <alignment horizontal="center"/>
      <protection locked="0"/>
    </xf>
    <xf numFmtId="167" fontId="5" fillId="6" borderId="8" xfId="0" applyNumberFormat="1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164" fontId="6" fillId="4" borderId="4" xfId="3" applyNumberFormat="1" applyFont="1" applyFill="1" applyBorder="1" applyAlignment="1" applyProtection="1">
      <alignment horizontal="center" vertical="center" wrapText="1"/>
    </xf>
    <xf numFmtId="164" fontId="6" fillId="4" borderId="9" xfId="3" applyNumberFormat="1" applyFont="1" applyFill="1" applyBorder="1" applyAlignment="1" applyProtection="1">
      <alignment horizontal="center" vertical="center" wrapText="1"/>
    </xf>
    <xf numFmtId="164" fontId="6" fillId="4" borderId="5" xfId="3" applyNumberFormat="1" applyFont="1" applyFill="1" applyBorder="1" applyAlignment="1" applyProtection="1">
      <alignment horizontal="center" vertical="center" wrapText="1"/>
    </xf>
    <xf numFmtId="164" fontId="6" fillId="4" borderId="10" xfId="3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Border="1" applyAlignment="1" applyProtection="1">
      <alignment horizontal="center"/>
    </xf>
    <xf numFmtId="166" fontId="5" fillId="0" borderId="8" xfId="0" applyNumberFormat="1" applyFont="1" applyBorder="1" applyAlignment="1" applyProtection="1">
      <alignment horizontal="center"/>
    </xf>
    <xf numFmtId="10" fontId="5" fillId="6" borderId="11" xfId="2" applyNumberFormat="1" applyFont="1" applyFill="1" applyBorder="1" applyAlignment="1" applyProtection="1">
      <alignment horizontal="center"/>
      <protection locked="0"/>
    </xf>
    <xf numFmtId="10" fontId="5" fillId="6" borderId="12" xfId="2" applyNumberFormat="1" applyFont="1" applyFill="1" applyBorder="1" applyAlignment="1" applyProtection="1">
      <alignment horizontal="center"/>
      <protection locked="0"/>
    </xf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/>
    </xf>
    <xf numFmtId="10" fontId="5" fillId="2" borderId="5" xfId="0" applyNumberFormat="1" applyFont="1" applyFill="1" applyBorder="1" applyAlignment="1" applyProtection="1">
      <alignment horizontal="center"/>
    </xf>
    <xf numFmtId="10" fontId="5" fillId="2" borderId="6" xfId="0" applyNumberFormat="1" applyFont="1" applyFill="1" applyBorder="1" applyAlignment="1" applyProtection="1">
      <alignment horizontal="center"/>
    </xf>
    <xf numFmtId="10" fontId="5" fillId="2" borderId="0" xfId="0" applyNumberFormat="1" applyFont="1" applyFill="1" applyBorder="1" applyAlignment="1" applyProtection="1">
      <alignment horizontal="center"/>
    </xf>
    <xf numFmtId="10" fontId="5" fillId="2" borderId="8" xfId="0" applyNumberFormat="1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5" fillId="2" borderId="8" xfId="0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10" fontId="5" fillId="7" borderId="11" xfId="2" applyNumberFormat="1" applyFont="1" applyFill="1" applyBorder="1" applyAlignment="1" applyProtection="1">
      <alignment horizontal="center"/>
      <protection locked="0"/>
    </xf>
    <xf numFmtId="10" fontId="5" fillId="7" borderId="12" xfId="2" applyNumberFormat="1" applyFont="1" applyFill="1" applyBorder="1" applyAlignment="1" applyProtection="1">
      <alignment horizontal="center"/>
      <protection locked="0"/>
    </xf>
    <xf numFmtId="172" fontId="5" fillId="2" borderId="0" xfId="3" applyNumberFormat="1" applyFont="1" applyFill="1" applyBorder="1" applyAlignment="1" applyProtection="1">
      <alignment horizontal="center"/>
      <protection locked="0"/>
    </xf>
    <xf numFmtId="172" fontId="5" fillId="2" borderId="8" xfId="3" applyNumberFormat="1" applyFont="1" applyFill="1" applyBorder="1" applyAlignment="1" applyProtection="1">
      <alignment horizontal="center"/>
      <protection locked="0"/>
    </xf>
    <xf numFmtId="167" fontId="5" fillId="7" borderId="0" xfId="0" applyNumberFormat="1" applyFont="1" applyFill="1" applyBorder="1" applyAlignment="1" applyProtection="1">
      <alignment horizontal="center"/>
      <protection locked="0"/>
    </xf>
    <xf numFmtId="167" fontId="5" fillId="7" borderId="8" xfId="0" applyNumberFormat="1" applyFont="1" applyFill="1" applyBorder="1" applyAlignment="1" applyProtection="1">
      <alignment horizontal="center"/>
      <protection locked="0"/>
    </xf>
    <xf numFmtId="169" fontId="2" fillId="0" borderId="0" xfId="1" applyFont="1" applyProtection="1"/>
  </cellXfs>
  <cellStyles count="4">
    <cellStyle name="Millares" xfId="1" builtinId="3"/>
    <cellStyle name="Normal" xfId="0" builtinId="0"/>
    <cellStyle name="Normal_Macro Flujos Última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s3.amazonaws.com/imagesrepository.icommarketing.com/ImagesRepo/MTIyNi0yOTIzLW1hcml2YWNhcGl0X3Vzcg2/5098/logos/logoPAEdifuOK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s3.amazonaws.com/imagesrepository.icommarketing.com/ImagesRepo/MTIyNi0yOTIzLW1hcml2YWNhcGl0X3Vzcg2/5098/logos/logoPAEdifuOK.png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s://s3.amazonaws.com/imagesrepository.icommarketing.com/ImagesRepo/MTIyNi0yOTIzLW1hcml2YWNhcGl0X3Vzcg2/5098/logos/logoPAEdifuOK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53</xdr:row>
      <xdr:rowOff>38100</xdr:rowOff>
    </xdr:from>
    <xdr:to>
      <xdr:col>15</xdr:col>
      <xdr:colOff>28576</xdr:colOff>
      <xdr:row>58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217343</xdr:colOff>
      <xdr:row>2</xdr:row>
      <xdr:rowOff>64944</xdr:rowOff>
    </xdr:from>
    <xdr:to>
      <xdr:col>10</xdr:col>
      <xdr:colOff>814890</xdr:colOff>
      <xdr:row>5</xdr:row>
      <xdr:rowOff>82898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9447934" y="342035"/>
          <a:ext cx="1376865" cy="433590"/>
        </a:xfrm>
        <a:prstGeom prst="rect">
          <a:avLst/>
        </a:prstGeom>
      </xdr:spPr>
    </xdr:pic>
    <xdr:clientData/>
  </xdr:twoCellAnchor>
  <xdr:twoCellAnchor>
    <xdr:from>
      <xdr:col>11</xdr:col>
      <xdr:colOff>245986</xdr:colOff>
      <xdr:row>1</xdr:row>
      <xdr:rowOff>101311</xdr:rowOff>
    </xdr:from>
    <xdr:to>
      <xdr:col>13</xdr:col>
      <xdr:colOff>51955</xdr:colOff>
      <xdr:row>6</xdr:row>
      <xdr:rowOff>44161</xdr:rowOff>
    </xdr:to>
    <xdr:pic>
      <xdr:nvPicPr>
        <xdr:cNvPr id="4" name="5 Imagen" descr="https://s3.amazonaws.com/imagesrepository.icommarketing.com/ImagesRepo/MTIyNi0yOTIzLW1hcml2YWNhcGl0X3Vzcg2/5098/logos/logoPAEdifuOK.png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34" t="9001" r="34166" b="7000"/>
        <a:stretch/>
      </xdr:blipFill>
      <xdr:spPr bwMode="auto">
        <a:xfrm>
          <a:off x="11156441" y="239856"/>
          <a:ext cx="1503150" cy="635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65</xdr:row>
      <xdr:rowOff>38100</xdr:rowOff>
    </xdr:from>
    <xdr:to>
      <xdr:col>15</xdr:col>
      <xdr:colOff>28576</xdr:colOff>
      <xdr:row>70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447675</xdr:colOff>
      <xdr:row>2</xdr:row>
      <xdr:rowOff>28576</xdr:rowOff>
    </xdr:from>
    <xdr:to>
      <xdr:col>11</xdr:col>
      <xdr:colOff>135151</xdr:colOff>
      <xdr:row>5</xdr:row>
      <xdr:rowOff>46530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4076700" y="314326"/>
          <a:ext cx="1363876" cy="446579"/>
        </a:xfrm>
        <a:prstGeom prst="rect">
          <a:avLst/>
        </a:prstGeom>
      </xdr:spPr>
    </xdr:pic>
    <xdr:clientData/>
  </xdr:twoCellAnchor>
  <xdr:twoCellAnchor>
    <xdr:from>
      <xdr:col>11</xdr:col>
      <xdr:colOff>611400</xdr:colOff>
      <xdr:row>1</xdr:row>
      <xdr:rowOff>66675</xdr:rowOff>
    </xdr:from>
    <xdr:to>
      <xdr:col>13</xdr:col>
      <xdr:colOff>419100</xdr:colOff>
      <xdr:row>6</xdr:row>
      <xdr:rowOff>9525</xdr:rowOff>
    </xdr:to>
    <xdr:pic>
      <xdr:nvPicPr>
        <xdr:cNvPr id="4" name="5 Imagen" descr="https://s3.amazonaws.com/imagesrepository.icommarketing.com/ImagesRepo/MTIyNi0yOTIzLW1hcml2YWNhcGl0X3Vzcg2/5098/logos/logoPAEdifuOK.png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34" t="9001" r="34166" b="7000"/>
        <a:stretch/>
      </xdr:blipFill>
      <xdr:spPr bwMode="auto">
        <a:xfrm>
          <a:off x="5916825" y="209550"/>
          <a:ext cx="1493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33</xdr:row>
      <xdr:rowOff>38100</xdr:rowOff>
    </xdr:from>
    <xdr:to>
      <xdr:col>14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0102" y="6448425"/>
          <a:ext cx="75723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600075</xdr:colOff>
      <xdr:row>2</xdr:row>
      <xdr:rowOff>66676</xdr:rowOff>
    </xdr:from>
    <xdr:to>
      <xdr:col>9</xdr:col>
      <xdr:colOff>364312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257550" y="352426"/>
          <a:ext cx="1363876" cy="446579"/>
        </a:xfrm>
        <a:prstGeom prst="rect">
          <a:avLst/>
        </a:prstGeom>
      </xdr:spPr>
    </xdr:pic>
    <xdr:clientData/>
  </xdr:twoCellAnchor>
  <xdr:twoCellAnchor>
    <xdr:from>
      <xdr:col>10</xdr:col>
      <xdr:colOff>209550</xdr:colOff>
      <xdr:row>1</xdr:row>
      <xdr:rowOff>104775</xdr:rowOff>
    </xdr:from>
    <xdr:to>
      <xdr:col>11</xdr:col>
      <xdr:colOff>836400</xdr:colOff>
      <xdr:row>6</xdr:row>
      <xdr:rowOff>47625</xdr:rowOff>
    </xdr:to>
    <xdr:pic>
      <xdr:nvPicPr>
        <xdr:cNvPr id="5" name="5 Imagen" descr="https://s3.amazonaws.com/imagesrepository.icommarketing.com/ImagesRepo/MTIyNi0yOTIzLW1hcml2YWNhcGl0X3Vzcg2/5098/logos/logoPAEdifuOK.png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34" t="9001" r="34166" b="7000"/>
        <a:stretch/>
      </xdr:blipFill>
      <xdr:spPr bwMode="auto">
        <a:xfrm>
          <a:off x="9201150" y="247650"/>
          <a:ext cx="1493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89"/>
  <sheetViews>
    <sheetView showGridLines="0" tabSelected="1" workbookViewId="0">
      <selection activeCell="D12" sqref="D12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21.140625" style="1" bestFit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24" width="11.42578125" style="1" customWidth="1"/>
    <col min="25" max="16384" width="11.42578125" style="1"/>
  </cols>
  <sheetData>
    <row r="1" spans="4:143" x14ac:dyDescent="0.2">
      <c r="Q1" s="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4:143" x14ac:dyDescent="0.2"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4:143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4:143" x14ac:dyDescent="0.2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4:143" x14ac:dyDescent="0.2">
      <c r="J5" s="6"/>
      <c r="K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4:143" x14ac:dyDescent="0.2"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4:143" x14ac:dyDescent="0.2"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4:143" ht="15.75" x14ac:dyDescent="0.25">
      <c r="G8" s="105" t="s">
        <v>38</v>
      </c>
      <c r="H8" s="106"/>
      <c r="I8" s="106"/>
      <c r="J8" s="106"/>
      <c r="K8" s="106"/>
      <c r="L8" s="106"/>
      <c r="M8" s="106"/>
      <c r="N8" s="106"/>
      <c r="O8" s="106"/>
      <c r="P8" s="107"/>
      <c r="Q8" s="108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4:143" x14ac:dyDescent="0.2">
      <c r="M9" s="7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4:143" ht="12.75" customHeight="1" x14ac:dyDescent="0.2">
      <c r="G10" s="8" t="s">
        <v>0</v>
      </c>
      <c r="H10" s="109">
        <v>45145</v>
      </c>
      <c r="I10" s="110"/>
      <c r="J10" s="111" t="s">
        <v>1</v>
      </c>
      <c r="K10" s="112"/>
      <c r="L10" s="113">
        <f>XIRR(O36:O50,E36:E50)</f>
        <v>1.2558671832084655E-2</v>
      </c>
      <c r="M10" s="114"/>
      <c r="N10" s="111" t="s">
        <v>6</v>
      </c>
      <c r="O10" s="112"/>
      <c r="P10" s="115">
        <v>276.25560000000002</v>
      </c>
      <c r="Q10" s="116"/>
      <c r="R10" s="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4:143" ht="12.75" customHeight="1" x14ac:dyDescent="0.2">
      <c r="G11" s="10" t="s">
        <v>4</v>
      </c>
      <c r="H11" s="125">
        <v>46425</v>
      </c>
      <c r="I11" s="126"/>
      <c r="J11" s="127" t="s">
        <v>5</v>
      </c>
      <c r="K11" s="128"/>
      <c r="L11" s="129">
        <f>+(((1+L10)^(90/365))-1)*(365/90)</f>
        <v>1.2499689059688752E-2</v>
      </c>
      <c r="M11" s="130"/>
      <c r="N11" s="127" t="s">
        <v>41</v>
      </c>
      <c r="O11" s="128"/>
      <c r="P11" s="131">
        <f>P13*P10</f>
        <v>4143834000</v>
      </c>
      <c r="Q11" s="132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4:143" ht="12.75" customHeight="1" x14ac:dyDescent="0.2">
      <c r="D12" s="11"/>
      <c r="G12" s="12" t="s">
        <v>2</v>
      </c>
      <c r="H12" s="117" t="s">
        <v>39</v>
      </c>
      <c r="I12" s="118"/>
      <c r="J12" s="119" t="s">
        <v>9</v>
      </c>
      <c r="K12" s="120"/>
      <c r="L12" s="121">
        <f>+(V52/U52)</f>
        <v>3.4365813824371618</v>
      </c>
      <c r="M12" s="122"/>
      <c r="N12" s="119" t="s">
        <v>40</v>
      </c>
      <c r="O12" s="120"/>
      <c r="P12" s="123">
        <v>1</v>
      </c>
      <c r="Q12" s="124"/>
      <c r="S12" s="13"/>
      <c r="U12" s="1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4:143" ht="12.75" customHeight="1" x14ac:dyDescent="0.2">
      <c r="G13" s="10" t="s">
        <v>11</v>
      </c>
      <c r="H13" s="141">
        <f>H11</f>
        <v>46425</v>
      </c>
      <c r="I13" s="142"/>
      <c r="J13" s="127" t="s">
        <v>12</v>
      </c>
      <c r="K13" s="128"/>
      <c r="L13" s="143"/>
      <c r="M13" s="144"/>
      <c r="N13" s="127" t="s">
        <v>42</v>
      </c>
      <c r="O13" s="128"/>
      <c r="P13" s="145">
        <v>15000000</v>
      </c>
      <c r="Q13" s="146"/>
      <c r="S13" s="13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4:143" ht="12.75" customHeight="1" x14ac:dyDescent="0.2">
      <c r="G14" s="15" t="s">
        <v>14</v>
      </c>
      <c r="H14" s="133">
        <f>+H10</f>
        <v>45145</v>
      </c>
      <c r="I14" s="134"/>
      <c r="J14" s="135" t="s">
        <v>15</v>
      </c>
      <c r="K14" s="136"/>
      <c r="L14" s="137">
        <v>42.7</v>
      </c>
      <c r="M14" s="138"/>
      <c r="N14" s="135" t="s">
        <v>7</v>
      </c>
      <c r="O14" s="136"/>
      <c r="P14" s="139">
        <v>1.2500000000000001E-2</v>
      </c>
      <c r="Q14" s="140"/>
      <c r="S14" s="13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4:143" x14ac:dyDescent="0.2">
      <c r="H15" s="16"/>
      <c r="I15" s="17"/>
      <c r="J15" s="17"/>
      <c r="M15" s="18"/>
      <c r="N15" s="19"/>
      <c r="S15" s="13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4:143" x14ac:dyDescent="0.2">
      <c r="J16" s="20" t="s">
        <v>17</v>
      </c>
      <c r="K16" s="21" t="s">
        <v>18</v>
      </c>
      <c r="L16" s="21" t="s">
        <v>19</v>
      </c>
      <c r="M16" s="22" t="s">
        <v>20</v>
      </c>
      <c r="N16" s="19"/>
      <c r="S16" s="13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8:143" ht="12.75" customHeight="1" x14ac:dyDescent="0.2">
      <c r="J17" s="23">
        <f>+G37</f>
        <v>45237</v>
      </c>
      <c r="K17" s="24">
        <f t="shared" ref="K17:K30" si="0">+$P$13*L37/100</f>
        <v>0</v>
      </c>
      <c r="L17" s="24">
        <f t="shared" ref="L17:L30" si="1">+$P$13*K37/100</f>
        <v>47260.27397260275</v>
      </c>
      <c r="M17" s="25">
        <f>SUM(K17:L17)</f>
        <v>47260.27397260275</v>
      </c>
      <c r="N17" s="19"/>
      <c r="P17" s="26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8:143" ht="12.75" customHeight="1" x14ac:dyDescent="0.2">
      <c r="J18" s="23">
        <f t="shared" ref="J18:J30" si="2">+G38</f>
        <v>45329</v>
      </c>
      <c r="K18" s="24">
        <f t="shared" si="0"/>
        <v>0</v>
      </c>
      <c r="L18" s="24">
        <f t="shared" si="1"/>
        <v>47260.27397260275</v>
      </c>
      <c r="M18" s="25">
        <f>SUM(K18:L18)</f>
        <v>47260.27397260275</v>
      </c>
      <c r="N18" s="19"/>
      <c r="P18" s="26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8:143" ht="12.75" customHeight="1" x14ac:dyDescent="0.2">
      <c r="J19" s="23">
        <f t="shared" si="2"/>
        <v>45419</v>
      </c>
      <c r="K19" s="24">
        <f t="shared" si="0"/>
        <v>0</v>
      </c>
      <c r="L19" s="24">
        <f t="shared" si="1"/>
        <v>46232.876712328776</v>
      </c>
      <c r="M19" s="25">
        <f t="shared" ref="M19:M30" si="3">SUM(K19:L19)</f>
        <v>46232.876712328776</v>
      </c>
      <c r="N19" s="19"/>
      <c r="P19" s="26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8:143" ht="12.75" customHeight="1" x14ac:dyDescent="0.2">
      <c r="J20" s="23">
        <f t="shared" si="2"/>
        <v>45511</v>
      </c>
      <c r="K20" s="24">
        <f t="shared" si="0"/>
        <v>0</v>
      </c>
      <c r="L20" s="24">
        <f t="shared" si="1"/>
        <v>47260.27397260275</v>
      </c>
      <c r="M20" s="25">
        <f t="shared" si="3"/>
        <v>47260.27397260275</v>
      </c>
      <c r="N20" s="19"/>
      <c r="P20" s="26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8:143" ht="12.75" customHeight="1" x14ac:dyDescent="0.2">
      <c r="J21" s="23">
        <f t="shared" si="2"/>
        <v>45603</v>
      </c>
      <c r="K21" s="24">
        <f t="shared" si="0"/>
        <v>0</v>
      </c>
      <c r="L21" s="24">
        <f t="shared" si="1"/>
        <v>47260.27397260275</v>
      </c>
      <c r="M21" s="25">
        <f t="shared" si="3"/>
        <v>47260.27397260275</v>
      </c>
      <c r="N21" s="19"/>
      <c r="P21" s="26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8:143" ht="12.75" customHeight="1" x14ac:dyDescent="0.2">
      <c r="J22" s="23">
        <f t="shared" si="2"/>
        <v>45695</v>
      </c>
      <c r="K22" s="24">
        <f t="shared" si="0"/>
        <v>0</v>
      </c>
      <c r="L22" s="24">
        <f t="shared" si="1"/>
        <v>47260.27397260275</v>
      </c>
      <c r="M22" s="25">
        <f t="shared" si="3"/>
        <v>47260.27397260275</v>
      </c>
      <c r="N22" s="19"/>
      <c r="P22" s="2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8:143" ht="12.75" customHeight="1" x14ac:dyDescent="0.2">
      <c r="J23" s="23">
        <f t="shared" si="2"/>
        <v>45784</v>
      </c>
      <c r="K23" s="24">
        <f t="shared" si="0"/>
        <v>0</v>
      </c>
      <c r="L23" s="24">
        <f t="shared" si="1"/>
        <v>45719.178082191778</v>
      </c>
      <c r="M23" s="25">
        <f t="shared" si="3"/>
        <v>45719.178082191778</v>
      </c>
      <c r="N23" s="19"/>
      <c r="P23" s="26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8:143" ht="12.75" customHeight="1" x14ac:dyDescent="0.2">
      <c r="J24" s="23">
        <f t="shared" si="2"/>
        <v>45876</v>
      </c>
      <c r="K24" s="24">
        <f t="shared" si="0"/>
        <v>0</v>
      </c>
      <c r="L24" s="24">
        <f t="shared" si="1"/>
        <v>47260.27397260275</v>
      </c>
      <c r="M24" s="25">
        <f t="shared" si="3"/>
        <v>47260.27397260275</v>
      </c>
      <c r="N24" s="19"/>
      <c r="P24" s="26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8:143" ht="12.75" customHeight="1" x14ac:dyDescent="0.2">
      <c r="J25" s="23">
        <f t="shared" si="2"/>
        <v>45968</v>
      </c>
      <c r="K25" s="24">
        <f t="shared" si="0"/>
        <v>0</v>
      </c>
      <c r="L25" s="24">
        <f t="shared" si="1"/>
        <v>47260.27397260275</v>
      </c>
      <c r="M25" s="25">
        <f t="shared" si="3"/>
        <v>47260.27397260275</v>
      </c>
      <c r="N25" s="19"/>
      <c r="P25" s="2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8:143" ht="12.75" customHeight="1" x14ac:dyDescent="0.2">
      <c r="J26" s="23">
        <f t="shared" si="2"/>
        <v>46060</v>
      </c>
      <c r="K26" s="24">
        <f t="shared" si="0"/>
        <v>0</v>
      </c>
      <c r="L26" s="24">
        <f t="shared" si="1"/>
        <v>47260.27397260275</v>
      </c>
      <c r="M26" s="25">
        <f t="shared" si="3"/>
        <v>47260.27397260275</v>
      </c>
      <c r="N26" s="19"/>
      <c r="P26" s="2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</row>
    <row r="27" spans="8:143" ht="12.75" customHeight="1" x14ac:dyDescent="0.2">
      <c r="J27" s="23">
        <f t="shared" si="2"/>
        <v>46149</v>
      </c>
      <c r="K27" s="24">
        <f t="shared" si="0"/>
        <v>0</v>
      </c>
      <c r="L27" s="24">
        <f t="shared" si="1"/>
        <v>45719.178082191778</v>
      </c>
      <c r="M27" s="25">
        <f t="shared" si="3"/>
        <v>45719.178082191778</v>
      </c>
      <c r="N27" s="19"/>
      <c r="P27" s="2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</row>
    <row r="28" spans="8:143" ht="12.75" customHeight="1" x14ac:dyDescent="0.2">
      <c r="J28" s="23">
        <f t="shared" si="2"/>
        <v>46241</v>
      </c>
      <c r="K28" s="24">
        <f t="shared" si="0"/>
        <v>0</v>
      </c>
      <c r="L28" s="24">
        <f t="shared" si="1"/>
        <v>47260.27397260275</v>
      </c>
      <c r="M28" s="25">
        <f t="shared" si="3"/>
        <v>47260.27397260275</v>
      </c>
      <c r="N28" s="19"/>
      <c r="P28" s="2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</row>
    <row r="29" spans="8:143" ht="12.75" customHeight="1" x14ac:dyDescent="0.2">
      <c r="J29" s="23">
        <f t="shared" si="2"/>
        <v>46333</v>
      </c>
      <c r="K29" s="24">
        <f t="shared" si="0"/>
        <v>0</v>
      </c>
      <c r="L29" s="24">
        <f t="shared" si="1"/>
        <v>47260.27397260275</v>
      </c>
      <c r="M29" s="25">
        <f t="shared" si="3"/>
        <v>47260.27397260275</v>
      </c>
      <c r="N29" s="19"/>
      <c r="P29" s="2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</row>
    <row r="30" spans="8:143" ht="12.75" customHeight="1" x14ac:dyDescent="0.2">
      <c r="J30" s="23">
        <f t="shared" si="2"/>
        <v>46425</v>
      </c>
      <c r="K30" s="24">
        <f t="shared" si="0"/>
        <v>15000000</v>
      </c>
      <c r="L30" s="24">
        <f t="shared" si="1"/>
        <v>47260.27397260275</v>
      </c>
      <c r="M30" s="25">
        <f t="shared" si="3"/>
        <v>15047260.273972603</v>
      </c>
      <c r="N30" s="19"/>
      <c r="P30" s="2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  <row r="31" spans="8:143" ht="12.75" customHeight="1" x14ac:dyDescent="0.2">
      <c r="J31" s="27" t="s">
        <v>20</v>
      </c>
      <c r="K31" s="28">
        <f>SUM(K17:K30)</f>
        <v>15000000</v>
      </c>
      <c r="L31" s="28">
        <f>SUM(L17:L30)</f>
        <v>657534.24657534261</v>
      </c>
      <c r="M31" s="29">
        <f>SUM(K31:L31)</f>
        <v>15657534.246575342</v>
      </c>
      <c r="N31" s="19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</row>
    <row r="32" spans="8:143" x14ac:dyDescent="0.2">
      <c r="H32" s="30"/>
      <c r="I32" s="17"/>
      <c r="J32" s="17"/>
      <c r="M32" s="18"/>
      <c r="N32" s="19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</row>
    <row r="33" spans="2:143" ht="27.75" customHeight="1" x14ac:dyDescent="0.2">
      <c r="G33" s="153" t="s">
        <v>21</v>
      </c>
      <c r="H33" s="155" t="s">
        <v>22</v>
      </c>
      <c r="I33" s="155" t="s">
        <v>23</v>
      </c>
      <c r="J33" s="155" t="s">
        <v>24</v>
      </c>
      <c r="K33" s="147" t="s">
        <v>25</v>
      </c>
      <c r="L33" s="147" t="s">
        <v>26</v>
      </c>
      <c r="M33" s="147" t="s">
        <v>27</v>
      </c>
      <c r="N33" s="149" t="s">
        <v>28</v>
      </c>
      <c r="O33" s="151" t="s">
        <v>29</v>
      </c>
      <c r="R33" s="31" t="s">
        <v>30</v>
      </c>
      <c r="S33" s="31" t="s">
        <v>31</v>
      </c>
      <c r="T33" s="31" t="s">
        <v>32</v>
      </c>
      <c r="U33" s="31" t="s">
        <v>33</v>
      </c>
      <c r="V33" s="31" t="s">
        <v>34</v>
      </c>
      <c r="W33" s="31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</row>
    <row r="34" spans="2:143" x14ac:dyDescent="0.2">
      <c r="G34" s="154"/>
      <c r="H34" s="156"/>
      <c r="I34" s="156"/>
      <c r="J34" s="156"/>
      <c r="K34" s="148"/>
      <c r="L34" s="148"/>
      <c r="M34" s="148"/>
      <c r="N34" s="150"/>
      <c r="O34" s="152"/>
      <c r="R34" s="32"/>
      <c r="S34" s="33">
        <f>+L10</f>
        <v>1.2558671832084655E-2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</row>
    <row r="35" spans="2:143" x14ac:dyDescent="0.2">
      <c r="C35" s="1" t="s">
        <v>35</v>
      </c>
      <c r="G35" s="34"/>
      <c r="H35" s="35"/>
      <c r="I35" s="35"/>
      <c r="J35" s="36">
        <f>+J36</f>
        <v>1.2500000000000001E-2</v>
      </c>
      <c r="K35" s="37"/>
      <c r="L35" s="37"/>
      <c r="M35" s="38">
        <f>+M36</f>
        <v>100</v>
      </c>
      <c r="N35" s="39"/>
      <c r="O35" s="40"/>
      <c r="R35" s="32"/>
      <c r="S35" s="33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</row>
    <row r="36" spans="2:143" s="42" customFormat="1" ht="12.75" customHeight="1" x14ac:dyDescent="0.2">
      <c r="C36" s="41">
        <f>+H10</f>
        <v>45145</v>
      </c>
      <c r="E36" s="41">
        <f>+H14</f>
        <v>45145</v>
      </c>
      <c r="F36" s="43">
        <f>+H10</f>
        <v>45145</v>
      </c>
      <c r="G36" s="44">
        <f>+F36</f>
        <v>45145</v>
      </c>
      <c r="H36" s="45"/>
      <c r="I36" s="45"/>
      <c r="J36" s="46">
        <f t="shared" ref="J36:J50" si="4">+$P$14</f>
        <v>1.2500000000000001E-2</v>
      </c>
      <c r="K36" s="45"/>
      <c r="L36" s="45"/>
      <c r="M36" s="47">
        <v>100</v>
      </c>
      <c r="N36" s="47">
        <f>-P12*100</f>
        <v>-100</v>
      </c>
      <c r="O36" s="48">
        <f>+(P13*P12)*-1</f>
        <v>-15000000</v>
      </c>
      <c r="P36" s="1"/>
      <c r="Q36" s="1"/>
      <c r="R36" s="49"/>
      <c r="S36" s="49"/>
      <c r="T36" s="50"/>
      <c r="U36" s="50"/>
      <c r="V36" s="50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</row>
    <row r="37" spans="2:143" s="42" customFormat="1" ht="12.75" customHeight="1" x14ac:dyDescent="0.2">
      <c r="B37" s="78">
        <f t="shared" ref="B37:B50" si="5">DATEDIF($C$36,C37,"m")</f>
        <v>3</v>
      </c>
      <c r="C37" s="41">
        <f>EDATE(C36,3)</f>
        <v>45237</v>
      </c>
      <c r="D37" s="52">
        <f>+C37-C36</f>
        <v>92</v>
      </c>
      <c r="E37" s="41">
        <f>+G37</f>
        <v>45237</v>
      </c>
      <c r="F37" s="43">
        <f>+F36+D37</f>
        <v>45237</v>
      </c>
      <c r="G37" s="53">
        <f t="shared" ref="G37:G50" si="6">+F37</f>
        <v>45237</v>
      </c>
      <c r="H37" s="54">
        <f t="shared" ref="H37:H50" si="7">+F37-F36</f>
        <v>92</v>
      </c>
      <c r="I37" s="54">
        <f t="shared" ref="I37:I50" si="8">+IF(G37-$H$14&lt;0,0,G37-$H$14)</f>
        <v>92</v>
      </c>
      <c r="J37" s="55">
        <f t="shared" si="4"/>
        <v>1.2500000000000001E-2</v>
      </c>
      <c r="K37" s="56">
        <f t="shared" ref="K37:K50" si="9">+J37/365*H37*M36</f>
        <v>0.31506849315068497</v>
      </c>
      <c r="L37" s="57">
        <v>0</v>
      </c>
      <c r="M37" s="57">
        <f t="shared" ref="M37:M50" si="10">+M36-L37</f>
        <v>100</v>
      </c>
      <c r="N37" s="57">
        <f t="shared" ref="N37:N50" si="11">+IF(G37&gt;$H$14,K37+L37,0)</f>
        <v>0.31506849315068497</v>
      </c>
      <c r="O37" s="58">
        <f t="shared" ref="O37:O50" si="12">+N37*$P$13/100</f>
        <v>47260.27397260275</v>
      </c>
      <c r="P37" s="1"/>
      <c r="Q37" s="1"/>
      <c r="R37" s="59">
        <f>I37/365</f>
        <v>0.25205479452054796</v>
      </c>
      <c r="S37" s="59">
        <f>1/(1+$L$10)^(I37/365)</f>
        <v>0.99685918147787844</v>
      </c>
      <c r="T37" s="60">
        <f>+N37</f>
        <v>0.31506849315068497</v>
      </c>
      <c r="U37" s="60">
        <f>+T37*S37</f>
        <v>0.31407892019166039</v>
      </c>
      <c r="V37" s="60">
        <f>+U37*R37</f>
        <v>7.916509769214454E-2</v>
      </c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</row>
    <row r="38" spans="2:143" s="42" customFormat="1" ht="12.75" customHeight="1" x14ac:dyDescent="0.2">
      <c r="B38" s="78">
        <f t="shared" si="5"/>
        <v>6</v>
      </c>
      <c r="C38" s="41">
        <f t="shared" ref="C38:C50" si="13">EDATE(C37,3)</f>
        <v>45329</v>
      </c>
      <c r="D38" s="52">
        <f t="shared" ref="D38:D50" si="14">+C38-C37</f>
        <v>92</v>
      </c>
      <c r="E38" s="41">
        <f t="shared" ref="E38:E50" si="15">+G38</f>
        <v>45329</v>
      </c>
      <c r="F38" s="43">
        <f t="shared" ref="F38:F50" si="16">+F37+D38</f>
        <v>45329</v>
      </c>
      <c r="G38" s="53">
        <f t="shared" si="6"/>
        <v>45329</v>
      </c>
      <c r="H38" s="54">
        <f t="shared" si="7"/>
        <v>92</v>
      </c>
      <c r="I38" s="54">
        <f t="shared" si="8"/>
        <v>184</v>
      </c>
      <c r="J38" s="55">
        <f t="shared" si="4"/>
        <v>1.2500000000000001E-2</v>
      </c>
      <c r="K38" s="56">
        <f t="shared" si="9"/>
        <v>0.31506849315068497</v>
      </c>
      <c r="L38" s="57">
        <v>0</v>
      </c>
      <c r="M38" s="57">
        <f t="shared" si="10"/>
        <v>100</v>
      </c>
      <c r="N38" s="57">
        <f t="shared" si="11"/>
        <v>0.31506849315068497</v>
      </c>
      <c r="O38" s="58">
        <f t="shared" si="12"/>
        <v>47260.27397260275</v>
      </c>
      <c r="P38" s="1"/>
      <c r="Q38" s="1"/>
      <c r="R38" s="59">
        <f t="shared" ref="R38:R50" si="17">I38/365</f>
        <v>0.50410958904109593</v>
      </c>
      <c r="S38" s="59">
        <f t="shared" ref="S38:S50" si="18">1/(1+$L$10)^(I38/365)</f>
        <v>0.99372822769674563</v>
      </c>
      <c r="T38" s="60">
        <f t="shared" ref="T38:T50" si="19">+N38</f>
        <v>0.31506849315068497</v>
      </c>
      <c r="U38" s="60">
        <f t="shared" ref="U38:U50" si="20">+T38*S38</f>
        <v>0.31309245530171442</v>
      </c>
      <c r="V38" s="60">
        <f t="shared" ref="V38:V50" si="21">+U38*R38</f>
        <v>0.15783290897401495</v>
      </c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</row>
    <row r="39" spans="2:143" s="42" customFormat="1" ht="12.75" customHeight="1" x14ac:dyDescent="0.2">
      <c r="B39" s="78">
        <f t="shared" si="5"/>
        <v>9</v>
      </c>
      <c r="C39" s="41">
        <f t="shared" si="13"/>
        <v>45419</v>
      </c>
      <c r="D39" s="52">
        <f t="shared" si="14"/>
        <v>90</v>
      </c>
      <c r="E39" s="41">
        <f t="shared" si="15"/>
        <v>45419</v>
      </c>
      <c r="F39" s="43">
        <f t="shared" si="16"/>
        <v>45419</v>
      </c>
      <c r="G39" s="53">
        <f t="shared" si="6"/>
        <v>45419</v>
      </c>
      <c r="H39" s="54">
        <f t="shared" si="7"/>
        <v>90</v>
      </c>
      <c r="I39" s="54">
        <f t="shared" si="8"/>
        <v>274</v>
      </c>
      <c r="J39" s="55">
        <f t="shared" si="4"/>
        <v>1.2500000000000001E-2</v>
      </c>
      <c r="K39" s="56">
        <f t="shared" si="9"/>
        <v>0.30821917808219179</v>
      </c>
      <c r="L39" s="57">
        <v>0</v>
      </c>
      <c r="M39" s="57">
        <f t="shared" si="10"/>
        <v>100</v>
      </c>
      <c r="N39" s="57">
        <f t="shared" si="11"/>
        <v>0.30821917808219179</v>
      </c>
      <c r="O39" s="58">
        <f t="shared" si="12"/>
        <v>46232.876712328776</v>
      </c>
      <c r="P39" s="1"/>
      <c r="Q39" s="1"/>
      <c r="R39" s="59">
        <f t="shared" si="17"/>
        <v>0.75068493150684934</v>
      </c>
      <c r="S39" s="59">
        <f t="shared" si="18"/>
        <v>0.99067485376027176</v>
      </c>
      <c r="T39" s="60">
        <f t="shared" si="19"/>
        <v>0.30821917808219179</v>
      </c>
      <c r="U39" s="60">
        <f t="shared" si="20"/>
        <v>0.30534498917268649</v>
      </c>
      <c r="V39" s="60">
        <f t="shared" si="21"/>
        <v>0.22921788228305781</v>
      </c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</row>
    <row r="40" spans="2:143" s="42" customFormat="1" ht="12.75" customHeight="1" x14ac:dyDescent="0.2">
      <c r="B40" s="78">
        <f t="shared" si="5"/>
        <v>12</v>
      </c>
      <c r="C40" s="41">
        <f t="shared" si="13"/>
        <v>45511</v>
      </c>
      <c r="D40" s="52">
        <f t="shared" si="14"/>
        <v>92</v>
      </c>
      <c r="E40" s="41">
        <f t="shared" si="15"/>
        <v>45511</v>
      </c>
      <c r="F40" s="43">
        <f t="shared" si="16"/>
        <v>45511</v>
      </c>
      <c r="G40" s="53">
        <f t="shared" si="6"/>
        <v>45511</v>
      </c>
      <c r="H40" s="54">
        <f t="shared" si="7"/>
        <v>92</v>
      </c>
      <c r="I40" s="54">
        <f t="shared" si="8"/>
        <v>366</v>
      </c>
      <c r="J40" s="55">
        <f t="shared" si="4"/>
        <v>1.2500000000000001E-2</v>
      </c>
      <c r="K40" s="56">
        <f t="shared" si="9"/>
        <v>0.31506849315068497</v>
      </c>
      <c r="L40" s="57">
        <v>0</v>
      </c>
      <c r="M40" s="57">
        <f t="shared" si="10"/>
        <v>100</v>
      </c>
      <c r="N40" s="57">
        <f t="shared" si="11"/>
        <v>0.31506849315068497</v>
      </c>
      <c r="O40" s="58">
        <f t="shared" si="12"/>
        <v>47260.27397260275</v>
      </c>
      <c r="P40" s="1"/>
      <c r="Q40" s="1"/>
      <c r="R40" s="59">
        <f t="shared" si="17"/>
        <v>1.0027397260273974</v>
      </c>
      <c r="S40" s="59">
        <f t="shared" si="18"/>
        <v>0.98756332383018119</v>
      </c>
      <c r="T40" s="60">
        <f t="shared" si="19"/>
        <v>0.31506849315068497</v>
      </c>
      <c r="U40" s="60">
        <f t="shared" si="20"/>
        <v>0.31115008833005714</v>
      </c>
      <c r="V40" s="60">
        <f t="shared" si="21"/>
        <v>0.31200255432548196</v>
      </c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</row>
    <row r="41" spans="2:143" s="42" customFormat="1" ht="12.75" customHeight="1" x14ac:dyDescent="0.2">
      <c r="B41" s="78">
        <f t="shared" si="5"/>
        <v>15</v>
      </c>
      <c r="C41" s="41">
        <f t="shared" si="13"/>
        <v>45603</v>
      </c>
      <c r="D41" s="52">
        <f t="shared" si="14"/>
        <v>92</v>
      </c>
      <c r="E41" s="41">
        <f t="shared" si="15"/>
        <v>45603</v>
      </c>
      <c r="F41" s="43">
        <f t="shared" si="16"/>
        <v>45603</v>
      </c>
      <c r="G41" s="53">
        <f t="shared" si="6"/>
        <v>45603</v>
      </c>
      <c r="H41" s="54">
        <f t="shared" si="7"/>
        <v>92</v>
      </c>
      <c r="I41" s="54">
        <f t="shared" si="8"/>
        <v>458</v>
      </c>
      <c r="J41" s="55">
        <f t="shared" si="4"/>
        <v>1.2500000000000001E-2</v>
      </c>
      <c r="K41" s="56">
        <f t="shared" si="9"/>
        <v>0.31506849315068497</v>
      </c>
      <c r="L41" s="57">
        <v>0</v>
      </c>
      <c r="M41" s="57">
        <f t="shared" si="10"/>
        <v>100</v>
      </c>
      <c r="N41" s="57">
        <f t="shared" si="11"/>
        <v>0.31506849315068497</v>
      </c>
      <c r="O41" s="58">
        <f t="shared" si="12"/>
        <v>47260.27397260275</v>
      </c>
      <c r="P41" s="1"/>
      <c r="Q41" s="1"/>
      <c r="R41" s="59">
        <f t="shared" si="17"/>
        <v>1.2547945205479452</v>
      </c>
      <c r="S41" s="59">
        <f t="shared" si="18"/>
        <v>0.98446156665092743</v>
      </c>
      <c r="T41" s="60">
        <f t="shared" si="19"/>
        <v>0.31506849315068497</v>
      </c>
      <c r="U41" s="60">
        <f t="shared" si="20"/>
        <v>0.3101728223694703</v>
      </c>
      <c r="V41" s="60">
        <f t="shared" si="21"/>
        <v>0.38920315793210247</v>
      </c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</row>
    <row r="42" spans="2:143" s="42" customFormat="1" ht="12.75" customHeight="1" x14ac:dyDescent="0.2">
      <c r="B42" s="78">
        <f t="shared" si="5"/>
        <v>18</v>
      </c>
      <c r="C42" s="41">
        <f t="shared" si="13"/>
        <v>45695</v>
      </c>
      <c r="D42" s="52">
        <f t="shared" si="14"/>
        <v>92</v>
      </c>
      <c r="E42" s="41">
        <f t="shared" si="15"/>
        <v>45695</v>
      </c>
      <c r="F42" s="43">
        <f t="shared" si="16"/>
        <v>45695</v>
      </c>
      <c r="G42" s="53">
        <f t="shared" si="6"/>
        <v>45695</v>
      </c>
      <c r="H42" s="54">
        <f t="shared" si="7"/>
        <v>92</v>
      </c>
      <c r="I42" s="54">
        <f t="shared" si="8"/>
        <v>550</v>
      </c>
      <c r="J42" s="55">
        <f t="shared" si="4"/>
        <v>1.2500000000000001E-2</v>
      </c>
      <c r="K42" s="56">
        <f t="shared" si="9"/>
        <v>0.31506849315068497</v>
      </c>
      <c r="L42" s="57">
        <v>0</v>
      </c>
      <c r="M42" s="57">
        <f t="shared" si="10"/>
        <v>100</v>
      </c>
      <c r="N42" s="57">
        <f t="shared" si="11"/>
        <v>0.31506849315068497</v>
      </c>
      <c r="O42" s="58">
        <f t="shared" si="12"/>
        <v>47260.27397260275</v>
      </c>
      <c r="P42" s="1"/>
      <c r="Q42" s="1"/>
      <c r="R42" s="59">
        <f t="shared" si="17"/>
        <v>1.5068493150684932</v>
      </c>
      <c r="S42" s="59">
        <f t="shared" si="18"/>
        <v>0.98136955152807326</v>
      </c>
      <c r="T42" s="60">
        <f t="shared" si="19"/>
        <v>0.31506849315068497</v>
      </c>
      <c r="U42" s="60">
        <f t="shared" si="20"/>
        <v>0.30919862582391355</v>
      </c>
      <c r="V42" s="60">
        <f t="shared" si="21"/>
        <v>0.46591573754288346</v>
      </c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</row>
    <row r="43" spans="2:143" s="42" customFormat="1" ht="12.75" customHeight="1" x14ac:dyDescent="0.2">
      <c r="B43" s="78">
        <f t="shared" si="5"/>
        <v>21</v>
      </c>
      <c r="C43" s="41">
        <f t="shared" si="13"/>
        <v>45784</v>
      </c>
      <c r="D43" s="52">
        <f t="shared" si="14"/>
        <v>89</v>
      </c>
      <c r="E43" s="41">
        <f t="shared" si="15"/>
        <v>45784</v>
      </c>
      <c r="F43" s="43">
        <f t="shared" si="16"/>
        <v>45784</v>
      </c>
      <c r="G43" s="53">
        <f t="shared" si="6"/>
        <v>45784</v>
      </c>
      <c r="H43" s="54">
        <f t="shared" si="7"/>
        <v>89</v>
      </c>
      <c r="I43" s="54">
        <f t="shared" si="8"/>
        <v>639</v>
      </c>
      <c r="J43" s="55">
        <f t="shared" si="4"/>
        <v>1.2500000000000001E-2</v>
      </c>
      <c r="K43" s="56">
        <f t="shared" si="9"/>
        <v>0.3047945205479452</v>
      </c>
      <c r="L43" s="57">
        <v>0</v>
      </c>
      <c r="M43" s="57">
        <f t="shared" si="10"/>
        <v>100</v>
      </c>
      <c r="N43" s="57">
        <f t="shared" si="11"/>
        <v>0.3047945205479452</v>
      </c>
      <c r="O43" s="58">
        <f t="shared" si="12"/>
        <v>45719.178082191778</v>
      </c>
      <c r="P43" s="1"/>
      <c r="Q43" s="1"/>
      <c r="R43" s="59">
        <f t="shared" si="17"/>
        <v>1.7506849315068493</v>
      </c>
      <c r="S43" s="59">
        <f t="shared" si="18"/>
        <v>0.97838760490568177</v>
      </c>
      <c r="T43" s="60">
        <f t="shared" si="19"/>
        <v>0.3047945205479452</v>
      </c>
      <c r="U43" s="60">
        <f t="shared" si="20"/>
        <v>0.29820718094727972</v>
      </c>
      <c r="V43" s="60">
        <f t="shared" si="21"/>
        <v>0.52206681815153899</v>
      </c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</row>
    <row r="44" spans="2:143" s="42" customFormat="1" ht="12.75" customHeight="1" x14ac:dyDescent="0.2">
      <c r="B44" s="78">
        <f t="shared" si="5"/>
        <v>24</v>
      </c>
      <c r="C44" s="41">
        <f t="shared" si="13"/>
        <v>45876</v>
      </c>
      <c r="D44" s="52">
        <f t="shared" si="14"/>
        <v>92</v>
      </c>
      <c r="E44" s="41">
        <f t="shared" si="15"/>
        <v>45876</v>
      </c>
      <c r="F44" s="43">
        <f t="shared" si="16"/>
        <v>45876</v>
      </c>
      <c r="G44" s="53">
        <f t="shared" si="6"/>
        <v>45876</v>
      </c>
      <c r="H44" s="54">
        <f t="shared" si="7"/>
        <v>92</v>
      </c>
      <c r="I44" s="54">
        <f t="shared" si="8"/>
        <v>731</v>
      </c>
      <c r="J44" s="55">
        <f t="shared" si="4"/>
        <v>1.2500000000000001E-2</v>
      </c>
      <c r="K44" s="56">
        <f t="shared" si="9"/>
        <v>0.31506849315068497</v>
      </c>
      <c r="L44" s="57">
        <v>0</v>
      </c>
      <c r="M44" s="57">
        <f t="shared" si="10"/>
        <v>100</v>
      </c>
      <c r="N44" s="57">
        <f t="shared" si="11"/>
        <v>0.31506849315068497</v>
      </c>
      <c r="O44" s="58">
        <f t="shared" si="12"/>
        <v>47260.27397260275</v>
      </c>
      <c r="P44" s="1"/>
      <c r="Q44" s="1"/>
      <c r="R44" s="59">
        <f t="shared" si="17"/>
        <v>2.0027397260273974</v>
      </c>
      <c r="S44" s="59">
        <f t="shared" si="18"/>
        <v>0.97531466699437985</v>
      </c>
      <c r="T44" s="60">
        <f t="shared" si="19"/>
        <v>0.31506849315068497</v>
      </c>
      <c r="U44" s="60">
        <f t="shared" si="20"/>
        <v>0.30729092247768136</v>
      </c>
      <c r="V44" s="60">
        <f t="shared" si="21"/>
        <v>0.61542373789365779</v>
      </c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</row>
    <row r="45" spans="2:143" s="42" customFormat="1" ht="12.75" customHeight="1" x14ac:dyDescent="0.2">
      <c r="B45" s="78">
        <f t="shared" si="5"/>
        <v>27</v>
      </c>
      <c r="C45" s="41">
        <f t="shared" si="13"/>
        <v>45968</v>
      </c>
      <c r="D45" s="52">
        <f t="shared" si="14"/>
        <v>92</v>
      </c>
      <c r="E45" s="41">
        <f t="shared" si="15"/>
        <v>45968</v>
      </c>
      <c r="F45" s="43">
        <f t="shared" si="16"/>
        <v>45968</v>
      </c>
      <c r="G45" s="53">
        <f t="shared" si="6"/>
        <v>45968</v>
      </c>
      <c r="H45" s="54">
        <f t="shared" si="7"/>
        <v>92</v>
      </c>
      <c r="I45" s="54">
        <f t="shared" si="8"/>
        <v>823</v>
      </c>
      <c r="J45" s="55">
        <f t="shared" si="4"/>
        <v>1.2500000000000001E-2</v>
      </c>
      <c r="K45" s="56">
        <f t="shared" si="9"/>
        <v>0.31506849315068497</v>
      </c>
      <c r="L45" s="57">
        <v>0</v>
      </c>
      <c r="M45" s="57">
        <f t="shared" si="10"/>
        <v>100</v>
      </c>
      <c r="N45" s="57">
        <f t="shared" si="11"/>
        <v>0.31506849315068497</v>
      </c>
      <c r="O45" s="58">
        <f t="shared" si="12"/>
        <v>47260.27397260275</v>
      </c>
      <c r="P45" s="1"/>
      <c r="Q45" s="1"/>
      <c r="R45" s="59">
        <f t="shared" si="17"/>
        <v>2.2547945205479452</v>
      </c>
      <c r="S45" s="59">
        <f t="shared" si="18"/>
        <v>0.97225138062338701</v>
      </c>
      <c r="T45" s="60">
        <f t="shared" si="19"/>
        <v>0.31506849315068497</v>
      </c>
      <c r="U45" s="60">
        <f t="shared" si="20"/>
        <v>0.3063257774566836</v>
      </c>
      <c r="V45" s="60">
        <f t="shared" si="21"/>
        <v>0.69070168451191949</v>
      </c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</row>
    <row r="46" spans="2:143" s="42" customFormat="1" ht="12.75" customHeight="1" x14ac:dyDescent="0.2">
      <c r="B46" s="78">
        <f t="shared" si="5"/>
        <v>30</v>
      </c>
      <c r="C46" s="41">
        <f t="shared" si="13"/>
        <v>46060</v>
      </c>
      <c r="D46" s="52">
        <f t="shared" si="14"/>
        <v>92</v>
      </c>
      <c r="E46" s="41">
        <f t="shared" si="15"/>
        <v>46060</v>
      </c>
      <c r="F46" s="43">
        <f t="shared" si="16"/>
        <v>46060</v>
      </c>
      <c r="G46" s="53">
        <f t="shared" si="6"/>
        <v>46060</v>
      </c>
      <c r="H46" s="54">
        <f t="shared" si="7"/>
        <v>92</v>
      </c>
      <c r="I46" s="54">
        <f t="shared" si="8"/>
        <v>915</v>
      </c>
      <c r="J46" s="55">
        <f t="shared" si="4"/>
        <v>1.2500000000000001E-2</v>
      </c>
      <c r="K46" s="56">
        <f t="shared" si="9"/>
        <v>0.31506849315068497</v>
      </c>
      <c r="L46" s="57">
        <v>0</v>
      </c>
      <c r="M46" s="57">
        <f t="shared" si="10"/>
        <v>100</v>
      </c>
      <c r="N46" s="57">
        <f t="shared" si="11"/>
        <v>0.31506849315068497</v>
      </c>
      <c r="O46" s="58">
        <f t="shared" si="12"/>
        <v>47260.27397260275</v>
      </c>
      <c r="P46" s="1"/>
      <c r="Q46" s="1"/>
      <c r="R46" s="59">
        <f t="shared" si="17"/>
        <v>2.506849315068493</v>
      </c>
      <c r="S46" s="59">
        <f t="shared" si="18"/>
        <v>0.96919771547896683</v>
      </c>
      <c r="T46" s="60">
        <f t="shared" si="19"/>
        <v>0.31506849315068497</v>
      </c>
      <c r="U46" s="60">
        <f t="shared" si="20"/>
        <v>0.3053636637810444</v>
      </c>
      <c r="V46" s="60">
        <f t="shared" si="21"/>
        <v>0.76550069139631671</v>
      </c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</row>
    <row r="47" spans="2:143" s="42" customFormat="1" ht="12.75" customHeight="1" x14ac:dyDescent="0.2">
      <c r="B47" s="78">
        <f t="shared" si="5"/>
        <v>33</v>
      </c>
      <c r="C47" s="41">
        <f t="shared" si="13"/>
        <v>46149</v>
      </c>
      <c r="D47" s="52">
        <f t="shared" si="14"/>
        <v>89</v>
      </c>
      <c r="E47" s="41">
        <f t="shared" si="15"/>
        <v>46149</v>
      </c>
      <c r="F47" s="43">
        <f t="shared" si="16"/>
        <v>46149</v>
      </c>
      <c r="G47" s="53">
        <f t="shared" si="6"/>
        <v>46149</v>
      </c>
      <c r="H47" s="54">
        <f t="shared" si="7"/>
        <v>89</v>
      </c>
      <c r="I47" s="54">
        <f t="shared" si="8"/>
        <v>1004</v>
      </c>
      <c r="J47" s="55">
        <f t="shared" si="4"/>
        <v>1.2500000000000001E-2</v>
      </c>
      <c r="K47" s="56">
        <f t="shared" si="9"/>
        <v>0.3047945205479452</v>
      </c>
      <c r="L47" s="57">
        <v>0</v>
      </c>
      <c r="M47" s="57">
        <f t="shared" si="10"/>
        <v>100</v>
      </c>
      <c r="N47" s="57">
        <f t="shared" si="11"/>
        <v>0.3047945205479452</v>
      </c>
      <c r="O47" s="58">
        <f t="shared" si="12"/>
        <v>45719.178082191778</v>
      </c>
      <c r="P47" s="1"/>
      <c r="Q47" s="1"/>
      <c r="R47" s="59">
        <f t="shared" si="17"/>
        <v>2.7506849315068491</v>
      </c>
      <c r="S47" s="59">
        <f t="shared" si="18"/>
        <v>0.96625275366554808</v>
      </c>
      <c r="T47" s="60">
        <f t="shared" si="19"/>
        <v>0.3047945205479452</v>
      </c>
      <c r="U47" s="60">
        <f t="shared" si="20"/>
        <v>0.29450854478162253</v>
      </c>
      <c r="V47" s="60">
        <f t="shared" si="21"/>
        <v>0.81010021633081919</v>
      </c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</row>
    <row r="48" spans="2:143" s="42" customFormat="1" ht="12.75" customHeight="1" x14ac:dyDescent="0.2">
      <c r="B48" s="78">
        <f t="shared" si="5"/>
        <v>36</v>
      </c>
      <c r="C48" s="41">
        <f t="shared" si="13"/>
        <v>46241</v>
      </c>
      <c r="D48" s="52">
        <f t="shared" si="14"/>
        <v>92</v>
      </c>
      <c r="E48" s="41">
        <f t="shared" si="15"/>
        <v>46241</v>
      </c>
      <c r="F48" s="43">
        <f t="shared" si="16"/>
        <v>46241</v>
      </c>
      <c r="G48" s="53">
        <f t="shared" si="6"/>
        <v>46241</v>
      </c>
      <c r="H48" s="54">
        <f t="shared" si="7"/>
        <v>92</v>
      </c>
      <c r="I48" s="54">
        <f t="shared" si="8"/>
        <v>1096</v>
      </c>
      <c r="J48" s="55">
        <f t="shared" si="4"/>
        <v>1.2500000000000001E-2</v>
      </c>
      <c r="K48" s="56">
        <f t="shared" si="9"/>
        <v>0.31506849315068497</v>
      </c>
      <c r="L48" s="57">
        <v>0</v>
      </c>
      <c r="M48" s="57">
        <f t="shared" si="10"/>
        <v>100</v>
      </c>
      <c r="N48" s="57">
        <f t="shared" si="11"/>
        <v>0.31506849315068497</v>
      </c>
      <c r="O48" s="58">
        <f t="shared" si="12"/>
        <v>47260.27397260275</v>
      </c>
      <c r="P48" s="1"/>
      <c r="Q48" s="1"/>
      <c r="R48" s="59">
        <f t="shared" si="17"/>
        <v>3.0027397260273974</v>
      </c>
      <c r="S48" s="59">
        <f t="shared" si="18"/>
        <v>0.96321792911978421</v>
      </c>
      <c r="T48" s="60">
        <f t="shared" si="19"/>
        <v>0.31506849315068497</v>
      </c>
      <c r="U48" s="60">
        <f t="shared" si="20"/>
        <v>0.30347962150349367</v>
      </c>
      <c r="V48" s="60">
        <f t="shared" si="21"/>
        <v>0.91127031552829885</v>
      </c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</row>
    <row r="49" spans="2:143" s="42" customFormat="1" ht="12.75" customHeight="1" x14ac:dyDescent="0.2">
      <c r="B49" s="78">
        <f t="shared" si="5"/>
        <v>39</v>
      </c>
      <c r="C49" s="41">
        <f t="shared" si="13"/>
        <v>46333</v>
      </c>
      <c r="D49" s="52">
        <f t="shared" si="14"/>
        <v>92</v>
      </c>
      <c r="E49" s="41">
        <f t="shared" si="15"/>
        <v>46333</v>
      </c>
      <c r="F49" s="43">
        <f t="shared" si="16"/>
        <v>46333</v>
      </c>
      <c r="G49" s="53">
        <f t="shared" si="6"/>
        <v>46333</v>
      </c>
      <c r="H49" s="54">
        <f t="shared" si="7"/>
        <v>92</v>
      </c>
      <c r="I49" s="54">
        <f t="shared" si="8"/>
        <v>1188</v>
      </c>
      <c r="J49" s="55">
        <f t="shared" si="4"/>
        <v>1.2500000000000001E-2</v>
      </c>
      <c r="K49" s="56">
        <f t="shared" si="9"/>
        <v>0.31506849315068497</v>
      </c>
      <c r="L49" s="57">
        <v>0</v>
      </c>
      <c r="M49" s="57">
        <f t="shared" si="10"/>
        <v>100</v>
      </c>
      <c r="N49" s="57">
        <f t="shared" si="11"/>
        <v>0.31506849315068497</v>
      </c>
      <c r="O49" s="58">
        <f t="shared" si="12"/>
        <v>47260.27397260275</v>
      </c>
      <c r="P49" s="1"/>
      <c r="Q49" s="1"/>
      <c r="R49" s="59">
        <f t="shared" si="17"/>
        <v>3.2547945205479452</v>
      </c>
      <c r="S49" s="59">
        <f t="shared" si="18"/>
        <v>0.96019263640716512</v>
      </c>
      <c r="T49" s="60">
        <f t="shared" si="19"/>
        <v>0.31506849315068497</v>
      </c>
      <c r="U49" s="60">
        <f t="shared" si="20"/>
        <v>0.30252644708718907</v>
      </c>
      <c r="V49" s="60">
        <f t="shared" si="21"/>
        <v>0.9846614223002208</v>
      </c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</row>
    <row r="50" spans="2:143" s="42" customFormat="1" ht="12.75" customHeight="1" x14ac:dyDescent="0.2">
      <c r="B50" s="78">
        <f t="shared" si="5"/>
        <v>42</v>
      </c>
      <c r="C50" s="41">
        <f t="shared" si="13"/>
        <v>46425</v>
      </c>
      <c r="D50" s="52">
        <f t="shared" si="14"/>
        <v>92</v>
      </c>
      <c r="E50" s="41">
        <f t="shared" si="15"/>
        <v>46425</v>
      </c>
      <c r="F50" s="43">
        <f t="shared" si="16"/>
        <v>46425</v>
      </c>
      <c r="G50" s="61">
        <f t="shared" si="6"/>
        <v>46425</v>
      </c>
      <c r="H50" s="62">
        <f t="shared" si="7"/>
        <v>92</v>
      </c>
      <c r="I50" s="62">
        <f t="shared" si="8"/>
        <v>1280</v>
      </c>
      <c r="J50" s="63">
        <f t="shared" si="4"/>
        <v>1.2500000000000001E-2</v>
      </c>
      <c r="K50" s="64">
        <f t="shared" si="9"/>
        <v>0.31506849315068497</v>
      </c>
      <c r="L50" s="65">
        <v>100</v>
      </c>
      <c r="M50" s="65">
        <f t="shared" si="10"/>
        <v>0</v>
      </c>
      <c r="N50" s="65">
        <f t="shared" si="11"/>
        <v>100.31506849315069</v>
      </c>
      <c r="O50" s="66">
        <f t="shared" si="12"/>
        <v>15047260.273972604</v>
      </c>
      <c r="P50" s="1"/>
      <c r="Q50" s="1"/>
      <c r="R50" s="59">
        <f t="shared" si="17"/>
        <v>3.506849315068493</v>
      </c>
      <c r="S50" s="59">
        <f t="shared" si="18"/>
        <v>0.95717684558993288</v>
      </c>
      <c r="T50" s="60">
        <f t="shared" si="19"/>
        <v>100.31506849315069</v>
      </c>
      <c r="U50" s="60">
        <f t="shared" si="20"/>
        <v>96.019260825412033</v>
      </c>
      <c r="V50" s="60">
        <f t="shared" si="21"/>
        <v>336.72507905897919</v>
      </c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</row>
    <row r="51" spans="2:143" ht="12.75" customHeight="1" x14ac:dyDescent="0.2">
      <c r="G51" s="67"/>
      <c r="H51" s="71"/>
      <c r="I51" s="68"/>
      <c r="J51" s="55"/>
      <c r="K51" s="69"/>
      <c r="L51" s="70"/>
      <c r="M51" s="71"/>
      <c r="N51" s="71"/>
      <c r="O51" s="72"/>
      <c r="R51" s="1"/>
      <c r="S51" s="1"/>
      <c r="T51" s="1"/>
      <c r="U51" s="1"/>
      <c r="V51" s="1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</row>
    <row r="52" spans="2:143" x14ac:dyDescent="0.2">
      <c r="G52" s="73"/>
      <c r="H52" s="68"/>
      <c r="I52" s="68"/>
      <c r="J52" s="68"/>
      <c r="K52" s="68"/>
      <c r="L52" s="74">
        <f>SUM(L37:L50)</f>
        <v>100</v>
      </c>
      <c r="M52" s="71"/>
      <c r="N52" s="71"/>
      <c r="O52" s="75">
        <f>SUM(O36:O50)</f>
        <v>657534.24657534435</v>
      </c>
      <c r="R52" s="76"/>
      <c r="S52" s="76"/>
      <c r="T52" s="60"/>
      <c r="U52" s="60">
        <f>SUM(U37:U50)</f>
        <v>100.00000088463653</v>
      </c>
      <c r="V52" s="60">
        <f>SUM(V37:V50)</f>
        <v>343.65814128384164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</row>
    <row r="53" spans="2:143" x14ac:dyDescent="0.2"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</row>
    <row r="54" spans="2:143" x14ac:dyDescent="0.2">
      <c r="R54" s="1"/>
      <c r="S54" s="1"/>
      <c r="T54" s="1"/>
      <c r="U54" s="1"/>
      <c r="V54" s="1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</row>
    <row r="55" spans="2:143" x14ac:dyDescent="0.2">
      <c r="R55" s="1"/>
      <c r="S55" s="1"/>
      <c r="T55" s="1"/>
      <c r="U55" s="1"/>
      <c r="V55" s="1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</row>
    <row r="56" spans="2:143" x14ac:dyDescent="0.2">
      <c r="R56" s="1"/>
      <c r="S56" s="1"/>
      <c r="T56" s="1"/>
      <c r="U56" s="1"/>
      <c r="V56" s="1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</row>
    <row r="57" spans="2:143" x14ac:dyDescent="0.2">
      <c r="R57" s="1"/>
      <c r="S57" s="1"/>
      <c r="T57" s="1"/>
      <c r="U57" s="1"/>
      <c r="V57" s="1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</row>
    <row r="58" spans="2:143" ht="9.75" customHeight="1" x14ac:dyDescent="0.2">
      <c r="R58" s="1"/>
      <c r="S58" s="1"/>
      <c r="T58" s="1"/>
      <c r="U58" s="1"/>
      <c r="V58" s="1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</row>
    <row r="59" spans="2:143" x14ac:dyDescent="0.2">
      <c r="R59" s="1"/>
      <c r="S59" s="1"/>
      <c r="T59" s="1"/>
      <c r="U59" s="1"/>
      <c r="V59" s="1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</row>
    <row r="60" spans="2:143" x14ac:dyDescent="0.2">
      <c r="R60" s="1"/>
      <c r="S60" s="1"/>
      <c r="T60" s="1"/>
      <c r="U60" s="1"/>
      <c r="V60" s="1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</row>
    <row r="61" spans="2:143" x14ac:dyDescent="0.2">
      <c r="R61" s="1"/>
      <c r="S61" s="1"/>
      <c r="T61" s="1"/>
      <c r="U61" s="1"/>
      <c r="V61" s="1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</row>
    <row r="62" spans="2:143" hidden="1" x14ac:dyDescent="0.2">
      <c r="R62" s="1"/>
      <c r="S62" s="1"/>
      <c r="T62" s="1"/>
      <c r="U62" s="1"/>
      <c r="V62" s="1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</row>
    <row r="63" spans="2:143" hidden="1" x14ac:dyDescent="0.2">
      <c r="H63" s="77"/>
      <c r="I63" s="77" t="s">
        <v>36</v>
      </c>
      <c r="J63" s="77"/>
      <c r="K63" s="77" t="s">
        <v>37</v>
      </c>
      <c r="R63" s="1"/>
      <c r="S63" s="1"/>
      <c r="T63" s="1"/>
      <c r="U63" s="1"/>
      <c r="V63" s="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</row>
    <row r="64" spans="2:143" hidden="1" x14ac:dyDescent="0.2">
      <c r="H64" s="77">
        <v>1</v>
      </c>
      <c r="I64" s="77"/>
      <c r="J64" s="77"/>
      <c r="K64" s="77"/>
      <c r="R64" s="1"/>
      <c r="S64" s="1"/>
      <c r="T64" s="1"/>
      <c r="U64" s="1"/>
      <c r="V64" s="1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</row>
    <row r="65" spans="8:143" hidden="1" x14ac:dyDescent="0.2">
      <c r="H65" s="77">
        <v>2</v>
      </c>
      <c r="I65" s="77"/>
      <c r="J65" s="77"/>
      <c r="K65" s="77"/>
      <c r="R65" s="1"/>
      <c r="S65" s="1"/>
      <c r="T65" s="1"/>
      <c r="U65" s="1"/>
      <c r="V65" s="1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</row>
    <row r="66" spans="8:143" hidden="1" x14ac:dyDescent="0.2">
      <c r="H66" s="77">
        <v>3</v>
      </c>
      <c r="I66" s="77">
        <v>1</v>
      </c>
      <c r="J66" s="77"/>
      <c r="K66" s="77"/>
      <c r="R66" s="1"/>
      <c r="S66" s="1"/>
      <c r="T66" s="1"/>
      <c r="U66" s="1"/>
      <c r="V66" s="1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</row>
    <row r="67" spans="8:143" hidden="1" x14ac:dyDescent="0.2">
      <c r="H67" s="77">
        <v>4</v>
      </c>
      <c r="I67" s="77"/>
      <c r="J67" s="77"/>
      <c r="K67" s="77"/>
      <c r="R67" s="1"/>
      <c r="S67" s="1"/>
      <c r="T67" s="1"/>
      <c r="U67" s="1"/>
      <c r="V67" s="1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</row>
    <row r="68" spans="8:143" hidden="1" x14ac:dyDescent="0.2">
      <c r="H68" s="77">
        <v>5</v>
      </c>
      <c r="I68" s="77"/>
      <c r="J68" s="77"/>
      <c r="K68" s="77"/>
      <c r="R68" s="1"/>
      <c r="S68" s="1"/>
      <c r="T68" s="1"/>
      <c r="U68" s="1"/>
      <c r="V68" s="1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</row>
    <row r="69" spans="8:143" hidden="1" x14ac:dyDescent="0.2">
      <c r="H69" s="77">
        <v>6</v>
      </c>
      <c r="I69" s="77">
        <v>2</v>
      </c>
      <c r="J69" s="77">
        <v>1</v>
      </c>
      <c r="K69" s="77"/>
      <c r="R69" s="1"/>
      <c r="S69" s="1"/>
      <c r="T69" s="1"/>
      <c r="U69" s="1"/>
      <c r="V69" s="1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</row>
    <row r="70" spans="8:143" hidden="1" x14ac:dyDescent="0.2">
      <c r="H70" s="77">
        <v>7</v>
      </c>
      <c r="I70" s="77"/>
      <c r="J70" s="77"/>
      <c r="K70" s="77"/>
      <c r="R70" s="1"/>
      <c r="S70" s="1"/>
      <c r="T70" s="1"/>
      <c r="U70" s="1"/>
      <c r="V70" s="1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</row>
    <row r="71" spans="8:143" hidden="1" x14ac:dyDescent="0.2">
      <c r="H71" s="77">
        <v>8</v>
      </c>
      <c r="I71" s="77"/>
      <c r="J71" s="77"/>
      <c r="K71" s="77"/>
      <c r="R71" s="1"/>
      <c r="S71" s="1"/>
      <c r="T71" s="1"/>
      <c r="U71" s="1"/>
      <c r="V71" s="1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</row>
    <row r="72" spans="8:143" hidden="1" x14ac:dyDescent="0.2">
      <c r="H72" s="77">
        <v>9</v>
      </c>
      <c r="I72" s="77">
        <v>3</v>
      </c>
      <c r="J72" s="77"/>
      <c r="K72" s="77"/>
      <c r="R72" s="1"/>
      <c r="S72" s="1"/>
      <c r="T72" s="1"/>
      <c r="U72" s="1"/>
      <c r="V72" s="1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</row>
    <row r="73" spans="8:143" hidden="1" x14ac:dyDescent="0.2">
      <c r="H73" s="77">
        <v>10</v>
      </c>
      <c r="I73" s="77"/>
      <c r="J73" s="77"/>
      <c r="K73" s="77"/>
      <c r="R73" s="1"/>
      <c r="S73" s="1"/>
      <c r="T73" s="1"/>
      <c r="U73" s="1"/>
      <c r="V73" s="1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</row>
    <row r="74" spans="8:143" hidden="1" x14ac:dyDescent="0.2">
      <c r="H74" s="77">
        <v>11</v>
      </c>
      <c r="I74" s="77"/>
      <c r="J74" s="77"/>
      <c r="K74" s="77"/>
      <c r="R74" s="1"/>
      <c r="S74" s="1"/>
      <c r="T74" s="1"/>
      <c r="U74" s="1"/>
      <c r="V74" s="1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</row>
    <row r="75" spans="8:143" hidden="1" x14ac:dyDescent="0.2">
      <c r="H75" s="77">
        <v>12</v>
      </c>
      <c r="I75" s="77">
        <v>4</v>
      </c>
      <c r="J75" s="77">
        <v>2</v>
      </c>
      <c r="K75" s="77"/>
      <c r="R75" s="1"/>
      <c r="S75" s="1"/>
      <c r="T75" s="1"/>
      <c r="U75" s="1"/>
      <c r="V75" s="1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</row>
    <row r="76" spans="8:143" hidden="1" x14ac:dyDescent="0.2">
      <c r="H76" s="77">
        <v>13</v>
      </c>
      <c r="I76" s="77"/>
      <c r="J76" s="77"/>
      <c r="K76" s="77"/>
      <c r="R76" s="1"/>
      <c r="S76" s="1"/>
      <c r="T76" s="1"/>
      <c r="U76" s="1"/>
      <c r="V76" s="1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</row>
    <row r="77" spans="8:143" hidden="1" x14ac:dyDescent="0.2">
      <c r="H77" s="77">
        <v>14</v>
      </c>
      <c r="I77" s="77"/>
      <c r="J77" s="77"/>
      <c r="K77" s="77"/>
      <c r="R77" s="1"/>
      <c r="S77" s="1"/>
      <c r="T77" s="1"/>
      <c r="U77" s="1"/>
      <c r="V77" s="1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</row>
    <row r="78" spans="8:143" hidden="1" x14ac:dyDescent="0.2">
      <c r="H78" s="77">
        <v>15</v>
      </c>
      <c r="I78" s="77">
        <v>5</v>
      </c>
      <c r="J78" s="77"/>
      <c r="K78" s="77"/>
      <c r="R78" s="1"/>
      <c r="S78" s="1"/>
      <c r="T78" s="1"/>
      <c r="U78" s="1"/>
      <c r="V78" s="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</row>
    <row r="79" spans="8:143" hidden="1" x14ac:dyDescent="0.2">
      <c r="H79" s="77">
        <v>16</v>
      </c>
      <c r="I79" s="77"/>
      <c r="J79" s="77"/>
      <c r="K79" s="77"/>
      <c r="R79" s="1"/>
      <c r="S79" s="1"/>
      <c r="T79" s="1"/>
      <c r="U79" s="1"/>
      <c r="V79" s="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</row>
    <row r="80" spans="8:143" hidden="1" x14ac:dyDescent="0.2">
      <c r="H80" s="77">
        <v>17</v>
      </c>
      <c r="I80" s="77"/>
      <c r="J80" s="77"/>
      <c r="K80" s="77"/>
      <c r="R80" s="1"/>
      <c r="S80" s="1"/>
      <c r="T80" s="1"/>
      <c r="U80" s="1"/>
      <c r="V80" s="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</row>
    <row r="81" spans="8:143" hidden="1" x14ac:dyDescent="0.2">
      <c r="H81" s="77">
        <v>18</v>
      </c>
      <c r="I81" s="77">
        <v>6</v>
      </c>
      <c r="J81" s="77">
        <v>3</v>
      </c>
      <c r="K81" s="77"/>
      <c r="R81" s="1"/>
      <c r="S81" s="1"/>
      <c r="T81" s="1"/>
      <c r="U81" s="1"/>
      <c r="V81" s="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</row>
    <row r="82" spans="8:143" hidden="1" x14ac:dyDescent="0.2">
      <c r="H82" s="77">
        <v>19</v>
      </c>
      <c r="I82" s="77"/>
      <c r="J82" s="77"/>
      <c r="K82" s="77"/>
      <c r="R82" s="1"/>
      <c r="S82" s="1"/>
      <c r="T82" s="1"/>
      <c r="U82" s="1"/>
      <c r="V82" s="1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</row>
    <row r="83" spans="8:143" hidden="1" x14ac:dyDescent="0.2">
      <c r="H83" s="77">
        <v>20</v>
      </c>
      <c r="I83" s="77"/>
      <c r="J83" s="77"/>
      <c r="K83" s="77"/>
      <c r="R83" s="1"/>
      <c r="S83" s="1"/>
      <c r="T83" s="1"/>
      <c r="U83" s="1"/>
      <c r="V83" s="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</row>
    <row r="84" spans="8:143" hidden="1" x14ac:dyDescent="0.2">
      <c r="H84" s="77">
        <v>21</v>
      </c>
      <c r="I84" s="77">
        <v>7</v>
      </c>
      <c r="J84" s="77"/>
      <c r="K84" s="77"/>
      <c r="R84" s="1"/>
      <c r="S84" s="1"/>
      <c r="T84" s="1"/>
      <c r="U84" s="1"/>
      <c r="V84" s="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</row>
    <row r="85" spans="8:143" hidden="1" x14ac:dyDescent="0.2">
      <c r="H85" s="77">
        <v>22</v>
      </c>
      <c r="I85" s="77"/>
      <c r="J85" s="77"/>
      <c r="K85" s="77"/>
      <c r="R85" s="1"/>
      <c r="S85" s="1"/>
      <c r="T85" s="1"/>
      <c r="U85" s="1"/>
      <c r="V85" s="1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</row>
    <row r="86" spans="8:143" hidden="1" x14ac:dyDescent="0.2">
      <c r="H86" s="77">
        <v>23</v>
      </c>
      <c r="I86" s="77"/>
      <c r="J86" s="77"/>
      <c r="K86" s="77"/>
      <c r="R86" s="1"/>
      <c r="S86" s="1"/>
      <c r="T86" s="1"/>
      <c r="U86" s="1"/>
      <c r="V86" s="1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</row>
    <row r="87" spans="8:143" hidden="1" x14ac:dyDescent="0.2">
      <c r="H87" s="77">
        <v>24</v>
      </c>
      <c r="I87" s="77">
        <v>8</v>
      </c>
      <c r="J87" s="77">
        <v>4</v>
      </c>
      <c r="K87" s="77"/>
      <c r="R87" s="1"/>
      <c r="S87" s="1"/>
      <c r="T87" s="1"/>
      <c r="U87" s="1"/>
      <c r="V87" s="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</row>
    <row r="88" spans="8:143" hidden="1" x14ac:dyDescent="0.2">
      <c r="H88" s="77">
        <v>25</v>
      </c>
      <c r="I88" s="77"/>
      <c r="J88" s="77"/>
      <c r="K88" s="77"/>
      <c r="R88" s="1"/>
      <c r="S88" s="1"/>
      <c r="T88" s="1"/>
      <c r="U88" s="1"/>
      <c r="V88" s="1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</row>
    <row r="89" spans="8:143" hidden="1" x14ac:dyDescent="0.2">
      <c r="H89" s="77">
        <v>26</v>
      </c>
      <c r="I89" s="77"/>
      <c r="J89" s="77"/>
      <c r="K89" s="77"/>
      <c r="R89" s="1"/>
      <c r="S89" s="1"/>
      <c r="T89" s="1"/>
      <c r="U89" s="1"/>
      <c r="V89" s="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</row>
    <row r="90" spans="8:143" hidden="1" x14ac:dyDescent="0.2">
      <c r="H90" s="77">
        <v>27</v>
      </c>
      <c r="I90" s="77">
        <v>9</v>
      </c>
      <c r="J90" s="77"/>
      <c r="K90" s="77"/>
      <c r="R90" s="1"/>
      <c r="S90" s="1"/>
      <c r="T90" s="1"/>
      <c r="U90" s="1"/>
      <c r="V90" s="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</row>
    <row r="91" spans="8:143" hidden="1" x14ac:dyDescent="0.2">
      <c r="H91" s="77">
        <v>28</v>
      </c>
      <c r="I91" s="77"/>
      <c r="J91" s="77"/>
      <c r="K91" s="77"/>
      <c r="R91" s="1"/>
      <c r="S91" s="1"/>
      <c r="T91" s="1"/>
      <c r="U91" s="1"/>
      <c r="V91" s="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</row>
    <row r="92" spans="8:143" hidden="1" x14ac:dyDescent="0.2">
      <c r="H92" s="77">
        <v>29</v>
      </c>
      <c r="I92" s="77"/>
      <c r="J92" s="77"/>
      <c r="K92" s="77"/>
      <c r="R92" s="1"/>
      <c r="S92" s="1"/>
      <c r="T92" s="1"/>
      <c r="U92" s="1"/>
      <c r="V92" s="1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</row>
    <row r="93" spans="8:143" hidden="1" x14ac:dyDescent="0.2">
      <c r="H93" s="77">
        <v>30</v>
      </c>
      <c r="I93" s="77">
        <v>10</v>
      </c>
      <c r="J93" s="77">
        <v>5</v>
      </c>
      <c r="K93" s="77"/>
      <c r="R93" s="1"/>
      <c r="S93" s="1"/>
      <c r="T93" s="1"/>
      <c r="U93" s="1"/>
      <c r="V93" s="1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</row>
    <row r="94" spans="8:143" hidden="1" x14ac:dyDescent="0.2">
      <c r="H94" s="77">
        <v>31</v>
      </c>
      <c r="I94" s="77"/>
      <c r="J94" s="77"/>
      <c r="K94" s="77"/>
      <c r="R94" s="1"/>
      <c r="S94" s="1"/>
      <c r="T94" s="1"/>
      <c r="U94" s="1"/>
      <c r="V94" s="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</row>
    <row r="95" spans="8:143" hidden="1" x14ac:dyDescent="0.2">
      <c r="H95" s="77">
        <v>32</v>
      </c>
      <c r="I95" s="77"/>
      <c r="J95" s="77"/>
      <c r="K95" s="77"/>
      <c r="R95" s="1"/>
      <c r="S95" s="1"/>
      <c r="T95" s="1"/>
      <c r="U95" s="1"/>
      <c r="V95" s="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</row>
    <row r="96" spans="8:143" hidden="1" x14ac:dyDescent="0.2">
      <c r="H96" s="77">
        <v>33</v>
      </c>
      <c r="I96" s="77">
        <v>11</v>
      </c>
      <c r="J96" s="77"/>
      <c r="K96" s="77"/>
      <c r="R96" s="1"/>
      <c r="S96" s="1"/>
      <c r="T96" s="1"/>
      <c r="U96" s="1"/>
      <c r="V96" s="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</row>
    <row r="97" spans="8:143" hidden="1" x14ac:dyDescent="0.2">
      <c r="H97" s="77">
        <v>34</v>
      </c>
      <c r="I97" s="77"/>
      <c r="J97" s="77"/>
      <c r="K97" s="77"/>
      <c r="R97" s="1"/>
      <c r="S97" s="1"/>
      <c r="T97" s="1"/>
      <c r="U97" s="1"/>
      <c r="V97" s="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</row>
    <row r="98" spans="8:143" hidden="1" x14ac:dyDescent="0.2">
      <c r="H98" s="77">
        <v>35</v>
      </c>
      <c r="I98" s="77"/>
      <c r="J98" s="77"/>
      <c r="K98" s="77"/>
      <c r="R98" s="1"/>
      <c r="S98" s="1"/>
      <c r="T98" s="1"/>
      <c r="U98" s="1"/>
      <c r="V98" s="1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</row>
    <row r="99" spans="8:143" hidden="1" x14ac:dyDescent="0.2">
      <c r="H99" s="77">
        <v>36</v>
      </c>
      <c r="I99" s="77">
        <v>12</v>
      </c>
      <c r="J99" s="77">
        <v>6</v>
      </c>
      <c r="K99" s="77">
        <v>1</v>
      </c>
      <c r="R99" s="1"/>
      <c r="S99" s="1"/>
      <c r="T99" s="1"/>
      <c r="U99" s="1"/>
      <c r="V99" s="1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</row>
    <row r="100" spans="8:143" hidden="1" x14ac:dyDescent="0.2">
      <c r="H100" s="77">
        <v>37</v>
      </c>
      <c r="I100" s="77"/>
      <c r="J100" s="77"/>
      <c r="K100" s="77"/>
      <c r="R100" s="1"/>
      <c r="S100" s="1"/>
      <c r="T100" s="1"/>
      <c r="U100" s="1"/>
      <c r="V100" s="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</row>
    <row r="101" spans="8:143" hidden="1" x14ac:dyDescent="0.2">
      <c r="H101" s="77">
        <v>38</v>
      </c>
      <c r="I101" s="77"/>
      <c r="J101" s="77"/>
      <c r="K101" s="77"/>
      <c r="R101" s="1"/>
      <c r="S101" s="1"/>
      <c r="T101" s="1"/>
      <c r="U101" s="1"/>
      <c r="V101" s="1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</row>
    <row r="102" spans="8:143" hidden="1" x14ac:dyDescent="0.2">
      <c r="H102" s="77">
        <v>39</v>
      </c>
      <c r="I102" s="77">
        <v>13</v>
      </c>
      <c r="J102" s="77"/>
      <c r="K102" s="77"/>
      <c r="R102" s="1"/>
      <c r="S102" s="1"/>
      <c r="T102" s="1"/>
      <c r="U102" s="1"/>
      <c r="V102" s="1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</row>
    <row r="103" spans="8:143" hidden="1" x14ac:dyDescent="0.2">
      <c r="H103" s="77">
        <v>40</v>
      </c>
      <c r="I103" s="77"/>
      <c r="J103" s="77"/>
      <c r="K103" s="77"/>
      <c r="R103" s="1"/>
      <c r="S103" s="1"/>
      <c r="T103" s="1"/>
      <c r="U103" s="1"/>
      <c r="V103" s="1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</row>
    <row r="104" spans="8:143" hidden="1" x14ac:dyDescent="0.2">
      <c r="H104" s="77">
        <v>41</v>
      </c>
      <c r="I104" s="77"/>
      <c r="J104" s="77"/>
      <c r="K104" s="77"/>
      <c r="R104" s="1"/>
      <c r="S104" s="1"/>
      <c r="T104" s="1"/>
      <c r="U104" s="1"/>
      <c r="V104" s="1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</row>
    <row r="105" spans="8:143" hidden="1" x14ac:dyDescent="0.2">
      <c r="H105" s="77">
        <v>42</v>
      </c>
      <c r="I105" s="77">
        <v>14</v>
      </c>
      <c r="J105" s="77">
        <v>7</v>
      </c>
      <c r="K105" s="77">
        <v>2</v>
      </c>
      <c r="R105" s="1"/>
      <c r="S105" s="1"/>
      <c r="T105" s="1"/>
      <c r="U105" s="1"/>
      <c r="V105" s="1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</row>
    <row r="106" spans="8:143" hidden="1" x14ac:dyDescent="0.2">
      <c r="H106" s="77">
        <v>43</v>
      </c>
      <c r="I106" s="77"/>
      <c r="J106" s="77"/>
      <c r="K106" s="77"/>
      <c r="R106" s="1"/>
      <c r="S106" s="1"/>
      <c r="T106" s="1"/>
      <c r="U106" s="1"/>
      <c r="V106" s="1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</row>
    <row r="107" spans="8:143" hidden="1" x14ac:dyDescent="0.2">
      <c r="H107" s="77">
        <v>44</v>
      </c>
      <c r="I107" s="77"/>
      <c r="J107" s="77"/>
      <c r="K107" s="77"/>
      <c r="R107" s="1"/>
      <c r="S107" s="1"/>
      <c r="T107" s="1"/>
      <c r="U107" s="1"/>
      <c r="V107" s="1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</row>
    <row r="108" spans="8:143" hidden="1" x14ac:dyDescent="0.2">
      <c r="H108" s="77">
        <v>45</v>
      </c>
      <c r="I108" s="77">
        <v>15</v>
      </c>
      <c r="J108" s="77"/>
      <c r="K108" s="77"/>
      <c r="R108" s="1"/>
      <c r="S108" s="1"/>
      <c r="T108" s="1"/>
      <c r="U108" s="1"/>
      <c r="V108" s="1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</row>
    <row r="109" spans="8:143" hidden="1" x14ac:dyDescent="0.2">
      <c r="H109" s="77">
        <v>46</v>
      </c>
      <c r="I109" s="77"/>
      <c r="J109" s="77"/>
      <c r="K109" s="77"/>
      <c r="R109" s="1"/>
      <c r="S109" s="1"/>
      <c r="T109" s="1"/>
      <c r="U109" s="1"/>
      <c r="V109" s="1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</row>
    <row r="110" spans="8:143" hidden="1" x14ac:dyDescent="0.2">
      <c r="H110" s="77">
        <v>47</v>
      </c>
      <c r="I110" s="77"/>
      <c r="J110" s="77"/>
      <c r="K110" s="77"/>
      <c r="R110" s="1"/>
      <c r="S110" s="1"/>
      <c r="T110" s="1"/>
      <c r="U110" s="1"/>
      <c r="V110" s="1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</row>
    <row r="111" spans="8:143" hidden="1" x14ac:dyDescent="0.2">
      <c r="H111" s="77">
        <v>48</v>
      </c>
      <c r="I111" s="77">
        <v>16</v>
      </c>
      <c r="J111" s="77">
        <v>8</v>
      </c>
      <c r="K111" s="77">
        <v>3</v>
      </c>
      <c r="R111" s="1"/>
      <c r="S111" s="1"/>
      <c r="T111" s="1"/>
      <c r="U111" s="1"/>
      <c r="V111" s="1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</row>
    <row r="112" spans="8:143" hidden="1" x14ac:dyDescent="0.2">
      <c r="H112" s="77">
        <v>49</v>
      </c>
      <c r="I112" s="77"/>
      <c r="J112" s="77"/>
      <c r="K112" s="77"/>
      <c r="R112" s="1"/>
      <c r="S112" s="1"/>
      <c r="T112" s="1"/>
      <c r="U112" s="1"/>
      <c r="V112" s="1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</row>
    <row r="113" spans="8:143" hidden="1" x14ac:dyDescent="0.2">
      <c r="H113" s="77">
        <v>50</v>
      </c>
      <c r="I113" s="77"/>
      <c r="J113" s="77"/>
      <c r="K113" s="77"/>
      <c r="R113" s="1"/>
      <c r="S113" s="1"/>
      <c r="T113" s="1"/>
      <c r="U113" s="1"/>
      <c r="V113" s="1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</row>
    <row r="114" spans="8:143" hidden="1" x14ac:dyDescent="0.2">
      <c r="H114" s="77">
        <v>51</v>
      </c>
      <c r="I114" s="77">
        <v>17</v>
      </c>
      <c r="J114" s="77"/>
      <c r="K114" s="77"/>
      <c r="R114" s="1"/>
      <c r="S114" s="1"/>
      <c r="T114" s="1"/>
      <c r="U114" s="1"/>
      <c r="V114" s="1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</row>
    <row r="115" spans="8:143" hidden="1" x14ac:dyDescent="0.2">
      <c r="H115" s="77">
        <v>52</v>
      </c>
      <c r="I115" s="77"/>
      <c r="J115" s="77"/>
      <c r="K115" s="77"/>
      <c r="R115" s="1"/>
      <c r="S115" s="1"/>
      <c r="T115" s="1"/>
      <c r="U115" s="1"/>
      <c r="V115" s="1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</row>
    <row r="116" spans="8:143" hidden="1" x14ac:dyDescent="0.2">
      <c r="H116" s="77">
        <v>53</v>
      </c>
      <c r="I116" s="77"/>
      <c r="J116" s="77"/>
      <c r="K116" s="77"/>
      <c r="R116" s="1"/>
      <c r="S116" s="1"/>
      <c r="T116" s="1"/>
      <c r="U116" s="1"/>
      <c r="V116" s="1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</row>
    <row r="117" spans="8:143" hidden="1" x14ac:dyDescent="0.2">
      <c r="H117" s="77">
        <v>54</v>
      </c>
      <c r="I117" s="77">
        <v>18</v>
      </c>
      <c r="J117" s="77">
        <v>9</v>
      </c>
      <c r="K117" s="77">
        <v>4</v>
      </c>
      <c r="R117" s="1"/>
      <c r="S117" s="1"/>
      <c r="T117" s="1"/>
      <c r="U117" s="1"/>
      <c r="V117" s="1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</row>
    <row r="118" spans="8:143" hidden="1" x14ac:dyDescent="0.2">
      <c r="H118" s="77">
        <v>55</v>
      </c>
      <c r="I118" s="77"/>
      <c r="J118" s="77"/>
      <c r="K118" s="77"/>
      <c r="R118" s="1"/>
      <c r="S118" s="1"/>
      <c r="T118" s="1"/>
      <c r="U118" s="1"/>
      <c r="V118" s="1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</row>
    <row r="119" spans="8:143" hidden="1" x14ac:dyDescent="0.2">
      <c r="H119" s="77">
        <v>56</v>
      </c>
      <c r="I119" s="77"/>
      <c r="J119" s="77"/>
      <c r="K119" s="77"/>
      <c r="R119" s="1"/>
      <c r="S119" s="1"/>
      <c r="T119" s="1"/>
      <c r="U119" s="1"/>
      <c r="V119" s="1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</row>
    <row r="120" spans="8:143" hidden="1" x14ac:dyDescent="0.2">
      <c r="H120" s="77">
        <v>57</v>
      </c>
      <c r="I120" s="77">
        <v>19</v>
      </c>
      <c r="J120" s="77"/>
      <c r="K120" s="77"/>
      <c r="R120" s="1"/>
      <c r="S120" s="1"/>
      <c r="T120" s="1"/>
      <c r="U120" s="1"/>
      <c r="V120" s="1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</row>
    <row r="121" spans="8:143" hidden="1" x14ac:dyDescent="0.2">
      <c r="H121" s="77">
        <v>58</v>
      </c>
      <c r="I121" s="77"/>
      <c r="J121" s="77"/>
      <c r="K121" s="77"/>
      <c r="R121" s="1"/>
      <c r="S121" s="1"/>
      <c r="T121" s="1"/>
      <c r="U121" s="1"/>
      <c r="V121" s="1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</row>
    <row r="122" spans="8:143" hidden="1" x14ac:dyDescent="0.2">
      <c r="H122" s="77">
        <v>59</v>
      </c>
      <c r="I122" s="77"/>
      <c r="J122" s="77"/>
      <c r="K122" s="77"/>
      <c r="R122" s="1"/>
      <c r="S122" s="1"/>
      <c r="T122" s="1"/>
      <c r="U122" s="1"/>
      <c r="V122" s="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8:143" hidden="1" x14ac:dyDescent="0.2">
      <c r="H123" s="77">
        <v>60</v>
      </c>
      <c r="I123" s="77">
        <v>20</v>
      </c>
      <c r="J123" s="77">
        <v>10</v>
      </c>
      <c r="K123" s="77">
        <v>5</v>
      </c>
      <c r="R123" s="1"/>
      <c r="S123" s="1"/>
      <c r="T123" s="1"/>
      <c r="U123" s="1"/>
      <c r="V123" s="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8:143" hidden="1" x14ac:dyDescent="0.2">
      <c r="R124" s="1"/>
      <c r="S124" s="1"/>
      <c r="T124" s="1"/>
      <c r="U124" s="1"/>
      <c r="V124" s="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8:143" x14ac:dyDescent="0.2">
      <c r="R125" s="1"/>
      <c r="S125" s="1"/>
      <c r="T125" s="1"/>
      <c r="U125" s="1"/>
      <c r="V125" s="1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8:143" x14ac:dyDescent="0.2">
      <c r="R126" s="1"/>
      <c r="S126" s="1"/>
      <c r="T126" s="1"/>
      <c r="U126" s="1"/>
      <c r="V126" s="1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8:143" x14ac:dyDescent="0.2">
      <c r="R127" s="1"/>
      <c r="S127" s="1"/>
      <c r="T127" s="1"/>
      <c r="U127" s="1"/>
      <c r="V127" s="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8:143" x14ac:dyDescent="0.2">
      <c r="R128" s="1"/>
      <c r="S128" s="1"/>
      <c r="T128" s="1"/>
      <c r="U128" s="1"/>
      <c r="V128" s="1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18:143" x14ac:dyDescent="0.2">
      <c r="R129" s="1"/>
      <c r="S129" s="1"/>
      <c r="T129" s="1"/>
      <c r="U129" s="1"/>
      <c r="V129" s="1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18:143" x14ac:dyDescent="0.2">
      <c r="R130" s="1"/>
      <c r="S130" s="1"/>
      <c r="T130" s="1"/>
      <c r="U130" s="1"/>
      <c r="V130" s="1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18:143" x14ac:dyDescent="0.2">
      <c r="R131" s="1"/>
      <c r="S131" s="1"/>
      <c r="T131" s="1"/>
      <c r="U131" s="1"/>
      <c r="V131" s="1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18:143" x14ac:dyDescent="0.2">
      <c r="R132" s="1"/>
      <c r="S132" s="1"/>
      <c r="T132" s="1"/>
      <c r="U132" s="1"/>
      <c r="V132" s="1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18:143" x14ac:dyDescent="0.2">
      <c r="R133" s="1"/>
      <c r="S133" s="1"/>
      <c r="T133" s="1"/>
      <c r="U133" s="1"/>
      <c r="V133" s="1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18:143" x14ac:dyDescent="0.2">
      <c r="R134" s="1"/>
      <c r="S134" s="1"/>
      <c r="T134" s="1"/>
      <c r="U134" s="1"/>
      <c r="V134" s="1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18:143" x14ac:dyDescent="0.2">
      <c r="R135" s="1"/>
      <c r="S135" s="1"/>
      <c r="T135" s="1"/>
      <c r="U135" s="1"/>
      <c r="V135" s="1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18:143" x14ac:dyDescent="0.2">
      <c r="R136" s="1"/>
      <c r="S136" s="1"/>
      <c r="T136" s="1"/>
      <c r="U136" s="1"/>
      <c r="V136" s="1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18:143" x14ac:dyDescent="0.2">
      <c r="R137" s="1"/>
      <c r="S137" s="1"/>
      <c r="T137" s="1"/>
      <c r="U137" s="1"/>
      <c r="V137" s="1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18:143" x14ac:dyDescent="0.2">
      <c r="R138" s="1"/>
      <c r="S138" s="1"/>
      <c r="T138" s="1"/>
      <c r="U138" s="1"/>
      <c r="V138" s="1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18:143" x14ac:dyDescent="0.2">
      <c r="R139" s="1"/>
      <c r="S139" s="1"/>
      <c r="T139" s="1"/>
      <c r="U139" s="1"/>
      <c r="V139" s="1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18:143" x14ac:dyDescent="0.2">
      <c r="R140" s="1"/>
      <c r="S140" s="1"/>
      <c r="T140" s="1"/>
      <c r="U140" s="1"/>
      <c r="V140" s="1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18:143" x14ac:dyDescent="0.2">
      <c r="R141" s="1"/>
      <c r="S141" s="1"/>
      <c r="T141" s="1"/>
      <c r="U141" s="1"/>
      <c r="V141" s="1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18:143" x14ac:dyDescent="0.2">
      <c r="R142" s="1"/>
      <c r="S142" s="1"/>
      <c r="T142" s="1"/>
      <c r="U142" s="1"/>
      <c r="V142" s="1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18:143" x14ac:dyDescent="0.2">
      <c r="R143" s="1"/>
      <c r="S143" s="1"/>
      <c r="T143" s="1"/>
      <c r="U143" s="1"/>
      <c r="V143" s="1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18:143" x14ac:dyDescent="0.2">
      <c r="R144" s="1"/>
      <c r="S144" s="1"/>
      <c r="T144" s="1"/>
      <c r="U144" s="1"/>
      <c r="V144" s="1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8:143" x14ac:dyDescent="0.2">
      <c r="R145" s="1"/>
      <c r="S145" s="1"/>
      <c r="T145" s="1"/>
      <c r="U145" s="1"/>
      <c r="V145" s="1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8:143" x14ac:dyDescent="0.2">
      <c r="R146" s="1"/>
      <c r="S146" s="1"/>
      <c r="T146" s="1"/>
      <c r="U146" s="1"/>
      <c r="V146" s="1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8:143" x14ac:dyDescent="0.2">
      <c r="R147" s="1"/>
      <c r="S147" s="1"/>
      <c r="T147" s="1"/>
      <c r="U147" s="1"/>
      <c r="V147" s="1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8:143" x14ac:dyDescent="0.2">
      <c r="R148" s="1"/>
      <c r="S148" s="1"/>
      <c r="T148" s="1"/>
      <c r="U148" s="1"/>
      <c r="V148" s="1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8:143" x14ac:dyDescent="0.2">
      <c r="R149" s="1"/>
      <c r="S149" s="1"/>
      <c r="T149" s="1"/>
      <c r="U149" s="1"/>
      <c r="V149" s="1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8:143" x14ac:dyDescent="0.2">
      <c r="R150" s="1"/>
      <c r="S150" s="1"/>
      <c r="T150" s="1"/>
      <c r="U150" s="1"/>
      <c r="V150" s="1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8:143" x14ac:dyDescent="0.2">
      <c r="R151" s="1"/>
      <c r="S151" s="1"/>
      <c r="T151" s="1"/>
      <c r="U151" s="1"/>
      <c r="V151" s="1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8:143" x14ac:dyDescent="0.2">
      <c r="R152" s="1"/>
      <c r="S152" s="1"/>
      <c r="T152" s="1"/>
      <c r="U152" s="1"/>
      <c r="V152" s="1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8:143" x14ac:dyDescent="0.2">
      <c r="R153" s="1"/>
      <c r="S153" s="1"/>
      <c r="T153" s="1"/>
      <c r="U153" s="1"/>
      <c r="V153" s="1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8:143" x14ac:dyDescent="0.2">
      <c r="R154" s="1"/>
      <c r="S154" s="1"/>
      <c r="T154" s="1"/>
      <c r="U154" s="1"/>
      <c r="V154" s="1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8:143" x14ac:dyDescent="0.2">
      <c r="R155" s="1"/>
      <c r="S155" s="1"/>
      <c r="T155" s="1"/>
      <c r="U155" s="1"/>
      <c r="V155" s="1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8:143" x14ac:dyDescent="0.2">
      <c r="R156" s="1"/>
      <c r="S156" s="1"/>
      <c r="T156" s="1"/>
      <c r="U156" s="1"/>
      <c r="V156" s="1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8:143" x14ac:dyDescent="0.2">
      <c r="R157" s="1"/>
      <c r="S157" s="1"/>
      <c r="T157" s="1"/>
      <c r="U157" s="1"/>
      <c r="V157" s="1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8:143" x14ac:dyDescent="0.2">
      <c r="R158" s="1"/>
      <c r="S158" s="1"/>
      <c r="T158" s="1"/>
      <c r="U158" s="1"/>
      <c r="V158" s="1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8:143" x14ac:dyDescent="0.2">
      <c r="R159" s="1"/>
      <c r="S159" s="1"/>
      <c r="T159" s="1"/>
      <c r="U159" s="1"/>
      <c r="V159" s="1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8:143" x14ac:dyDescent="0.2">
      <c r="R160" s="1"/>
      <c r="S160" s="1"/>
      <c r="T160" s="1"/>
      <c r="U160" s="1"/>
      <c r="V160" s="1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8:143" x14ac:dyDescent="0.2">
      <c r="R161" s="1"/>
      <c r="S161" s="1"/>
      <c r="T161" s="1"/>
      <c r="U161" s="1"/>
      <c r="V161" s="1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8:143" x14ac:dyDescent="0.2">
      <c r="R162" s="1"/>
      <c r="S162" s="1"/>
      <c r="T162" s="1"/>
      <c r="U162" s="1"/>
      <c r="V162" s="1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8:143" x14ac:dyDescent="0.2">
      <c r="R163" s="1"/>
      <c r="S163" s="1"/>
      <c r="T163" s="1"/>
      <c r="U163" s="1"/>
      <c r="V163" s="1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8:143" x14ac:dyDescent="0.2">
      <c r="R164" s="1"/>
      <c r="S164" s="1"/>
      <c r="T164" s="1"/>
      <c r="U164" s="1"/>
      <c r="V164" s="1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8:143" x14ac:dyDescent="0.2">
      <c r="R165" s="1"/>
      <c r="S165" s="1"/>
      <c r="T165" s="1"/>
      <c r="U165" s="1"/>
      <c r="V165" s="1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8:143" x14ac:dyDescent="0.2">
      <c r="R166" s="1"/>
      <c r="S166" s="1"/>
      <c r="T166" s="1"/>
      <c r="U166" s="1"/>
      <c r="V166" s="1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8:143" x14ac:dyDescent="0.2">
      <c r="R167" s="1"/>
      <c r="S167" s="1"/>
      <c r="T167" s="1"/>
      <c r="U167" s="1"/>
      <c r="V167" s="1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8:143" x14ac:dyDescent="0.2">
      <c r="R168" s="1"/>
      <c r="S168" s="1"/>
      <c r="T168" s="1"/>
      <c r="U168" s="1"/>
      <c r="V168" s="1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8:143" x14ac:dyDescent="0.2">
      <c r="R169" s="1"/>
      <c r="S169" s="1"/>
      <c r="T169" s="1"/>
      <c r="U169" s="1"/>
      <c r="V169" s="1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8:143" x14ac:dyDescent="0.2">
      <c r="R170" s="1"/>
      <c r="S170" s="1"/>
      <c r="T170" s="1"/>
      <c r="U170" s="1"/>
      <c r="V170" s="1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8:143" x14ac:dyDescent="0.2">
      <c r="R171" s="1"/>
      <c r="S171" s="1"/>
      <c r="T171" s="1"/>
      <c r="U171" s="1"/>
      <c r="V171" s="1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8:143" x14ac:dyDescent="0.2">
      <c r="R172" s="1"/>
      <c r="S172" s="1"/>
      <c r="T172" s="1"/>
      <c r="U172" s="1"/>
      <c r="V172" s="1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8:143" x14ac:dyDescent="0.2">
      <c r="R173" s="1"/>
      <c r="S173" s="1"/>
      <c r="T173" s="1"/>
      <c r="U173" s="1"/>
      <c r="V173" s="1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8:143" x14ac:dyDescent="0.2">
      <c r="R174" s="1"/>
      <c r="S174" s="1"/>
      <c r="T174" s="1"/>
      <c r="U174" s="1"/>
      <c r="V174" s="1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8:143" x14ac:dyDescent="0.2">
      <c r="R175" s="1"/>
      <c r="S175" s="1"/>
      <c r="T175" s="1"/>
      <c r="U175" s="1"/>
      <c r="V175" s="1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8:143" x14ac:dyDescent="0.2">
      <c r="R176" s="1"/>
      <c r="S176" s="1"/>
      <c r="T176" s="1"/>
      <c r="U176" s="1"/>
      <c r="V176" s="1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8:143" x14ac:dyDescent="0.2">
      <c r="R177" s="1"/>
      <c r="S177" s="1"/>
      <c r="T177" s="1"/>
      <c r="U177" s="1"/>
      <c r="V177" s="1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8:143" x14ac:dyDescent="0.2">
      <c r="R178" s="1"/>
      <c r="S178" s="1"/>
      <c r="T178" s="1"/>
      <c r="U178" s="1"/>
      <c r="V178" s="1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8:143" x14ac:dyDescent="0.2">
      <c r="R179" s="1"/>
      <c r="S179" s="1"/>
      <c r="T179" s="1"/>
      <c r="U179" s="1"/>
      <c r="V179" s="1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8:143" x14ac:dyDescent="0.2">
      <c r="R180" s="1"/>
      <c r="S180" s="1"/>
      <c r="T180" s="1"/>
      <c r="U180" s="1"/>
      <c r="V180" s="1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8:143" x14ac:dyDescent="0.2">
      <c r="R181" s="1"/>
      <c r="S181" s="1"/>
      <c r="T181" s="1"/>
      <c r="U181" s="1"/>
      <c r="V181" s="1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8:143" x14ac:dyDescent="0.2">
      <c r="R182" s="1"/>
      <c r="S182" s="1"/>
      <c r="T182" s="1"/>
      <c r="U182" s="1"/>
      <c r="V182" s="1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8:143" x14ac:dyDescent="0.2">
      <c r="R183" s="1"/>
      <c r="S183" s="1"/>
      <c r="T183" s="1"/>
      <c r="U183" s="1"/>
      <c r="V183" s="1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8:143" x14ac:dyDescent="0.2">
      <c r="R184" s="1"/>
      <c r="S184" s="1"/>
      <c r="T184" s="1"/>
      <c r="U184" s="1"/>
      <c r="V184" s="1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8:143" x14ac:dyDescent="0.2">
      <c r="R185" s="1"/>
      <c r="S185" s="1"/>
      <c r="T185" s="1"/>
      <c r="U185" s="1"/>
      <c r="V185" s="1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8:143" x14ac:dyDescent="0.2">
      <c r="R186" s="1"/>
      <c r="S186" s="1"/>
      <c r="T186" s="1"/>
      <c r="U186" s="1"/>
      <c r="V186" s="1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8:143" x14ac:dyDescent="0.2">
      <c r="R187" s="1"/>
      <c r="S187" s="1"/>
      <c r="T187" s="1"/>
      <c r="U187" s="1"/>
      <c r="V187" s="1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8:143" x14ac:dyDescent="0.2">
      <c r="R188" s="1"/>
      <c r="S188" s="1"/>
      <c r="T188" s="1"/>
      <c r="U188" s="1"/>
      <c r="V188" s="1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8:143" x14ac:dyDescent="0.2">
      <c r="R189" s="1"/>
      <c r="S189" s="1"/>
      <c r="T189" s="1"/>
      <c r="U189" s="1"/>
      <c r="V189" s="1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8:143" x14ac:dyDescent="0.2">
      <c r="R190" s="1"/>
      <c r="S190" s="1"/>
      <c r="T190" s="1"/>
      <c r="U190" s="1"/>
      <c r="V190" s="1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8:143" x14ac:dyDescent="0.2">
      <c r="R191" s="1"/>
      <c r="S191" s="1"/>
      <c r="T191" s="1"/>
      <c r="U191" s="1"/>
      <c r="V191" s="1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8:143" x14ac:dyDescent="0.2">
      <c r="R192" s="1"/>
      <c r="S192" s="1"/>
      <c r="T192" s="1"/>
      <c r="U192" s="1"/>
      <c r="V192" s="1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8:143" x14ac:dyDescent="0.2">
      <c r="R193" s="1"/>
      <c r="S193" s="1"/>
      <c r="T193" s="1"/>
      <c r="U193" s="1"/>
      <c r="V193" s="1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8:143" x14ac:dyDescent="0.2">
      <c r="R194" s="1"/>
      <c r="S194" s="1"/>
      <c r="T194" s="1"/>
      <c r="U194" s="1"/>
      <c r="V194" s="1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8:143" x14ac:dyDescent="0.2">
      <c r="R195" s="1"/>
      <c r="S195" s="1"/>
      <c r="T195" s="1"/>
      <c r="U195" s="1"/>
      <c r="V195" s="1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8:143" x14ac:dyDescent="0.2">
      <c r="R196" s="1"/>
      <c r="S196" s="1"/>
      <c r="T196" s="1"/>
      <c r="U196" s="1"/>
      <c r="V196" s="1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8:143" x14ac:dyDescent="0.2">
      <c r="R197" s="1"/>
      <c r="S197" s="1"/>
      <c r="T197" s="1"/>
      <c r="U197" s="1"/>
      <c r="V197" s="1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8:143" x14ac:dyDescent="0.2">
      <c r="R198" s="1"/>
      <c r="S198" s="1"/>
      <c r="T198" s="1"/>
      <c r="U198" s="1"/>
      <c r="V198" s="1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8:143" x14ac:dyDescent="0.2">
      <c r="R199" s="1"/>
      <c r="S199" s="1"/>
      <c r="T199" s="1"/>
      <c r="U199" s="1"/>
      <c r="V199" s="1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8:143" x14ac:dyDescent="0.2">
      <c r="R200" s="1"/>
      <c r="S200" s="1"/>
      <c r="T200" s="1"/>
      <c r="U200" s="1"/>
      <c r="V200" s="1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8:143" x14ac:dyDescent="0.2">
      <c r="R201" s="1"/>
      <c r="S201" s="1"/>
      <c r="T201" s="1"/>
      <c r="U201" s="1"/>
      <c r="V201" s="1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8:143" x14ac:dyDescent="0.2">
      <c r="R202" s="1"/>
      <c r="S202" s="1"/>
      <c r="T202" s="1"/>
      <c r="U202" s="1"/>
      <c r="V202" s="1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8:143" x14ac:dyDescent="0.2">
      <c r="R203" s="1"/>
      <c r="S203" s="1"/>
      <c r="T203" s="1"/>
      <c r="U203" s="1"/>
      <c r="V203" s="1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8:143" x14ac:dyDescent="0.2">
      <c r="R204" s="1"/>
      <c r="S204" s="1"/>
      <c r="T204" s="1"/>
      <c r="U204" s="1"/>
      <c r="V204" s="1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8:143" x14ac:dyDescent="0.2">
      <c r="R205" s="1"/>
      <c r="S205" s="1"/>
      <c r="T205" s="1"/>
      <c r="U205" s="1"/>
      <c r="V205" s="1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8:143" x14ac:dyDescent="0.2">
      <c r="R206" s="1"/>
      <c r="S206" s="1"/>
      <c r="T206" s="1"/>
      <c r="U206" s="1"/>
      <c r="V206" s="1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8:143" x14ac:dyDescent="0.2">
      <c r="R207" s="1"/>
      <c r="S207" s="1"/>
      <c r="T207" s="1"/>
      <c r="U207" s="1"/>
      <c r="V207" s="1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8:143" x14ac:dyDescent="0.2">
      <c r="R208" s="1"/>
      <c r="S208" s="1"/>
      <c r="T208" s="1"/>
      <c r="U208" s="1"/>
      <c r="V208" s="1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8:143" x14ac:dyDescent="0.2">
      <c r="R209" s="1"/>
      <c r="S209" s="1"/>
      <c r="T209" s="1"/>
      <c r="U209" s="1"/>
      <c r="V209" s="1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8:143" x14ac:dyDescent="0.2">
      <c r="R210" s="1"/>
      <c r="S210" s="1"/>
      <c r="T210" s="1"/>
      <c r="U210" s="1"/>
      <c r="V210" s="1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8:143" x14ac:dyDescent="0.2">
      <c r="R211" s="1"/>
      <c r="S211" s="1"/>
      <c r="T211" s="1"/>
      <c r="U211" s="1"/>
      <c r="V211" s="1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8:143" x14ac:dyDescent="0.2">
      <c r="R212" s="1"/>
      <c r="S212" s="1"/>
      <c r="T212" s="1"/>
      <c r="U212" s="1"/>
      <c r="V212" s="1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8:143" x14ac:dyDescent="0.2">
      <c r="R213" s="1"/>
      <c r="S213" s="1"/>
      <c r="T213" s="1"/>
      <c r="U213" s="1"/>
      <c r="V213" s="1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8:143" x14ac:dyDescent="0.2">
      <c r="R214" s="1"/>
      <c r="S214" s="1"/>
      <c r="T214" s="1"/>
      <c r="U214" s="1"/>
      <c r="V214" s="1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8:143" x14ac:dyDescent="0.2">
      <c r="R215" s="1"/>
      <c r="S215" s="1"/>
      <c r="T215" s="1"/>
      <c r="U215" s="1"/>
      <c r="V215" s="1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8:143" x14ac:dyDescent="0.2">
      <c r="R216" s="1"/>
      <c r="S216" s="1"/>
      <c r="T216" s="1"/>
      <c r="U216" s="1"/>
      <c r="V216" s="1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8:143" x14ac:dyDescent="0.2">
      <c r="R217" s="1"/>
      <c r="S217" s="1"/>
      <c r="T217" s="1"/>
      <c r="U217" s="1"/>
      <c r="V217" s="1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8:143" x14ac:dyDescent="0.2">
      <c r="R218" s="1"/>
      <c r="S218" s="1"/>
      <c r="T218" s="1"/>
      <c r="U218" s="1"/>
      <c r="V218" s="1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8:143" x14ac:dyDescent="0.2">
      <c r="R219" s="1"/>
      <c r="S219" s="1"/>
      <c r="T219" s="1"/>
      <c r="U219" s="1"/>
      <c r="V219" s="1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8:143" x14ac:dyDescent="0.2">
      <c r="R220" s="1"/>
      <c r="S220" s="1"/>
      <c r="T220" s="1"/>
      <c r="U220" s="1"/>
      <c r="V220" s="1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8:143" x14ac:dyDescent="0.2">
      <c r="R221" s="1"/>
      <c r="S221" s="1"/>
      <c r="T221" s="1"/>
      <c r="U221" s="1"/>
      <c r="V221" s="1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8:143" x14ac:dyDescent="0.2">
      <c r="R222" s="1"/>
      <c r="S222" s="1"/>
      <c r="T222" s="1"/>
      <c r="U222" s="1"/>
      <c r="V222" s="1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8:143" x14ac:dyDescent="0.2">
      <c r="R223" s="1"/>
      <c r="S223" s="1"/>
      <c r="T223" s="1"/>
      <c r="U223" s="1"/>
      <c r="V223" s="1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8:143" x14ac:dyDescent="0.2">
      <c r="R224" s="1"/>
      <c r="S224" s="1"/>
      <c r="T224" s="1"/>
      <c r="U224" s="1"/>
      <c r="V224" s="1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18:143" x14ac:dyDescent="0.2">
      <c r="R225" s="1"/>
      <c r="S225" s="1"/>
      <c r="T225" s="1"/>
      <c r="U225" s="1"/>
      <c r="V225" s="1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</row>
    <row r="226" spans="18:143" x14ac:dyDescent="0.2">
      <c r="R226" s="1"/>
      <c r="S226" s="1"/>
      <c r="T226" s="1"/>
      <c r="U226" s="1"/>
      <c r="V226" s="1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</row>
    <row r="227" spans="18:143" x14ac:dyDescent="0.2">
      <c r="R227" s="1"/>
      <c r="S227" s="1"/>
      <c r="T227" s="1"/>
      <c r="U227" s="1"/>
      <c r="V227" s="1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</row>
    <row r="228" spans="18:143" x14ac:dyDescent="0.2">
      <c r="R228" s="1"/>
      <c r="S228" s="1"/>
      <c r="T228" s="1"/>
      <c r="U228" s="1"/>
      <c r="V228" s="1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</row>
    <row r="229" spans="18:143" x14ac:dyDescent="0.2">
      <c r="R229" s="1"/>
      <c r="S229" s="1"/>
      <c r="T229" s="1"/>
      <c r="U229" s="1"/>
      <c r="V229" s="1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</row>
    <row r="230" spans="18:143" x14ac:dyDescent="0.2">
      <c r="R230" s="1"/>
      <c r="S230" s="1"/>
      <c r="T230" s="1"/>
      <c r="U230" s="1"/>
      <c r="V230" s="1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</row>
    <row r="231" spans="18:143" x14ac:dyDescent="0.2">
      <c r="R231" s="1"/>
      <c r="S231" s="1"/>
      <c r="T231" s="1"/>
      <c r="U231" s="1"/>
      <c r="V231" s="1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</row>
    <row r="232" spans="18:143" x14ac:dyDescent="0.2">
      <c r="R232" s="1"/>
      <c r="S232" s="1"/>
      <c r="T232" s="1"/>
      <c r="U232" s="1"/>
      <c r="V232" s="1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</row>
    <row r="233" spans="18:143" x14ac:dyDescent="0.2">
      <c r="R233" s="1"/>
      <c r="S233" s="1"/>
      <c r="T233" s="1"/>
      <c r="U233" s="1"/>
      <c r="V233" s="1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</row>
    <row r="234" spans="18:143" x14ac:dyDescent="0.2">
      <c r="R234" s="1"/>
      <c r="S234" s="1"/>
      <c r="T234" s="1"/>
      <c r="U234" s="1"/>
      <c r="V234" s="1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</row>
    <row r="235" spans="18:143" x14ac:dyDescent="0.2">
      <c r="R235" s="1"/>
      <c r="S235" s="1"/>
      <c r="T235" s="1"/>
      <c r="U235" s="1"/>
      <c r="V235" s="1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</row>
    <row r="236" spans="18:143" x14ac:dyDescent="0.2">
      <c r="R236" s="1"/>
      <c r="S236" s="1"/>
      <c r="T236" s="1"/>
      <c r="U236" s="1"/>
      <c r="V236" s="1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</row>
    <row r="237" spans="18:143" x14ac:dyDescent="0.2">
      <c r="R237" s="1"/>
      <c r="S237" s="1"/>
      <c r="T237" s="1"/>
      <c r="U237" s="1"/>
      <c r="V237" s="1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</row>
    <row r="238" spans="18:143" x14ac:dyDescent="0.2">
      <c r="R238" s="1"/>
      <c r="S238" s="1"/>
      <c r="T238" s="1"/>
      <c r="U238" s="1"/>
      <c r="V238" s="1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</row>
    <row r="239" spans="18:143" x14ac:dyDescent="0.2">
      <c r="R239" s="1"/>
      <c r="S239" s="1"/>
      <c r="T239" s="1"/>
      <c r="U239" s="1"/>
      <c r="V239" s="1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</row>
    <row r="240" spans="18:143" x14ac:dyDescent="0.2">
      <c r="R240" s="1"/>
      <c r="S240" s="1"/>
      <c r="T240" s="1"/>
      <c r="U240" s="1"/>
      <c r="V240" s="1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</row>
    <row r="241" spans="18:143" x14ac:dyDescent="0.2">
      <c r="R241" s="1"/>
      <c r="S241" s="1"/>
      <c r="T241" s="1"/>
      <c r="U241" s="1"/>
      <c r="V241" s="1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</row>
    <row r="242" spans="18:143" x14ac:dyDescent="0.2">
      <c r="R242" s="1"/>
      <c r="S242" s="1"/>
      <c r="T242" s="1"/>
      <c r="U242" s="1"/>
      <c r="V242" s="1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</row>
    <row r="243" spans="18:143" x14ac:dyDescent="0.2">
      <c r="R243" s="1"/>
      <c r="S243" s="1"/>
      <c r="T243" s="1"/>
      <c r="U243" s="1"/>
      <c r="V243" s="1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</row>
    <row r="244" spans="18:143" x14ac:dyDescent="0.2">
      <c r="R244" s="1"/>
      <c r="S244" s="1"/>
      <c r="T244" s="1"/>
      <c r="U244" s="1"/>
      <c r="V244" s="1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</row>
    <row r="245" spans="18:143" x14ac:dyDescent="0.2">
      <c r="R245" s="1"/>
      <c r="S245" s="1"/>
      <c r="T245" s="1"/>
      <c r="U245" s="1"/>
      <c r="V245" s="1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</row>
    <row r="246" spans="18:143" x14ac:dyDescent="0.2">
      <c r="R246" s="1"/>
      <c r="S246" s="1"/>
      <c r="T246" s="1"/>
      <c r="U246" s="1"/>
      <c r="V246" s="1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</row>
    <row r="247" spans="18:143" x14ac:dyDescent="0.2">
      <c r="R247" s="1"/>
      <c r="S247" s="1"/>
      <c r="T247" s="1"/>
      <c r="U247" s="1"/>
      <c r="V247" s="1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</row>
    <row r="248" spans="18:143" x14ac:dyDescent="0.2">
      <c r="R248" s="1"/>
      <c r="S248" s="1"/>
      <c r="T248" s="1"/>
      <c r="U248" s="1"/>
      <c r="V248" s="1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</row>
    <row r="249" spans="18:143" x14ac:dyDescent="0.2">
      <c r="R249" s="1"/>
      <c r="S249" s="1"/>
      <c r="T249" s="1"/>
      <c r="U249" s="1"/>
      <c r="V249" s="1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</row>
    <row r="250" spans="18:143" x14ac:dyDescent="0.2">
      <c r="R250" s="1"/>
      <c r="S250" s="1"/>
      <c r="T250" s="1"/>
      <c r="U250" s="1"/>
      <c r="V250" s="1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</row>
    <row r="251" spans="18:143" x14ac:dyDescent="0.2">
      <c r="R251" s="1"/>
      <c r="S251" s="1"/>
      <c r="T251" s="1"/>
      <c r="U251" s="1"/>
      <c r="V251" s="1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</row>
    <row r="252" spans="18:143" x14ac:dyDescent="0.2">
      <c r="R252" s="1"/>
      <c r="S252" s="1"/>
      <c r="T252" s="1"/>
      <c r="U252" s="1"/>
      <c r="V252" s="1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</row>
    <row r="253" spans="18:143" x14ac:dyDescent="0.2">
      <c r="R253" s="1"/>
      <c r="S253" s="1"/>
      <c r="T253" s="1"/>
      <c r="U253" s="1"/>
      <c r="V253" s="1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</row>
    <row r="254" spans="18:143" x14ac:dyDescent="0.2">
      <c r="R254" s="1"/>
      <c r="S254" s="1"/>
      <c r="T254" s="1"/>
      <c r="U254" s="1"/>
      <c r="V254" s="1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</row>
    <row r="255" spans="18:143" x14ac:dyDescent="0.2">
      <c r="R255" s="1"/>
      <c r="S255" s="1"/>
      <c r="T255" s="1"/>
      <c r="U255" s="1"/>
      <c r="V255" s="1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</row>
    <row r="256" spans="18:143" x14ac:dyDescent="0.2">
      <c r="R256" s="1"/>
      <c r="S256" s="1"/>
      <c r="T256" s="1"/>
      <c r="U256" s="1"/>
      <c r="V256" s="1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</row>
    <row r="257" spans="18:143" x14ac:dyDescent="0.2">
      <c r="R257" s="1"/>
      <c r="S257" s="1"/>
      <c r="T257" s="1"/>
      <c r="U257" s="1"/>
      <c r="V257" s="1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</row>
    <row r="258" spans="18:143" x14ac:dyDescent="0.2">
      <c r="R258" s="1"/>
      <c r="S258" s="1"/>
      <c r="T258" s="1"/>
      <c r="U258" s="1"/>
      <c r="V258" s="1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</row>
    <row r="259" spans="18:143" x14ac:dyDescent="0.2">
      <c r="R259" s="1"/>
      <c r="S259" s="1"/>
      <c r="T259" s="1"/>
      <c r="U259" s="1"/>
      <c r="V259" s="1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</row>
    <row r="260" spans="18:143" x14ac:dyDescent="0.2">
      <c r="R260" s="1"/>
      <c r="S260" s="1"/>
      <c r="T260" s="1"/>
      <c r="U260" s="1"/>
      <c r="V260" s="1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</row>
    <row r="261" spans="18:143" x14ac:dyDescent="0.2">
      <c r="R261" s="1"/>
      <c r="S261" s="1"/>
      <c r="T261" s="1"/>
      <c r="U261" s="1"/>
      <c r="V261" s="1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</row>
    <row r="262" spans="18:143" x14ac:dyDescent="0.2">
      <c r="R262" s="1"/>
      <c r="S262" s="1"/>
      <c r="T262" s="1"/>
      <c r="U262" s="1"/>
      <c r="V262" s="1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</row>
    <row r="263" spans="18:143" x14ac:dyDescent="0.2">
      <c r="R263" s="1"/>
      <c r="S263" s="1"/>
      <c r="T263" s="1"/>
      <c r="U263" s="1"/>
      <c r="V263" s="1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</row>
    <row r="264" spans="18:143" x14ac:dyDescent="0.2">
      <c r="R264" s="1"/>
      <c r="S264" s="1"/>
      <c r="T264" s="1"/>
      <c r="U264" s="1"/>
      <c r="V264" s="1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</row>
    <row r="265" spans="18:143" x14ac:dyDescent="0.2">
      <c r="R265" s="1"/>
      <c r="S265" s="1"/>
      <c r="T265" s="1"/>
      <c r="U265" s="1"/>
      <c r="V265" s="1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</row>
    <row r="266" spans="18:143" x14ac:dyDescent="0.2">
      <c r="R266" s="1"/>
      <c r="S266" s="1"/>
      <c r="T266" s="1"/>
      <c r="U266" s="1"/>
      <c r="V266" s="1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</row>
    <row r="267" spans="18:143" x14ac:dyDescent="0.2">
      <c r="R267" s="1"/>
      <c r="S267" s="1"/>
      <c r="T267" s="1"/>
      <c r="U267" s="1"/>
      <c r="V267" s="1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</row>
    <row r="268" spans="18:143" x14ac:dyDescent="0.2">
      <c r="R268" s="1"/>
      <c r="S268" s="1"/>
      <c r="T268" s="1"/>
      <c r="U268" s="1"/>
      <c r="V268" s="1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</row>
    <row r="269" spans="18:143" x14ac:dyDescent="0.2">
      <c r="R269" s="1"/>
      <c r="S269" s="1"/>
      <c r="T269" s="1"/>
      <c r="U269" s="1"/>
      <c r="V269" s="1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</row>
    <row r="270" spans="18:143" x14ac:dyDescent="0.2">
      <c r="R270" s="1"/>
      <c r="S270" s="1"/>
      <c r="T270" s="1"/>
      <c r="U270" s="1"/>
      <c r="V270" s="1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</row>
    <row r="271" spans="18:143" x14ac:dyDescent="0.2">
      <c r="R271" s="1"/>
      <c r="S271" s="1"/>
      <c r="T271" s="1"/>
      <c r="U271" s="1"/>
      <c r="V271" s="1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</row>
    <row r="272" spans="18:143" x14ac:dyDescent="0.2">
      <c r="R272" s="1"/>
      <c r="S272" s="1"/>
      <c r="T272" s="1"/>
      <c r="U272" s="1"/>
      <c r="V272" s="1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</row>
    <row r="273" spans="18:143" x14ac:dyDescent="0.2">
      <c r="R273" s="1"/>
      <c r="S273" s="1"/>
      <c r="T273" s="1"/>
      <c r="U273" s="1"/>
      <c r="V273" s="1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</row>
    <row r="274" spans="18:143" x14ac:dyDescent="0.2">
      <c r="R274" s="1"/>
      <c r="S274" s="1"/>
      <c r="T274" s="1"/>
      <c r="U274" s="1"/>
      <c r="V274" s="1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</row>
    <row r="275" spans="18:143" x14ac:dyDescent="0.2">
      <c r="R275" s="1"/>
      <c r="S275" s="1"/>
      <c r="T275" s="1"/>
      <c r="U275" s="1"/>
      <c r="V275" s="1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</row>
    <row r="276" spans="18:143" x14ac:dyDescent="0.2">
      <c r="R276" s="1"/>
      <c r="S276" s="1"/>
      <c r="T276" s="1"/>
      <c r="U276" s="1"/>
      <c r="V276" s="1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</row>
    <row r="277" spans="18:143" x14ac:dyDescent="0.2">
      <c r="R277" s="1"/>
      <c r="S277" s="1"/>
      <c r="T277" s="1"/>
      <c r="U277" s="1"/>
      <c r="V277" s="1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</row>
    <row r="278" spans="18:143" x14ac:dyDescent="0.2">
      <c r="R278" s="1"/>
      <c r="S278" s="1"/>
      <c r="T278" s="1"/>
      <c r="U278" s="1"/>
      <c r="V278" s="1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</row>
    <row r="279" spans="18:143" x14ac:dyDescent="0.2">
      <c r="R279" s="1"/>
      <c r="S279" s="1"/>
      <c r="T279" s="1"/>
      <c r="U279" s="1"/>
      <c r="V279" s="1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</row>
    <row r="280" spans="18:143" x14ac:dyDescent="0.2">
      <c r="R280" s="1"/>
      <c r="S280" s="1"/>
      <c r="T280" s="1"/>
      <c r="U280" s="1"/>
      <c r="V280" s="1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</row>
    <row r="281" spans="18:143" x14ac:dyDescent="0.2">
      <c r="R281" s="1"/>
      <c r="S281" s="1"/>
      <c r="T281" s="1"/>
      <c r="U281" s="1"/>
      <c r="V281" s="1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</row>
    <row r="282" spans="18:143" x14ac:dyDescent="0.2">
      <c r="R282" s="1"/>
      <c r="S282" s="1"/>
      <c r="T282" s="1"/>
      <c r="U282" s="1"/>
      <c r="V282" s="1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</row>
    <row r="283" spans="18:143" x14ac:dyDescent="0.2">
      <c r="R283" s="1"/>
      <c r="S283" s="1"/>
      <c r="T283" s="1"/>
      <c r="U283" s="1"/>
      <c r="V283" s="1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</row>
    <row r="284" spans="18:143" x14ac:dyDescent="0.2">
      <c r="R284" s="1"/>
      <c r="S284" s="1"/>
      <c r="T284" s="1"/>
      <c r="U284" s="1"/>
      <c r="V284" s="1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</row>
    <row r="285" spans="18:143" x14ac:dyDescent="0.2">
      <c r="R285" s="1"/>
      <c r="S285" s="1"/>
      <c r="T285" s="1"/>
      <c r="U285" s="1"/>
      <c r="V285" s="1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</row>
    <row r="286" spans="18:143" x14ac:dyDescent="0.2">
      <c r="R286" s="1"/>
      <c r="S286" s="1"/>
      <c r="T286" s="1"/>
      <c r="U286" s="1"/>
      <c r="V286" s="1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</row>
    <row r="287" spans="18:143" x14ac:dyDescent="0.2"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</row>
    <row r="288" spans="18:143" x14ac:dyDescent="0.2"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</row>
    <row r="289" spans="24:143" x14ac:dyDescent="0.2"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</row>
  </sheetData>
  <sheetProtection selectLockedCells="1"/>
  <mergeCells count="35">
    <mergeCell ref="M33:M34"/>
    <mergeCell ref="N33:N34"/>
    <mergeCell ref="O33:O34"/>
    <mergeCell ref="G33:G34"/>
    <mergeCell ref="H33:H34"/>
    <mergeCell ref="I33:I34"/>
    <mergeCell ref="J33:J34"/>
    <mergeCell ref="K33:K34"/>
    <mergeCell ref="L33:L34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62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301"/>
  <sheetViews>
    <sheetView showGridLines="0" topLeftCell="A31" zoomScale="70" zoomScaleNormal="70" workbookViewId="0">
      <selection activeCell="L59" sqref="L59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24" width="11.42578125" style="1" hidden="1" customWidth="1"/>
    <col min="25" max="28" width="0" style="1" hidden="1" customWidth="1"/>
    <col min="29" max="16384" width="11.42578125" style="1"/>
  </cols>
  <sheetData>
    <row r="1" spans="4:143" x14ac:dyDescent="0.2">
      <c r="Q1" s="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4:143" x14ac:dyDescent="0.2"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4:143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4:143" x14ac:dyDescent="0.2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4:143" x14ac:dyDescent="0.2">
      <c r="J5" s="6"/>
      <c r="K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4:143" x14ac:dyDescent="0.2"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4:143" x14ac:dyDescent="0.2"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4:143" ht="15.75" x14ac:dyDescent="0.25">
      <c r="G8" s="105" t="s">
        <v>43</v>
      </c>
      <c r="H8" s="106"/>
      <c r="I8" s="106"/>
      <c r="J8" s="106"/>
      <c r="K8" s="106"/>
      <c r="L8" s="106"/>
      <c r="M8" s="106"/>
      <c r="N8" s="106"/>
      <c r="O8" s="106"/>
      <c r="P8" s="107"/>
      <c r="Q8" s="108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4:143" x14ac:dyDescent="0.2">
      <c r="M9" s="7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4:143" ht="12.75" customHeight="1" x14ac:dyDescent="0.2">
      <c r="G10" s="8" t="s">
        <v>0</v>
      </c>
      <c r="H10" s="109">
        <v>45145</v>
      </c>
      <c r="I10" s="110"/>
      <c r="J10" s="111" t="s">
        <v>1</v>
      </c>
      <c r="K10" s="112"/>
      <c r="L10" s="113">
        <f>XIRR(O42:O62,E42:E62)</f>
        <v>1.5084549784660339E-2</v>
      </c>
      <c r="M10" s="114"/>
      <c r="N10" s="111" t="s">
        <v>2</v>
      </c>
      <c r="O10" s="112"/>
      <c r="P10" s="113" t="s">
        <v>3</v>
      </c>
      <c r="Q10" s="114"/>
      <c r="R10" s="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4:143" ht="12.75" customHeight="1" x14ac:dyDescent="0.2">
      <c r="G11" s="10" t="s">
        <v>4</v>
      </c>
      <c r="H11" s="125">
        <f>C62</f>
        <v>46972</v>
      </c>
      <c r="I11" s="126"/>
      <c r="J11" s="127" t="s">
        <v>5</v>
      </c>
      <c r="K11" s="128"/>
      <c r="L11" s="129">
        <f>+NOMINAL(L10,4)</f>
        <v>1.4999964055301795E-2</v>
      </c>
      <c r="M11" s="130"/>
      <c r="N11" s="127" t="s">
        <v>6</v>
      </c>
      <c r="O11" s="128"/>
      <c r="P11" s="157">
        <v>276.25560000000002</v>
      </c>
      <c r="Q11" s="158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4:143" ht="12.75" customHeight="1" x14ac:dyDescent="0.2">
      <c r="D12" s="11"/>
      <c r="G12" s="12" t="s">
        <v>7</v>
      </c>
      <c r="H12" s="117" t="s">
        <v>8</v>
      </c>
      <c r="I12" s="118"/>
      <c r="J12" s="119" t="s">
        <v>9</v>
      </c>
      <c r="K12" s="120"/>
      <c r="L12" s="121">
        <f>+(V64/U64)</f>
        <v>4.8315615215701975</v>
      </c>
      <c r="M12" s="122"/>
      <c r="N12" s="119" t="s">
        <v>10</v>
      </c>
      <c r="O12" s="120"/>
      <c r="P12" s="117">
        <v>1</v>
      </c>
      <c r="Q12" s="118"/>
      <c r="S12" s="13"/>
      <c r="U12" s="14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4:143" ht="12.75" customHeight="1" x14ac:dyDescent="0.2">
      <c r="G13" s="10" t="s">
        <v>11</v>
      </c>
      <c r="H13" s="141">
        <f>H11</f>
        <v>46972</v>
      </c>
      <c r="I13" s="142"/>
      <c r="J13" s="127" t="s">
        <v>12</v>
      </c>
      <c r="K13" s="128"/>
      <c r="L13" s="143"/>
      <c r="M13" s="144"/>
      <c r="N13" s="127" t="s">
        <v>13</v>
      </c>
      <c r="O13" s="128"/>
      <c r="P13" s="145">
        <v>15000000</v>
      </c>
      <c r="Q13" s="146"/>
      <c r="S13" s="13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4:143" ht="12.75" customHeight="1" x14ac:dyDescent="0.2">
      <c r="G14" s="15" t="s">
        <v>14</v>
      </c>
      <c r="H14" s="133">
        <f>+H10</f>
        <v>45145</v>
      </c>
      <c r="I14" s="134"/>
      <c r="J14" s="135" t="s">
        <v>15</v>
      </c>
      <c r="K14" s="136"/>
      <c r="L14" s="137">
        <v>60</v>
      </c>
      <c r="M14" s="138"/>
      <c r="N14" s="135" t="s">
        <v>16</v>
      </c>
      <c r="O14" s="136"/>
      <c r="P14" s="159">
        <v>1.4999999999999999E-2</v>
      </c>
      <c r="Q14" s="160"/>
      <c r="S14" s="13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4:143" x14ac:dyDescent="0.2">
      <c r="H15" s="16"/>
      <c r="I15" s="17"/>
      <c r="J15" s="17"/>
      <c r="M15" s="18"/>
      <c r="N15" s="19"/>
      <c r="S15" s="13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4:143" x14ac:dyDescent="0.2">
      <c r="J16" s="20" t="s">
        <v>17</v>
      </c>
      <c r="K16" s="21" t="s">
        <v>18</v>
      </c>
      <c r="L16" s="21" t="s">
        <v>19</v>
      </c>
      <c r="M16" s="22" t="s">
        <v>20</v>
      </c>
      <c r="N16" s="19"/>
      <c r="S16" s="13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10:143" ht="12.75" customHeight="1" x14ac:dyDescent="0.2">
      <c r="J17" s="23">
        <f>+G43</f>
        <v>45237</v>
      </c>
      <c r="K17" s="24">
        <f t="shared" ref="K17:K36" si="0">+$P$13*L43/100</f>
        <v>0</v>
      </c>
      <c r="L17" s="24">
        <f t="shared" ref="L17:L36" si="1">+$P$13*K43/100</f>
        <v>56712.32876712329</v>
      </c>
      <c r="M17" s="25">
        <f>SUM(K17:L17)</f>
        <v>56712.32876712329</v>
      </c>
      <c r="N17" s="19"/>
      <c r="P17" s="26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10:143" ht="12.75" customHeight="1" x14ac:dyDescent="0.2">
      <c r="J18" s="23">
        <f t="shared" ref="J18:J32" si="2">+G44</f>
        <v>45329</v>
      </c>
      <c r="K18" s="24">
        <f t="shared" si="0"/>
        <v>0</v>
      </c>
      <c r="L18" s="24">
        <f t="shared" si="1"/>
        <v>56712.32876712329</v>
      </c>
      <c r="M18" s="25">
        <f>SUM(K18:L18)</f>
        <v>56712.32876712329</v>
      </c>
      <c r="N18" s="19"/>
      <c r="P18" s="26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10:143" ht="12.75" customHeight="1" x14ac:dyDescent="0.2">
      <c r="J19" s="23">
        <f t="shared" si="2"/>
        <v>45419</v>
      </c>
      <c r="K19" s="24">
        <f t="shared" si="0"/>
        <v>0</v>
      </c>
      <c r="L19" s="24">
        <f t="shared" si="1"/>
        <v>55479.452054794514</v>
      </c>
      <c r="M19" s="25">
        <f t="shared" ref="M19:M35" si="3">SUM(K19:L19)</f>
        <v>55479.452054794514</v>
      </c>
      <c r="N19" s="19"/>
      <c r="P19" s="26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10:143" ht="12.75" customHeight="1" x14ac:dyDescent="0.2">
      <c r="J20" s="23">
        <f t="shared" si="2"/>
        <v>45511</v>
      </c>
      <c r="K20" s="24">
        <f t="shared" si="0"/>
        <v>0</v>
      </c>
      <c r="L20" s="24">
        <f t="shared" si="1"/>
        <v>56712.32876712329</v>
      </c>
      <c r="M20" s="25">
        <f t="shared" si="3"/>
        <v>56712.32876712329</v>
      </c>
      <c r="N20" s="19"/>
      <c r="P20" s="26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10:143" ht="12.75" customHeight="1" x14ac:dyDescent="0.2">
      <c r="J21" s="23">
        <f t="shared" si="2"/>
        <v>45603</v>
      </c>
      <c r="K21" s="24">
        <f t="shared" si="0"/>
        <v>0</v>
      </c>
      <c r="L21" s="24">
        <f t="shared" si="1"/>
        <v>56712.32876712329</v>
      </c>
      <c r="M21" s="25">
        <f t="shared" si="3"/>
        <v>56712.32876712329</v>
      </c>
      <c r="N21" s="19"/>
      <c r="P21" s="26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10:143" ht="12.75" customHeight="1" x14ac:dyDescent="0.2">
      <c r="J22" s="23">
        <f t="shared" si="2"/>
        <v>45695</v>
      </c>
      <c r="K22" s="24">
        <f t="shared" si="0"/>
        <v>0</v>
      </c>
      <c r="L22" s="24">
        <f t="shared" si="1"/>
        <v>56712.32876712329</v>
      </c>
      <c r="M22" s="25">
        <f t="shared" si="3"/>
        <v>56712.32876712329</v>
      </c>
      <c r="N22" s="19"/>
      <c r="P22" s="2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10:143" ht="12.75" customHeight="1" x14ac:dyDescent="0.2">
      <c r="J23" s="23">
        <f t="shared" si="2"/>
        <v>45784</v>
      </c>
      <c r="K23" s="24">
        <f t="shared" si="0"/>
        <v>0</v>
      </c>
      <c r="L23" s="24">
        <f t="shared" si="1"/>
        <v>54863.013698630137</v>
      </c>
      <c r="M23" s="25">
        <f t="shared" si="3"/>
        <v>54863.013698630137</v>
      </c>
      <c r="N23" s="19"/>
      <c r="P23" s="26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10:143" ht="12.75" customHeight="1" x14ac:dyDescent="0.2">
      <c r="J24" s="23">
        <f t="shared" si="2"/>
        <v>45876</v>
      </c>
      <c r="K24" s="24">
        <f t="shared" si="0"/>
        <v>0</v>
      </c>
      <c r="L24" s="24">
        <f t="shared" si="1"/>
        <v>56712.32876712329</v>
      </c>
      <c r="M24" s="25">
        <f t="shared" si="3"/>
        <v>56712.32876712329</v>
      </c>
      <c r="N24" s="19"/>
      <c r="P24" s="26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10:143" ht="12.75" customHeight="1" x14ac:dyDescent="0.2">
      <c r="J25" s="23">
        <f t="shared" si="2"/>
        <v>45968</v>
      </c>
      <c r="K25" s="24">
        <f t="shared" si="0"/>
        <v>0</v>
      </c>
      <c r="L25" s="24">
        <f t="shared" si="1"/>
        <v>56712.32876712329</v>
      </c>
      <c r="M25" s="25">
        <f t="shared" si="3"/>
        <v>56712.32876712329</v>
      </c>
      <c r="N25" s="19"/>
      <c r="P25" s="2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10:143" ht="12.75" customHeight="1" x14ac:dyDescent="0.2">
      <c r="J26" s="23">
        <f t="shared" si="2"/>
        <v>46060</v>
      </c>
      <c r="K26" s="24">
        <f t="shared" si="0"/>
        <v>0</v>
      </c>
      <c r="L26" s="24">
        <f t="shared" si="1"/>
        <v>56712.32876712329</v>
      </c>
      <c r="M26" s="25">
        <f t="shared" si="3"/>
        <v>56712.32876712329</v>
      </c>
      <c r="N26" s="19"/>
      <c r="P26" s="2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</row>
    <row r="27" spans="10:143" ht="12.75" customHeight="1" x14ac:dyDescent="0.2">
      <c r="J27" s="23">
        <f t="shared" si="2"/>
        <v>46149</v>
      </c>
      <c r="K27" s="24">
        <f t="shared" si="0"/>
        <v>0</v>
      </c>
      <c r="L27" s="24">
        <f t="shared" si="1"/>
        <v>54863.013698630137</v>
      </c>
      <c r="M27" s="25">
        <f t="shared" si="3"/>
        <v>54863.013698630137</v>
      </c>
      <c r="N27" s="19"/>
      <c r="P27" s="2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</row>
    <row r="28" spans="10:143" ht="12.75" customHeight="1" x14ac:dyDescent="0.2">
      <c r="J28" s="23">
        <f t="shared" si="2"/>
        <v>46241</v>
      </c>
      <c r="K28" s="24">
        <f t="shared" si="0"/>
        <v>0</v>
      </c>
      <c r="L28" s="24">
        <f t="shared" si="1"/>
        <v>56712.32876712329</v>
      </c>
      <c r="M28" s="25">
        <f t="shared" si="3"/>
        <v>56712.32876712329</v>
      </c>
      <c r="N28" s="19"/>
      <c r="P28" s="2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</row>
    <row r="29" spans="10:143" ht="12.75" customHeight="1" x14ac:dyDescent="0.2">
      <c r="J29" s="23">
        <f t="shared" si="2"/>
        <v>46333</v>
      </c>
      <c r="K29" s="24">
        <f t="shared" si="0"/>
        <v>0</v>
      </c>
      <c r="L29" s="24">
        <f t="shared" si="1"/>
        <v>56712.32876712329</v>
      </c>
      <c r="M29" s="25">
        <f t="shared" si="3"/>
        <v>56712.32876712329</v>
      </c>
      <c r="N29" s="19"/>
      <c r="P29" s="2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</row>
    <row r="30" spans="10:143" ht="12.75" customHeight="1" x14ac:dyDescent="0.2">
      <c r="J30" s="23">
        <f t="shared" si="2"/>
        <v>46425</v>
      </c>
      <c r="K30" s="24">
        <f t="shared" si="0"/>
        <v>0</v>
      </c>
      <c r="L30" s="24">
        <f t="shared" si="1"/>
        <v>56712.32876712329</v>
      </c>
      <c r="M30" s="25">
        <f t="shared" si="3"/>
        <v>56712.32876712329</v>
      </c>
      <c r="N30" s="19"/>
      <c r="P30" s="2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  <row r="31" spans="10:143" ht="12.75" customHeight="1" x14ac:dyDescent="0.2">
      <c r="J31" s="23">
        <f t="shared" si="2"/>
        <v>46514</v>
      </c>
      <c r="K31" s="24">
        <f t="shared" si="0"/>
        <v>0</v>
      </c>
      <c r="L31" s="24">
        <f t="shared" si="1"/>
        <v>54863.013698630137</v>
      </c>
      <c r="M31" s="25">
        <f t="shared" si="3"/>
        <v>54863.013698630137</v>
      </c>
      <c r="N31" s="19"/>
      <c r="P31" s="2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</row>
    <row r="32" spans="10:143" ht="12.75" customHeight="1" x14ac:dyDescent="0.2">
      <c r="J32" s="23">
        <f t="shared" si="2"/>
        <v>46606</v>
      </c>
      <c r="K32" s="24">
        <f t="shared" si="0"/>
        <v>0</v>
      </c>
      <c r="L32" s="24">
        <f t="shared" si="1"/>
        <v>56712.32876712329</v>
      </c>
      <c r="M32" s="25">
        <f t="shared" si="3"/>
        <v>56712.32876712329</v>
      </c>
      <c r="N32" s="19"/>
      <c r="P32" s="2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</row>
    <row r="33" spans="2:143" ht="12.75" customHeight="1" x14ac:dyDescent="0.2">
      <c r="J33" s="23">
        <f>+G59</f>
        <v>46698</v>
      </c>
      <c r="K33" s="24">
        <f t="shared" si="0"/>
        <v>0</v>
      </c>
      <c r="L33" s="24">
        <f t="shared" si="1"/>
        <v>56712.32876712329</v>
      </c>
      <c r="M33" s="25">
        <f t="shared" si="3"/>
        <v>56712.32876712329</v>
      </c>
      <c r="N33" s="19"/>
      <c r="P33" s="2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</row>
    <row r="34" spans="2:143" ht="12.75" customHeight="1" x14ac:dyDescent="0.2">
      <c r="J34" s="23">
        <f>+G60</f>
        <v>46790</v>
      </c>
      <c r="K34" s="24">
        <f t="shared" si="0"/>
        <v>0</v>
      </c>
      <c r="L34" s="24">
        <f t="shared" si="1"/>
        <v>56712.32876712329</v>
      </c>
      <c r="M34" s="25">
        <f t="shared" si="3"/>
        <v>56712.32876712329</v>
      </c>
      <c r="N34" s="19"/>
      <c r="P34" s="2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</row>
    <row r="35" spans="2:143" ht="12.75" customHeight="1" x14ac:dyDescent="0.2">
      <c r="J35" s="23">
        <f>+G61</f>
        <v>46880</v>
      </c>
      <c r="K35" s="24">
        <f t="shared" si="0"/>
        <v>0</v>
      </c>
      <c r="L35" s="24">
        <f t="shared" si="1"/>
        <v>55479.452054794514</v>
      </c>
      <c r="M35" s="25">
        <f t="shared" si="3"/>
        <v>55479.452054794514</v>
      </c>
      <c r="N35" s="19"/>
      <c r="P35" s="2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</row>
    <row r="36" spans="2:143" ht="12.75" customHeight="1" x14ac:dyDescent="0.2">
      <c r="J36" s="23">
        <f>+G62</f>
        <v>46972</v>
      </c>
      <c r="K36" s="24">
        <f t="shared" si="0"/>
        <v>15000000</v>
      </c>
      <c r="L36" s="24">
        <f t="shared" si="1"/>
        <v>56712.32876712329</v>
      </c>
      <c r="M36" s="25">
        <f>SUM(K36:L36)</f>
        <v>15056712.328767123</v>
      </c>
      <c r="N36" s="19"/>
      <c r="P36" s="2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</row>
    <row r="37" spans="2:143" ht="12.75" customHeight="1" x14ac:dyDescent="0.2">
      <c r="J37" s="27" t="s">
        <v>20</v>
      </c>
      <c r="K37" s="28">
        <f>SUM(K17:K36)</f>
        <v>15000000</v>
      </c>
      <c r="L37" s="28">
        <f>SUM(L17:L36)</f>
        <v>1126232.8767123288</v>
      </c>
      <c r="M37" s="29">
        <f>SUM(K37:L37)</f>
        <v>16126232.87671233</v>
      </c>
      <c r="N37" s="19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</row>
    <row r="38" spans="2:143" x14ac:dyDescent="0.2">
      <c r="H38" s="30"/>
      <c r="I38" s="17"/>
      <c r="J38" s="17"/>
      <c r="M38" s="18"/>
      <c r="N38" s="19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</row>
    <row r="39" spans="2:143" ht="24" customHeight="1" x14ac:dyDescent="0.2">
      <c r="G39" s="153" t="s">
        <v>21</v>
      </c>
      <c r="H39" s="155" t="s">
        <v>22</v>
      </c>
      <c r="I39" s="155" t="s">
        <v>23</v>
      </c>
      <c r="J39" s="155" t="s">
        <v>24</v>
      </c>
      <c r="K39" s="147" t="s">
        <v>25</v>
      </c>
      <c r="L39" s="147" t="s">
        <v>26</v>
      </c>
      <c r="M39" s="147" t="s">
        <v>27</v>
      </c>
      <c r="N39" s="149" t="s">
        <v>28</v>
      </c>
      <c r="O39" s="151" t="s">
        <v>29</v>
      </c>
      <c r="R39" s="31" t="s">
        <v>30</v>
      </c>
      <c r="S39" s="31" t="s">
        <v>31</v>
      </c>
      <c r="T39" s="31" t="s">
        <v>32</v>
      </c>
      <c r="U39" s="31" t="s">
        <v>33</v>
      </c>
      <c r="V39" s="31" t="s">
        <v>34</v>
      </c>
      <c r="W39" s="31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</row>
    <row r="40" spans="2:143" x14ac:dyDescent="0.2">
      <c r="G40" s="154"/>
      <c r="H40" s="156"/>
      <c r="I40" s="156"/>
      <c r="J40" s="156"/>
      <c r="K40" s="148"/>
      <c r="L40" s="148"/>
      <c r="M40" s="148"/>
      <c r="N40" s="150"/>
      <c r="O40" s="152"/>
      <c r="R40" s="32"/>
      <c r="S40" s="33">
        <f>+L10</f>
        <v>1.5084549784660339E-2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</row>
    <row r="41" spans="2:143" x14ac:dyDescent="0.2">
      <c r="C41" s="1" t="s">
        <v>35</v>
      </c>
      <c r="G41" s="34"/>
      <c r="H41" s="35"/>
      <c r="I41" s="35"/>
      <c r="J41" s="36">
        <f>+J42</f>
        <v>1.4999999999999999E-2</v>
      </c>
      <c r="K41" s="37"/>
      <c r="L41" s="37"/>
      <c r="M41" s="38">
        <f>+M42</f>
        <v>100</v>
      </c>
      <c r="N41" s="39"/>
      <c r="O41" s="40"/>
      <c r="R41" s="32"/>
      <c r="S41" s="33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</row>
    <row r="42" spans="2:143" s="42" customFormat="1" ht="12.75" customHeight="1" x14ac:dyDescent="0.2">
      <c r="C42" s="41">
        <f>+H10</f>
        <v>45145</v>
      </c>
      <c r="E42" s="41">
        <f>+H14</f>
        <v>45145</v>
      </c>
      <c r="F42" s="43">
        <f>+H10</f>
        <v>45145</v>
      </c>
      <c r="G42" s="44">
        <f>+F42</f>
        <v>45145</v>
      </c>
      <c r="H42" s="45"/>
      <c r="I42" s="45"/>
      <c r="J42" s="46">
        <f t="shared" ref="J42:J62" si="4">+$P$14</f>
        <v>1.4999999999999999E-2</v>
      </c>
      <c r="K42" s="45"/>
      <c r="L42" s="45"/>
      <c r="M42" s="47">
        <v>100</v>
      </c>
      <c r="N42" s="47">
        <f>-P12*100</f>
        <v>-100</v>
      </c>
      <c r="O42" s="48">
        <f>+P13*-1</f>
        <v>-15000000</v>
      </c>
      <c r="P42" s="1"/>
      <c r="Q42" s="1"/>
      <c r="R42" s="49"/>
      <c r="S42" s="49"/>
      <c r="T42" s="50"/>
      <c r="U42" s="50"/>
      <c r="V42" s="50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</row>
    <row r="43" spans="2:143" s="42" customFormat="1" ht="12.75" customHeight="1" x14ac:dyDescent="0.2">
      <c r="B43" s="78">
        <f>DATEDIF($C$42,C43,"m")</f>
        <v>3</v>
      </c>
      <c r="C43" s="41">
        <f>EDATE(C42,3)</f>
        <v>45237</v>
      </c>
      <c r="D43" s="52">
        <f>+C43-C42</f>
        <v>92</v>
      </c>
      <c r="E43" s="41">
        <f>+G43</f>
        <v>45237</v>
      </c>
      <c r="F43" s="43">
        <f>+F42+D43</f>
        <v>45237</v>
      </c>
      <c r="G43" s="53">
        <f t="shared" ref="G43:G62" si="5">+F43</f>
        <v>45237</v>
      </c>
      <c r="H43" s="54">
        <f t="shared" ref="H43:H62" si="6">+F43-F42</f>
        <v>92</v>
      </c>
      <c r="I43" s="54">
        <f t="shared" ref="I43:I62" si="7">+IF(G43-$H$14&lt;0,0,G43-$H$14)</f>
        <v>92</v>
      </c>
      <c r="J43" s="55">
        <f t="shared" si="4"/>
        <v>1.4999999999999999E-2</v>
      </c>
      <c r="K43" s="56">
        <f t="shared" ref="K43:K62" si="8">+J43/365*H43*M42</f>
        <v>0.37808219178082192</v>
      </c>
      <c r="L43" s="57">
        <v>0</v>
      </c>
      <c r="M43" s="57">
        <f t="shared" ref="M43:M62" si="9">+M42-L43</f>
        <v>100</v>
      </c>
      <c r="N43" s="57">
        <f t="shared" ref="N43:N62" si="10">+IF(G43&gt;$H$14,K43+L43,0)</f>
        <v>0.37808219178082192</v>
      </c>
      <c r="O43" s="58">
        <f t="shared" ref="O43:O62" si="11">+N43*$P$13/100</f>
        <v>56712.32876712329</v>
      </c>
      <c r="P43" s="1"/>
      <c r="Q43" s="1"/>
      <c r="R43" s="59">
        <f>I43/365</f>
        <v>0.25205479452054796</v>
      </c>
      <c r="S43" s="59">
        <f t="shared" ref="S43:S62" si="12">1/(1+$L$10)^(I43/365)</f>
        <v>0.9962333700904985</v>
      </c>
      <c r="T43" s="60">
        <f>+N43</f>
        <v>0.37808219178082192</v>
      </c>
      <c r="U43" s="60">
        <f>+T43*S43</f>
        <v>0.37665809608901041</v>
      </c>
      <c r="V43" s="60">
        <f>+U43*R43</f>
        <v>9.4938479014216329E-2</v>
      </c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</row>
    <row r="44" spans="2:143" s="42" customFormat="1" ht="12.75" customHeight="1" x14ac:dyDescent="0.2">
      <c r="B44" s="78">
        <f t="shared" ref="B44:B62" si="13">DATEDIF($C$42,C44,"m")</f>
        <v>6</v>
      </c>
      <c r="C44" s="41">
        <f t="shared" ref="C44:C62" si="14">EDATE(C43,3)</f>
        <v>45329</v>
      </c>
      <c r="D44" s="52">
        <f t="shared" ref="D44:D62" si="15">+C44-C43</f>
        <v>92</v>
      </c>
      <c r="E44" s="41">
        <f t="shared" ref="E44:E62" si="16">+G44</f>
        <v>45329</v>
      </c>
      <c r="F44" s="43">
        <f t="shared" ref="F44:F62" si="17">+F43+D44</f>
        <v>45329</v>
      </c>
      <c r="G44" s="53">
        <f t="shared" si="5"/>
        <v>45329</v>
      </c>
      <c r="H44" s="54">
        <f t="shared" si="6"/>
        <v>92</v>
      </c>
      <c r="I44" s="54">
        <f t="shared" si="7"/>
        <v>184</v>
      </c>
      <c r="J44" s="55">
        <f t="shared" si="4"/>
        <v>1.4999999999999999E-2</v>
      </c>
      <c r="K44" s="56">
        <f t="shared" si="8"/>
        <v>0.37808219178082192</v>
      </c>
      <c r="L44" s="57">
        <v>0</v>
      </c>
      <c r="M44" s="57">
        <f t="shared" si="9"/>
        <v>100</v>
      </c>
      <c r="N44" s="57">
        <f t="shared" si="10"/>
        <v>0.37808219178082192</v>
      </c>
      <c r="O44" s="58">
        <f t="shared" si="11"/>
        <v>56712.32876712329</v>
      </c>
      <c r="P44" s="1"/>
      <c r="Q44" s="1"/>
      <c r="R44" s="59">
        <f t="shared" ref="R44:R62" si="18">I44/365</f>
        <v>0.50410958904109593</v>
      </c>
      <c r="S44" s="59">
        <f t="shared" si="12"/>
        <v>0.99248092768187257</v>
      </c>
      <c r="T44" s="60">
        <f t="shared" ref="T44:T62" si="19">+N44</f>
        <v>0.37808219178082192</v>
      </c>
      <c r="U44" s="60">
        <f t="shared" ref="U44:U62" si="20">+T44*S44</f>
        <v>0.37523936443862582</v>
      </c>
      <c r="V44" s="60">
        <f t="shared" ref="V44:V62" si="21">+U44*R44</f>
        <v>0.18916176179919769</v>
      </c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</row>
    <row r="45" spans="2:143" s="42" customFormat="1" ht="12.75" customHeight="1" x14ac:dyDescent="0.2">
      <c r="B45" s="78">
        <f t="shared" si="13"/>
        <v>9</v>
      </c>
      <c r="C45" s="41">
        <f t="shared" si="14"/>
        <v>45419</v>
      </c>
      <c r="D45" s="52">
        <f t="shared" si="15"/>
        <v>90</v>
      </c>
      <c r="E45" s="41">
        <f t="shared" si="16"/>
        <v>45419</v>
      </c>
      <c r="F45" s="43">
        <f t="shared" si="17"/>
        <v>45419</v>
      </c>
      <c r="G45" s="53">
        <f t="shared" si="5"/>
        <v>45419</v>
      </c>
      <c r="H45" s="54">
        <f t="shared" si="6"/>
        <v>90</v>
      </c>
      <c r="I45" s="54">
        <f t="shared" si="7"/>
        <v>274</v>
      </c>
      <c r="J45" s="55">
        <f t="shared" si="4"/>
        <v>1.4999999999999999E-2</v>
      </c>
      <c r="K45" s="56">
        <f t="shared" si="8"/>
        <v>0.36986301369863012</v>
      </c>
      <c r="L45" s="57">
        <v>0</v>
      </c>
      <c r="M45" s="57">
        <f t="shared" si="9"/>
        <v>100</v>
      </c>
      <c r="N45" s="57">
        <f t="shared" si="10"/>
        <v>0.36986301369863012</v>
      </c>
      <c r="O45" s="58">
        <f t="shared" si="11"/>
        <v>55479.452054794514</v>
      </c>
      <c r="P45" s="1"/>
      <c r="Q45" s="1"/>
      <c r="R45" s="59">
        <f t="shared" si="18"/>
        <v>0.75068493150684934</v>
      </c>
      <c r="S45" s="59">
        <f t="shared" si="12"/>
        <v>0.98882373699016524</v>
      </c>
      <c r="T45" s="60">
        <f t="shared" si="19"/>
        <v>0.36986301369863012</v>
      </c>
      <c r="U45" s="60">
        <f t="shared" si="20"/>
        <v>0.36572932737992409</v>
      </c>
      <c r="V45" s="60">
        <f t="shared" si="21"/>
        <v>0.27454749507424436</v>
      </c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</row>
    <row r="46" spans="2:143" s="42" customFormat="1" ht="12.75" customHeight="1" x14ac:dyDescent="0.2">
      <c r="B46" s="78">
        <f t="shared" si="13"/>
        <v>12</v>
      </c>
      <c r="C46" s="41">
        <f t="shared" si="14"/>
        <v>45511</v>
      </c>
      <c r="D46" s="52">
        <f t="shared" si="15"/>
        <v>92</v>
      </c>
      <c r="E46" s="41">
        <f t="shared" si="16"/>
        <v>45511</v>
      </c>
      <c r="F46" s="43">
        <f t="shared" si="17"/>
        <v>45511</v>
      </c>
      <c r="G46" s="53">
        <f t="shared" si="5"/>
        <v>45511</v>
      </c>
      <c r="H46" s="54">
        <f t="shared" si="6"/>
        <v>92</v>
      </c>
      <c r="I46" s="54">
        <f t="shared" si="7"/>
        <v>366</v>
      </c>
      <c r="J46" s="55">
        <f t="shared" si="4"/>
        <v>1.4999999999999999E-2</v>
      </c>
      <c r="K46" s="56">
        <f t="shared" si="8"/>
        <v>0.37808219178082192</v>
      </c>
      <c r="L46" s="57">
        <v>0</v>
      </c>
      <c r="M46" s="57">
        <f t="shared" si="9"/>
        <v>100</v>
      </c>
      <c r="N46" s="57">
        <f t="shared" si="10"/>
        <v>0.37808219178082192</v>
      </c>
      <c r="O46" s="58">
        <f t="shared" si="11"/>
        <v>56712.32876712329</v>
      </c>
      <c r="P46" s="1"/>
      <c r="Q46" s="1"/>
      <c r="R46" s="59">
        <f t="shared" si="18"/>
        <v>1.0027397260273974</v>
      </c>
      <c r="S46" s="59">
        <f t="shared" si="12"/>
        <v>0.98509920392719319</v>
      </c>
      <c r="T46" s="60">
        <f t="shared" si="19"/>
        <v>0.37808219178082192</v>
      </c>
      <c r="U46" s="60">
        <f t="shared" si="20"/>
        <v>0.37244846614233607</v>
      </c>
      <c r="V46" s="60">
        <f t="shared" si="21"/>
        <v>0.37346887289889047</v>
      </c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</row>
    <row r="47" spans="2:143" s="42" customFormat="1" ht="12.75" customHeight="1" x14ac:dyDescent="0.2">
      <c r="B47" s="78">
        <f t="shared" si="13"/>
        <v>15</v>
      </c>
      <c r="C47" s="41">
        <f t="shared" si="14"/>
        <v>45603</v>
      </c>
      <c r="D47" s="52">
        <f t="shared" si="15"/>
        <v>92</v>
      </c>
      <c r="E47" s="41">
        <f t="shared" si="16"/>
        <v>45603</v>
      </c>
      <c r="F47" s="43">
        <f t="shared" si="17"/>
        <v>45603</v>
      </c>
      <c r="G47" s="53">
        <f t="shared" si="5"/>
        <v>45603</v>
      </c>
      <c r="H47" s="54">
        <f t="shared" si="6"/>
        <v>92</v>
      </c>
      <c r="I47" s="54">
        <f t="shared" si="7"/>
        <v>458</v>
      </c>
      <c r="J47" s="55">
        <f t="shared" si="4"/>
        <v>1.4999999999999999E-2</v>
      </c>
      <c r="K47" s="56">
        <f t="shared" si="8"/>
        <v>0.37808219178082192</v>
      </c>
      <c r="L47" s="57">
        <v>0</v>
      </c>
      <c r="M47" s="57">
        <f t="shared" si="9"/>
        <v>100</v>
      </c>
      <c r="N47" s="57">
        <f t="shared" si="10"/>
        <v>0.37808219178082192</v>
      </c>
      <c r="O47" s="58">
        <f t="shared" si="11"/>
        <v>56712.32876712329</v>
      </c>
      <c r="P47" s="1"/>
      <c r="Q47" s="1"/>
      <c r="R47" s="59">
        <f t="shared" si="18"/>
        <v>1.2547945205479452</v>
      </c>
      <c r="S47" s="59">
        <f t="shared" si="12"/>
        <v>0.98138869980185517</v>
      </c>
      <c r="T47" s="60">
        <f t="shared" si="19"/>
        <v>0.37808219178082192</v>
      </c>
      <c r="U47" s="60">
        <f t="shared" si="20"/>
        <v>0.37104559061001646</v>
      </c>
      <c r="V47" s="60">
        <f t="shared" si="21"/>
        <v>0.46558597397092477</v>
      </c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</row>
    <row r="48" spans="2:143" s="42" customFormat="1" ht="12.75" customHeight="1" x14ac:dyDescent="0.2">
      <c r="B48" s="78">
        <f t="shared" si="13"/>
        <v>18</v>
      </c>
      <c r="C48" s="41">
        <f t="shared" si="14"/>
        <v>45695</v>
      </c>
      <c r="D48" s="52">
        <f t="shared" si="15"/>
        <v>92</v>
      </c>
      <c r="E48" s="41">
        <f t="shared" si="16"/>
        <v>45695</v>
      </c>
      <c r="F48" s="43">
        <f t="shared" si="17"/>
        <v>45695</v>
      </c>
      <c r="G48" s="53">
        <f t="shared" si="5"/>
        <v>45695</v>
      </c>
      <c r="H48" s="54">
        <f t="shared" si="6"/>
        <v>92</v>
      </c>
      <c r="I48" s="54">
        <f t="shared" si="7"/>
        <v>550</v>
      </c>
      <c r="J48" s="55">
        <f t="shared" si="4"/>
        <v>1.4999999999999999E-2</v>
      </c>
      <c r="K48" s="56">
        <f t="shared" si="8"/>
        <v>0.37808219178082192</v>
      </c>
      <c r="L48" s="57">
        <v>0</v>
      </c>
      <c r="M48" s="57">
        <f t="shared" si="9"/>
        <v>100</v>
      </c>
      <c r="N48" s="57">
        <f t="shared" si="10"/>
        <v>0.37808219178082192</v>
      </c>
      <c r="O48" s="58">
        <f t="shared" si="11"/>
        <v>56712.32876712329</v>
      </c>
      <c r="P48" s="1"/>
      <c r="Q48" s="1"/>
      <c r="R48" s="59">
        <f t="shared" si="18"/>
        <v>1.5068493150684932</v>
      </c>
      <c r="S48" s="59">
        <f t="shared" si="12"/>
        <v>0.97769217177233481</v>
      </c>
      <c r="T48" s="60">
        <f t="shared" si="19"/>
        <v>0.37808219178082192</v>
      </c>
      <c r="U48" s="60">
        <f t="shared" si="20"/>
        <v>0.36964799919063618</v>
      </c>
      <c r="V48" s="60">
        <f t="shared" si="21"/>
        <v>0.55700383439684908</v>
      </c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</row>
    <row r="49" spans="2:143" s="42" customFormat="1" ht="12.75" customHeight="1" x14ac:dyDescent="0.2">
      <c r="B49" s="78">
        <f t="shared" si="13"/>
        <v>21</v>
      </c>
      <c r="C49" s="41">
        <f t="shared" si="14"/>
        <v>45784</v>
      </c>
      <c r="D49" s="52">
        <f t="shared" si="15"/>
        <v>89</v>
      </c>
      <c r="E49" s="41">
        <f t="shared" si="16"/>
        <v>45784</v>
      </c>
      <c r="F49" s="43">
        <f t="shared" si="17"/>
        <v>45784</v>
      </c>
      <c r="G49" s="53">
        <f t="shared" si="5"/>
        <v>45784</v>
      </c>
      <c r="H49" s="54">
        <f t="shared" si="6"/>
        <v>89</v>
      </c>
      <c r="I49" s="54">
        <f t="shared" si="7"/>
        <v>639</v>
      </c>
      <c r="J49" s="55">
        <f t="shared" si="4"/>
        <v>1.4999999999999999E-2</v>
      </c>
      <c r="K49" s="56">
        <f t="shared" si="8"/>
        <v>0.36575342465753424</v>
      </c>
      <c r="L49" s="57">
        <v>0</v>
      </c>
      <c r="M49" s="57">
        <f t="shared" si="9"/>
        <v>100</v>
      </c>
      <c r="N49" s="57">
        <f t="shared" si="10"/>
        <v>0.36575342465753424</v>
      </c>
      <c r="O49" s="58">
        <f t="shared" si="11"/>
        <v>54863.013698630137</v>
      </c>
      <c r="P49" s="1"/>
      <c r="Q49" s="1"/>
      <c r="R49" s="59">
        <f t="shared" si="18"/>
        <v>1.7506849315068493</v>
      </c>
      <c r="S49" s="59">
        <f t="shared" si="12"/>
        <v>0.97412943306046174</v>
      </c>
      <c r="T49" s="60">
        <f t="shared" si="19"/>
        <v>0.36575342465753424</v>
      </c>
      <c r="U49" s="60">
        <f t="shared" si="20"/>
        <v>0.35629117620156614</v>
      </c>
      <c r="V49" s="60">
        <f t="shared" si="21"/>
        <v>0.62375359340493364</v>
      </c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</row>
    <row r="50" spans="2:143" s="42" customFormat="1" ht="12.75" customHeight="1" x14ac:dyDescent="0.2">
      <c r="B50" s="78">
        <f t="shared" si="13"/>
        <v>24</v>
      </c>
      <c r="C50" s="41">
        <f t="shared" si="14"/>
        <v>45876</v>
      </c>
      <c r="D50" s="52">
        <f t="shared" si="15"/>
        <v>92</v>
      </c>
      <c r="E50" s="41">
        <f t="shared" si="16"/>
        <v>45876</v>
      </c>
      <c r="F50" s="43">
        <f t="shared" si="17"/>
        <v>45876</v>
      </c>
      <c r="G50" s="53">
        <f t="shared" si="5"/>
        <v>45876</v>
      </c>
      <c r="H50" s="54">
        <f t="shared" si="6"/>
        <v>92</v>
      </c>
      <c r="I50" s="54">
        <f t="shared" si="7"/>
        <v>731</v>
      </c>
      <c r="J50" s="55">
        <f t="shared" si="4"/>
        <v>1.4999999999999999E-2</v>
      </c>
      <c r="K50" s="56">
        <f t="shared" si="8"/>
        <v>0.37808219178082192</v>
      </c>
      <c r="L50" s="57">
        <v>0</v>
      </c>
      <c r="M50" s="57">
        <f t="shared" si="9"/>
        <v>100</v>
      </c>
      <c r="N50" s="57">
        <f t="shared" si="10"/>
        <v>0.37808219178082192</v>
      </c>
      <c r="O50" s="58">
        <f t="shared" si="11"/>
        <v>56712.32876712329</v>
      </c>
      <c r="P50" s="1"/>
      <c r="Q50" s="1"/>
      <c r="R50" s="59">
        <f t="shared" si="18"/>
        <v>2.0027397260273974</v>
      </c>
      <c r="S50" s="59">
        <f t="shared" si="12"/>
        <v>0.97046024800217057</v>
      </c>
      <c r="T50" s="60">
        <f t="shared" si="19"/>
        <v>0.37808219178082192</v>
      </c>
      <c r="U50" s="60">
        <f t="shared" si="20"/>
        <v>0.36691373760082063</v>
      </c>
      <c r="V50" s="60">
        <f t="shared" si="21"/>
        <v>0.73483271831835584</v>
      </c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</row>
    <row r="51" spans="2:143" s="42" customFormat="1" ht="12.75" customHeight="1" x14ac:dyDescent="0.2">
      <c r="B51" s="78">
        <f t="shared" si="13"/>
        <v>27</v>
      </c>
      <c r="C51" s="41">
        <f t="shared" si="14"/>
        <v>45968</v>
      </c>
      <c r="D51" s="52">
        <f t="shared" si="15"/>
        <v>92</v>
      </c>
      <c r="E51" s="41">
        <f t="shared" si="16"/>
        <v>45968</v>
      </c>
      <c r="F51" s="43">
        <f t="shared" si="17"/>
        <v>45968</v>
      </c>
      <c r="G51" s="53">
        <f t="shared" si="5"/>
        <v>45968</v>
      </c>
      <c r="H51" s="54">
        <f t="shared" si="6"/>
        <v>92</v>
      </c>
      <c r="I51" s="54">
        <f t="shared" si="7"/>
        <v>823</v>
      </c>
      <c r="J51" s="55">
        <f t="shared" si="4"/>
        <v>1.4999999999999999E-2</v>
      </c>
      <c r="K51" s="56">
        <f t="shared" si="8"/>
        <v>0.37808219178082192</v>
      </c>
      <c r="L51" s="57">
        <v>0</v>
      </c>
      <c r="M51" s="57">
        <f t="shared" si="9"/>
        <v>100</v>
      </c>
      <c r="N51" s="57">
        <f t="shared" si="10"/>
        <v>0.37808219178082192</v>
      </c>
      <c r="O51" s="58">
        <f t="shared" si="11"/>
        <v>56712.32876712329</v>
      </c>
      <c r="P51" s="1"/>
      <c r="Q51" s="1"/>
      <c r="R51" s="59">
        <f t="shared" si="18"/>
        <v>2.2547945205479452</v>
      </c>
      <c r="S51" s="59">
        <f t="shared" si="12"/>
        <v>0.96680488340606363</v>
      </c>
      <c r="T51" s="60">
        <f t="shared" si="19"/>
        <v>0.37808219178082192</v>
      </c>
      <c r="U51" s="60">
        <f t="shared" si="20"/>
        <v>0.36553170934256651</v>
      </c>
      <c r="V51" s="60">
        <f t="shared" si="21"/>
        <v>0.82419889531214308</v>
      </c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</row>
    <row r="52" spans="2:143" s="42" customFormat="1" ht="12.75" customHeight="1" x14ac:dyDescent="0.2">
      <c r="B52" s="78">
        <f t="shared" si="13"/>
        <v>30</v>
      </c>
      <c r="C52" s="41">
        <f t="shared" si="14"/>
        <v>46060</v>
      </c>
      <c r="D52" s="52">
        <f t="shared" si="15"/>
        <v>92</v>
      </c>
      <c r="E52" s="41">
        <f t="shared" si="16"/>
        <v>46060</v>
      </c>
      <c r="F52" s="43">
        <f t="shared" si="17"/>
        <v>46060</v>
      </c>
      <c r="G52" s="53">
        <f t="shared" si="5"/>
        <v>46060</v>
      </c>
      <c r="H52" s="54">
        <f t="shared" si="6"/>
        <v>92</v>
      </c>
      <c r="I52" s="54">
        <f t="shared" si="7"/>
        <v>915</v>
      </c>
      <c r="J52" s="55">
        <f t="shared" si="4"/>
        <v>1.4999999999999999E-2</v>
      </c>
      <c r="K52" s="56">
        <f t="shared" si="8"/>
        <v>0.37808219178082192</v>
      </c>
      <c r="L52" s="57">
        <v>0</v>
      </c>
      <c r="M52" s="57">
        <f t="shared" si="9"/>
        <v>100</v>
      </c>
      <c r="N52" s="57">
        <f t="shared" si="10"/>
        <v>0.37808219178082192</v>
      </c>
      <c r="O52" s="58">
        <f t="shared" si="11"/>
        <v>56712.32876712329</v>
      </c>
      <c r="P52" s="1"/>
      <c r="Q52" s="1"/>
      <c r="R52" s="59">
        <f t="shared" si="18"/>
        <v>2.506849315068493</v>
      </c>
      <c r="S52" s="59">
        <f t="shared" si="12"/>
        <v>0.96316328721557443</v>
      </c>
      <c r="T52" s="60">
        <f t="shared" si="19"/>
        <v>0.37808219178082192</v>
      </c>
      <c r="U52" s="60">
        <f t="shared" si="20"/>
        <v>0.36415488667328566</v>
      </c>
      <c r="V52" s="60">
        <f t="shared" si="21"/>
        <v>0.91288142823577079</v>
      </c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</row>
    <row r="53" spans="2:143" s="42" customFormat="1" ht="12.75" customHeight="1" x14ac:dyDescent="0.2">
      <c r="B53" s="78">
        <f t="shared" si="13"/>
        <v>33</v>
      </c>
      <c r="C53" s="41">
        <f t="shared" si="14"/>
        <v>46149</v>
      </c>
      <c r="D53" s="52">
        <f t="shared" si="15"/>
        <v>89</v>
      </c>
      <c r="E53" s="41">
        <f t="shared" si="16"/>
        <v>46149</v>
      </c>
      <c r="F53" s="43">
        <f t="shared" si="17"/>
        <v>46149</v>
      </c>
      <c r="G53" s="53">
        <f t="shared" si="5"/>
        <v>46149</v>
      </c>
      <c r="H53" s="54">
        <f t="shared" si="6"/>
        <v>89</v>
      </c>
      <c r="I53" s="54">
        <f t="shared" si="7"/>
        <v>1004</v>
      </c>
      <c r="J53" s="55">
        <f t="shared" si="4"/>
        <v>1.4999999999999999E-2</v>
      </c>
      <c r="K53" s="56">
        <f t="shared" si="8"/>
        <v>0.36575342465753424</v>
      </c>
      <c r="L53" s="57">
        <v>0</v>
      </c>
      <c r="M53" s="57">
        <f t="shared" si="9"/>
        <v>100</v>
      </c>
      <c r="N53" s="57">
        <f t="shared" si="10"/>
        <v>0.36575342465753424</v>
      </c>
      <c r="O53" s="58">
        <f t="shared" si="11"/>
        <v>54863.013698630137</v>
      </c>
      <c r="P53" s="1"/>
      <c r="Q53" s="1"/>
      <c r="R53" s="59">
        <f t="shared" si="18"/>
        <v>2.7506849315068491</v>
      </c>
      <c r="S53" s="59">
        <f t="shared" si="12"/>
        <v>0.95965349218162499</v>
      </c>
      <c r="T53" s="60">
        <f t="shared" si="19"/>
        <v>0.36575342465753424</v>
      </c>
      <c r="U53" s="60">
        <f t="shared" si="20"/>
        <v>0.35099655124999163</v>
      </c>
      <c r="V53" s="60">
        <f t="shared" si="21"/>
        <v>0.96548092453422352</v>
      </c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</row>
    <row r="54" spans="2:143" s="42" customFormat="1" ht="12.75" customHeight="1" x14ac:dyDescent="0.2">
      <c r="B54" s="78">
        <f t="shared" si="13"/>
        <v>36</v>
      </c>
      <c r="C54" s="41">
        <f t="shared" si="14"/>
        <v>46241</v>
      </c>
      <c r="D54" s="52">
        <f t="shared" si="15"/>
        <v>92</v>
      </c>
      <c r="E54" s="41">
        <f t="shared" si="16"/>
        <v>46241</v>
      </c>
      <c r="F54" s="43">
        <f t="shared" si="17"/>
        <v>46241</v>
      </c>
      <c r="G54" s="53">
        <f t="shared" si="5"/>
        <v>46241</v>
      </c>
      <c r="H54" s="54">
        <f t="shared" si="6"/>
        <v>92</v>
      </c>
      <c r="I54" s="54">
        <f t="shared" si="7"/>
        <v>1096</v>
      </c>
      <c r="J54" s="55">
        <f t="shared" si="4"/>
        <v>1.4999999999999999E-2</v>
      </c>
      <c r="K54" s="56">
        <f t="shared" si="8"/>
        <v>0.37808219178082192</v>
      </c>
      <c r="L54" s="57">
        <v>0</v>
      </c>
      <c r="M54" s="57">
        <f t="shared" si="9"/>
        <v>100</v>
      </c>
      <c r="N54" s="57">
        <f t="shared" si="10"/>
        <v>0.37808219178082192</v>
      </c>
      <c r="O54" s="58">
        <f t="shared" si="11"/>
        <v>56712.32876712329</v>
      </c>
      <c r="P54" s="1"/>
      <c r="Q54" s="1"/>
      <c r="R54" s="59">
        <f t="shared" si="18"/>
        <v>3.0027397260273974</v>
      </c>
      <c r="S54" s="59">
        <f t="shared" si="12"/>
        <v>0.95603883263521616</v>
      </c>
      <c r="T54" s="60">
        <f t="shared" si="19"/>
        <v>0.37808219178082192</v>
      </c>
      <c r="U54" s="60">
        <f t="shared" si="20"/>
        <v>0.36146125727030093</v>
      </c>
      <c r="V54" s="60">
        <f t="shared" si="21"/>
        <v>1.0853740766253419</v>
      </c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</row>
    <row r="55" spans="2:143" s="42" customFormat="1" ht="12.75" customHeight="1" x14ac:dyDescent="0.2">
      <c r="B55" s="78">
        <f t="shared" si="13"/>
        <v>39</v>
      </c>
      <c r="C55" s="41">
        <f t="shared" si="14"/>
        <v>46333</v>
      </c>
      <c r="D55" s="52">
        <f t="shared" si="15"/>
        <v>92</v>
      </c>
      <c r="E55" s="41">
        <f t="shared" si="16"/>
        <v>46333</v>
      </c>
      <c r="F55" s="43">
        <f t="shared" si="17"/>
        <v>46333</v>
      </c>
      <c r="G55" s="53">
        <f t="shared" si="5"/>
        <v>46333</v>
      </c>
      <c r="H55" s="54">
        <f t="shared" si="6"/>
        <v>92</v>
      </c>
      <c r="I55" s="54">
        <f t="shared" si="7"/>
        <v>1188</v>
      </c>
      <c r="J55" s="55">
        <f t="shared" si="4"/>
        <v>1.4999999999999999E-2</v>
      </c>
      <c r="K55" s="56">
        <f t="shared" si="8"/>
        <v>0.37808219178082192</v>
      </c>
      <c r="L55" s="57">
        <v>0</v>
      </c>
      <c r="M55" s="57">
        <f t="shared" si="9"/>
        <v>100</v>
      </c>
      <c r="N55" s="57">
        <f t="shared" si="10"/>
        <v>0.37808219178082192</v>
      </c>
      <c r="O55" s="58">
        <f t="shared" si="11"/>
        <v>56712.32876712329</v>
      </c>
      <c r="P55" s="1"/>
      <c r="Q55" s="1"/>
      <c r="R55" s="59">
        <f t="shared" si="18"/>
        <v>3.2547945205479452</v>
      </c>
      <c r="S55" s="59">
        <f t="shared" si="12"/>
        <v>0.95243778817356761</v>
      </c>
      <c r="T55" s="60">
        <f t="shared" si="19"/>
        <v>0.37808219178082192</v>
      </c>
      <c r="U55" s="60">
        <f t="shared" si="20"/>
        <v>0.36009976648754061</v>
      </c>
      <c r="V55" s="60">
        <f t="shared" si="21"/>
        <v>1.1720507468142418</v>
      </c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</row>
    <row r="56" spans="2:143" s="42" customFormat="1" ht="12.75" customHeight="1" x14ac:dyDescent="0.2">
      <c r="B56" s="78">
        <f t="shared" si="13"/>
        <v>42</v>
      </c>
      <c r="C56" s="41">
        <f t="shared" si="14"/>
        <v>46425</v>
      </c>
      <c r="D56" s="52">
        <f t="shared" si="15"/>
        <v>92</v>
      </c>
      <c r="E56" s="41">
        <f t="shared" si="16"/>
        <v>46425</v>
      </c>
      <c r="F56" s="43">
        <f t="shared" si="17"/>
        <v>46425</v>
      </c>
      <c r="G56" s="53">
        <f t="shared" si="5"/>
        <v>46425</v>
      </c>
      <c r="H56" s="54">
        <f t="shared" si="6"/>
        <v>92</v>
      </c>
      <c r="I56" s="54">
        <f t="shared" si="7"/>
        <v>1280</v>
      </c>
      <c r="J56" s="55">
        <f t="shared" si="4"/>
        <v>1.4999999999999999E-2</v>
      </c>
      <c r="K56" s="56">
        <f t="shared" si="8"/>
        <v>0.37808219178082192</v>
      </c>
      <c r="L56" s="57">
        <v>0</v>
      </c>
      <c r="M56" s="57">
        <f t="shared" si="9"/>
        <v>100</v>
      </c>
      <c r="N56" s="57">
        <f t="shared" si="10"/>
        <v>0.37808219178082192</v>
      </c>
      <c r="O56" s="58">
        <f t="shared" si="11"/>
        <v>56712.32876712329</v>
      </c>
      <c r="P56" s="1"/>
      <c r="Q56" s="1"/>
      <c r="R56" s="59">
        <f t="shared" si="18"/>
        <v>3.506849315068493</v>
      </c>
      <c r="S56" s="59">
        <f t="shared" si="12"/>
        <v>0.9488503075136937</v>
      </c>
      <c r="T56" s="60">
        <f t="shared" si="19"/>
        <v>0.37808219178082192</v>
      </c>
      <c r="U56" s="60">
        <f t="shared" si="20"/>
        <v>0.35874340393668419</v>
      </c>
      <c r="V56" s="60">
        <f t="shared" si="21"/>
        <v>1.2580590603807007</v>
      </c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</row>
    <row r="57" spans="2:143" s="42" customFormat="1" ht="12.75" customHeight="1" x14ac:dyDescent="0.2">
      <c r="B57" s="78">
        <f t="shared" si="13"/>
        <v>45</v>
      </c>
      <c r="C57" s="41">
        <f t="shared" si="14"/>
        <v>46514</v>
      </c>
      <c r="D57" s="52">
        <f t="shared" si="15"/>
        <v>89</v>
      </c>
      <c r="E57" s="41">
        <f t="shared" si="16"/>
        <v>46514</v>
      </c>
      <c r="F57" s="43">
        <f t="shared" si="17"/>
        <v>46514</v>
      </c>
      <c r="G57" s="53">
        <f t="shared" si="5"/>
        <v>46514</v>
      </c>
      <c r="H57" s="54">
        <f t="shared" si="6"/>
        <v>89</v>
      </c>
      <c r="I57" s="54">
        <f t="shared" si="7"/>
        <v>1369</v>
      </c>
      <c r="J57" s="55">
        <f t="shared" si="4"/>
        <v>1.4999999999999999E-2</v>
      </c>
      <c r="K57" s="56">
        <f t="shared" si="8"/>
        <v>0.36575342465753424</v>
      </c>
      <c r="L57" s="57">
        <v>0</v>
      </c>
      <c r="M57" s="57">
        <f t="shared" si="9"/>
        <v>100</v>
      </c>
      <c r="N57" s="57">
        <f t="shared" si="10"/>
        <v>0.36575342465753424</v>
      </c>
      <c r="O57" s="58">
        <f t="shared" si="11"/>
        <v>54863.013698630137</v>
      </c>
      <c r="P57" s="1"/>
      <c r="Q57" s="1"/>
      <c r="R57" s="59">
        <f t="shared" si="18"/>
        <v>3.7506849315068491</v>
      </c>
      <c r="S57" s="59">
        <f t="shared" si="12"/>
        <v>0.94539266939409661</v>
      </c>
      <c r="T57" s="60">
        <f t="shared" si="19"/>
        <v>0.36575342465753424</v>
      </c>
      <c r="U57" s="60">
        <f t="shared" si="20"/>
        <v>0.34578060647701891</v>
      </c>
      <c r="V57" s="60">
        <f t="shared" si="21"/>
        <v>1.2969141103206545</v>
      </c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</row>
    <row r="58" spans="2:143" s="42" customFormat="1" ht="12.75" customHeight="1" x14ac:dyDescent="0.2">
      <c r="B58" s="78">
        <f t="shared" si="13"/>
        <v>48</v>
      </c>
      <c r="C58" s="41">
        <f t="shared" si="14"/>
        <v>46606</v>
      </c>
      <c r="D58" s="52">
        <f t="shared" si="15"/>
        <v>92</v>
      </c>
      <c r="E58" s="41">
        <f t="shared" si="16"/>
        <v>46606</v>
      </c>
      <c r="F58" s="43">
        <f t="shared" si="17"/>
        <v>46606</v>
      </c>
      <c r="G58" s="53">
        <f t="shared" si="5"/>
        <v>46606</v>
      </c>
      <c r="H58" s="54">
        <f t="shared" si="6"/>
        <v>92</v>
      </c>
      <c r="I58" s="54">
        <f t="shared" si="7"/>
        <v>1461</v>
      </c>
      <c r="J58" s="55">
        <f t="shared" si="4"/>
        <v>1.4999999999999999E-2</v>
      </c>
      <c r="K58" s="56">
        <f t="shared" si="8"/>
        <v>0.37808219178082192</v>
      </c>
      <c r="L58" s="57">
        <v>0</v>
      </c>
      <c r="M58" s="57">
        <f t="shared" si="9"/>
        <v>100</v>
      </c>
      <c r="N58" s="57">
        <f t="shared" si="10"/>
        <v>0.37808219178082192</v>
      </c>
      <c r="O58" s="58">
        <f t="shared" si="11"/>
        <v>56712.32876712329</v>
      </c>
      <c r="P58" s="1"/>
      <c r="Q58" s="1"/>
      <c r="R58" s="59">
        <f t="shared" si="18"/>
        <v>4.0027397260273974</v>
      </c>
      <c r="S58" s="59">
        <f t="shared" si="12"/>
        <v>0.94183172508933355</v>
      </c>
      <c r="T58" s="60">
        <f t="shared" si="19"/>
        <v>0.37808219178082192</v>
      </c>
      <c r="U58" s="60">
        <f t="shared" si="20"/>
        <v>0.35608980291048775</v>
      </c>
      <c r="V58" s="60">
        <f t="shared" si="21"/>
        <v>1.4253348001430757</v>
      </c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</row>
    <row r="59" spans="2:143" s="42" customFormat="1" ht="12.75" customHeight="1" x14ac:dyDescent="0.2">
      <c r="B59" s="78">
        <f t="shared" si="13"/>
        <v>51</v>
      </c>
      <c r="C59" s="41">
        <f t="shared" si="14"/>
        <v>46698</v>
      </c>
      <c r="D59" s="52">
        <f t="shared" si="15"/>
        <v>92</v>
      </c>
      <c r="E59" s="41">
        <f t="shared" si="16"/>
        <v>46698</v>
      </c>
      <c r="F59" s="43">
        <f t="shared" si="17"/>
        <v>46698</v>
      </c>
      <c r="G59" s="53">
        <f t="shared" si="5"/>
        <v>46698</v>
      </c>
      <c r="H59" s="54">
        <f t="shared" si="6"/>
        <v>92</v>
      </c>
      <c r="I59" s="54">
        <f t="shared" si="7"/>
        <v>1553</v>
      </c>
      <c r="J59" s="55">
        <f t="shared" si="4"/>
        <v>1.4999999999999999E-2</v>
      </c>
      <c r="K59" s="56">
        <f t="shared" si="8"/>
        <v>0.37808219178082192</v>
      </c>
      <c r="L59" s="57">
        <v>0</v>
      </c>
      <c r="M59" s="57">
        <f t="shared" si="9"/>
        <v>100</v>
      </c>
      <c r="N59" s="57">
        <f t="shared" si="10"/>
        <v>0.37808219178082192</v>
      </c>
      <c r="O59" s="58">
        <f t="shared" si="11"/>
        <v>56712.32876712329</v>
      </c>
      <c r="P59" s="1"/>
      <c r="Q59" s="1"/>
      <c r="R59" s="59">
        <f t="shared" si="18"/>
        <v>4.2547945205479456</v>
      </c>
      <c r="S59" s="59">
        <f t="shared" si="12"/>
        <v>0.93828419354389492</v>
      </c>
      <c r="T59" s="60">
        <f t="shared" si="19"/>
        <v>0.37808219178082192</v>
      </c>
      <c r="U59" s="60">
        <f t="shared" si="20"/>
        <v>0.35474854440837672</v>
      </c>
      <c r="V59" s="60">
        <f t="shared" si="21"/>
        <v>1.5093821629211208</v>
      </c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</row>
    <row r="60" spans="2:143" s="42" customFormat="1" ht="12.75" customHeight="1" x14ac:dyDescent="0.2">
      <c r="B60" s="78">
        <f t="shared" si="13"/>
        <v>54</v>
      </c>
      <c r="C60" s="41">
        <f t="shared" si="14"/>
        <v>46790</v>
      </c>
      <c r="D60" s="52">
        <f t="shared" si="15"/>
        <v>92</v>
      </c>
      <c r="E60" s="41">
        <f t="shared" si="16"/>
        <v>46790</v>
      </c>
      <c r="F60" s="43">
        <f t="shared" si="17"/>
        <v>46790</v>
      </c>
      <c r="G60" s="53">
        <f t="shared" si="5"/>
        <v>46790</v>
      </c>
      <c r="H60" s="54">
        <f t="shared" si="6"/>
        <v>92</v>
      </c>
      <c r="I60" s="54">
        <f t="shared" si="7"/>
        <v>1645</v>
      </c>
      <c r="J60" s="55">
        <f t="shared" si="4"/>
        <v>1.4999999999999999E-2</v>
      </c>
      <c r="K60" s="56">
        <f t="shared" si="8"/>
        <v>0.37808219178082192</v>
      </c>
      <c r="L60" s="57">
        <v>0</v>
      </c>
      <c r="M60" s="57">
        <f t="shared" si="9"/>
        <v>100</v>
      </c>
      <c r="N60" s="57">
        <f t="shared" si="10"/>
        <v>0.37808219178082192</v>
      </c>
      <c r="O60" s="58">
        <f t="shared" si="11"/>
        <v>56712.32876712329</v>
      </c>
      <c r="P60" s="1"/>
      <c r="Q60" s="1"/>
      <c r="R60" s="59">
        <f t="shared" si="18"/>
        <v>4.506849315068493</v>
      </c>
      <c r="S60" s="59">
        <f t="shared" si="12"/>
        <v>0.93475002423688003</v>
      </c>
      <c r="T60" s="60">
        <f t="shared" si="19"/>
        <v>0.37808219178082192</v>
      </c>
      <c r="U60" s="60">
        <f t="shared" si="20"/>
        <v>0.35341233793065602</v>
      </c>
      <c r="V60" s="60">
        <f t="shared" si="21"/>
        <v>1.5927761531395319</v>
      </c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</row>
    <row r="61" spans="2:143" s="42" customFormat="1" ht="12.75" customHeight="1" x14ac:dyDescent="0.2">
      <c r="B61" s="78">
        <f t="shared" si="13"/>
        <v>57</v>
      </c>
      <c r="C61" s="41">
        <f t="shared" si="14"/>
        <v>46880</v>
      </c>
      <c r="D61" s="52">
        <f t="shared" si="15"/>
        <v>90</v>
      </c>
      <c r="E61" s="41">
        <f t="shared" si="16"/>
        <v>46880</v>
      </c>
      <c r="F61" s="43">
        <f t="shared" si="17"/>
        <v>46880</v>
      </c>
      <c r="G61" s="53">
        <f t="shared" si="5"/>
        <v>46880</v>
      </c>
      <c r="H61" s="54">
        <f t="shared" si="6"/>
        <v>90</v>
      </c>
      <c r="I61" s="54">
        <f t="shared" si="7"/>
        <v>1735</v>
      </c>
      <c r="J61" s="55">
        <f t="shared" si="4"/>
        <v>1.4999999999999999E-2</v>
      </c>
      <c r="K61" s="56">
        <f t="shared" si="8"/>
        <v>0.36986301369863012</v>
      </c>
      <c r="L61" s="57">
        <v>0</v>
      </c>
      <c r="M61" s="57">
        <f t="shared" si="9"/>
        <v>100</v>
      </c>
      <c r="N61" s="57">
        <f t="shared" si="10"/>
        <v>0.36986301369863012</v>
      </c>
      <c r="O61" s="58">
        <f t="shared" si="11"/>
        <v>55479.452054794514</v>
      </c>
      <c r="P61" s="1"/>
      <c r="Q61" s="1"/>
      <c r="R61" s="59">
        <f t="shared" si="18"/>
        <v>4.7534246575342465</v>
      </c>
      <c r="S61" s="59">
        <f t="shared" si="12"/>
        <v>0.93130556601872894</v>
      </c>
      <c r="T61" s="60">
        <f t="shared" si="19"/>
        <v>0.36986301369863012</v>
      </c>
      <c r="U61" s="60">
        <f t="shared" si="20"/>
        <v>0.3444554833219956</v>
      </c>
      <c r="V61" s="60">
        <f t="shared" si="21"/>
        <v>1.6373431878456504</v>
      </c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</row>
    <row r="62" spans="2:143" ht="12.75" customHeight="1" x14ac:dyDescent="0.2">
      <c r="B62" s="78">
        <f t="shared" si="13"/>
        <v>60</v>
      </c>
      <c r="C62" s="41">
        <f t="shared" si="14"/>
        <v>46972</v>
      </c>
      <c r="D62" s="52">
        <f t="shared" si="15"/>
        <v>92</v>
      </c>
      <c r="E62" s="41">
        <f t="shared" si="16"/>
        <v>46972</v>
      </c>
      <c r="F62" s="43">
        <f t="shared" si="17"/>
        <v>46972</v>
      </c>
      <c r="G62" s="61">
        <f t="shared" si="5"/>
        <v>46972</v>
      </c>
      <c r="H62" s="62">
        <f t="shared" si="6"/>
        <v>92</v>
      </c>
      <c r="I62" s="62">
        <f t="shared" si="7"/>
        <v>1827</v>
      </c>
      <c r="J62" s="63">
        <f t="shared" si="4"/>
        <v>1.4999999999999999E-2</v>
      </c>
      <c r="K62" s="64">
        <f t="shared" si="8"/>
        <v>0.37808219178082192</v>
      </c>
      <c r="L62" s="65">
        <v>100</v>
      </c>
      <c r="M62" s="65">
        <f t="shared" si="9"/>
        <v>0</v>
      </c>
      <c r="N62" s="65">
        <f t="shared" si="10"/>
        <v>100.37808219178082</v>
      </c>
      <c r="O62" s="66">
        <f t="shared" si="11"/>
        <v>15056712.328767123</v>
      </c>
      <c r="R62" s="59">
        <f t="shared" si="18"/>
        <v>5.0054794520547947</v>
      </c>
      <c r="S62" s="59">
        <f t="shared" si="12"/>
        <v>0.92779768261887774</v>
      </c>
      <c r="T62" s="60">
        <f t="shared" si="19"/>
        <v>100.37808219178082</v>
      </c>
      <c r="U62" s="60">
        <f t="shared" si="20"/>
        <v>93.130552043261488</v>
      </c>
      <c r="V62" s="60">
        <f t="shared" si="21"/>
        <v>466.16306461106507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</row>
    <row r="63" spans="2:143" ht="12.75" customHeight="1" x14ac:dyDescent="0.2">
      <c r="G63" s="67"/>
      <c r="H63" s="68"/>
      <c r="I63" s="71"/>
      <c r="J63" s="55"/>
      <c r="K63" s="69"/>
      <c r="L63" s="70"/>
      <c r="M63" s="71"/>
      <c r="N63" s="71"/>
      <c r="O63" s="72"/>
      <c r="R63" s="1"/>
      <c r="S63" s="1"/>
      <c r="T63" s="1"/>
      <c r="U63" s="1"/>
      <c r="V63" s="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</row>
    <row r="64" spans="2:143" x14ac:dyDescent="0.2">
      <c r="G64" s="73"/>
      <c r="H64" s="68"/>
      <c r="I64" s="68"/>
      <c r="J64" s="68"/>
      <c r="K64" s="68"/>
      <c r="L64" s="74">
        <f>SUM(L43:L62)</f>
        <v>100</v>
      </c>
      <c r="M64" s="71"/>
      <c r="N64" s="71"/>
      <c r="O64" s="75">
        <f>SUM(O42:O62)</f>
        <v>1126232.8767123204</v>
      </c>
      <c r="R64" s="76"/>
      <c r="S64" s="76"/>
      <c r="T64" s="60"/>
      <c r="U64" s="60">
        <f>SUM(U43:U62)</f>
        <v>100.00000015092333</v>
      </c>
      <c r="V64" s="60">
        <f>SUM(V43:V62)</f>
        <v>483.15615288621512</v>
      </c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</row>
    <row r="65" spans="8:143" x14ac:dyDescent="0.2"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</row>
    <row r="66" spans="8:143" x14ac:dyDescent="0.2">
      <c r="R66" s="1"/>
      <c r="S66" s="1"/>
      <c r="T66" s="1"/>
      <c r="U66" s="1"/>
      <c r="V66" s="1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</row>
    <row r="67" spans="8:143" x14ac:dyDescent="0.2">
      <c r="R67" s="1"/>
      <c r="S67" s="1"/>
      <c r="T67" s="1"/>
      <c r="U67" s="1"/>
      <c r="V67" s="1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</row>
    <row r="68" spans="8:143" x14ac:dyDescent="0.2">
      <c r="R68" s="1"/>
      <c r="S68" s="1"/>
      <c r="T68" s="1"/>
      <c r="U68" s="1"/>
      <c r="V68" s="1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</row>
    <row r="69" spans="8:143" x14ac:dyDescent="0.2">
      <c r="R69" s="1"/>
      <c r="S69" s="1"/>
      <c r="T69" s="1"/>
      <c r="U69" s="1"/>
      <c r="V69" s="1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</row>
    <row r="70" spans="8:143" ht="9.75" customHeight="1" x14ac:dyDescent="0.2">
      <c r="R70" s="1"/>
      <c r="S70" s="1"/>
      <c r="T70" s="1"/>
      <c r="U70" s="1"/>
      <c r="V70" s="1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</row>
    <row r="71" spans="8:143" x14ac:dyDescent="0.2">
      <c r="R71" s="1"/>
      <c r="S71" s="1"/>
      <c r="T71" s="1"/>
      <c r="U71" s="1"/>
      <c r="V71" s="1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</row>
    <row r="72" spans="8:143" x14ac:dyDescent="0.2">
      <c r="R72" s="1"/>
      <c r="S72" s="1"/>
      <c r="T72" s="1"/>
      <c r="U72" s="1"/>
      <c r="V72" s="1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</row>
    <row r="73" spans="8:143" x14ac:dyDescent="0.2">
      <c r="R73" s="1"/>
      <c r="S73" s="1"/>
      <c r="T73" s="1"/>
      <c r="U73" s="1"/>
      <c r="V73" s="1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</row>
    <row r="74" spans="8:143" hidden="1" x14ac:dyDescent="0.2">
      <c r="R74" s="1"/>
      <c r="S74" s="1"/>
      <c r="T74" s="1"/>
      <c r="U74" s="1"/>
      <c r="V74" s="1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</row>
    <row r="75" spans="8:143" hidden="1" x14ac:dyDescent="0.2">
      <c r="H75" s="77"/>
      <c r="I75" s="77" t="s">
        <v>36</v>
      </c>
      <c r="J75" s="77"/>
      <c r="K75" s="77" t="s">
        <v>37</v>
      </c>
      <c r="R75" s="1"/>
      <c r="S75" s="1"/>
      <c r="T75" s="1"/>
      <c r="U75" s="1"/>
      <c r="V75" s="1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</row>
    <row r="76" spans="8:143" hidden="1" x14ac:dyDescent="0.2">
      <c r="H76" s="77">
        <v>1</v>
      </c>
      <c r="I76" s="77"/>
      <c r="J76" s="77"/>
      <c r="K76" s="77"/>
      <c r="R76" s="1"/>
      <c r="S76" s="1"/>
      <c r="T76" s="1"/>
      <c r="U76" s="1"/>
      <c r="V76" s="1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</row>
    <row r="77" spans="8:143" hidden="1" x14ac:dyDescent="0.2">
      <c r="H77" s="77">
        <v>2</v>
      </c>
      <c r="I77" s="77"/>
      <c r="J77" s="77"/>
      <c r="K77" s="77"/>
      <c r="R77" s="1"/>
      <c r="S77" s="1"/>
      <c r="T77" s="1"/>
      <c r="U77" s="1"/>
      <c r="V77" s="1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</row>
    <row r="78" spans="8:143" hidden="1" x14ac:dyDescent="0.2">
      <c r="H78" s="77">
        <v>3</v>
      </c>
      <c r="I78" s="77">
        <v>1</v>
      </c>
      <c r="J78" s="77"/>
      <c r="K78" s="77"/>
      <c r="R78" s="1"/>
      <c r="S78" s="1"/>
      <c r="T78" s="1"/>
      <c r="U78" s="1"/>
      <c r="V78" s="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</row>
    <row r="79" spans="8:143" hidden="1" x14ac:dyDescent="0.2">
      <c r="H79" s="77">
        <v>4</v>
      </c>
      <c r="I79" s="77"/>
      <c r="J79" s="77"/>
      <c r="K79" s="77"/>
      <c r="R79" s="1"/>
      <c r="S79" s="1"/>
      <c r="T79" s="1"/>
      <c r="U79" s="1"/>
      <c r="V79" s="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</row>
    <row r="80" spans="8:143" hidden="1" x14ac:dyDescent="0.2">
      <c r="H80" s="77">
        <v>5</v>
      </c>
      <c r="I80" s="77"/>
      <c r="J80" s="77"/>
      <c r="K80" s="77"/>
      <c r="R80" s="1"/>
      <c r="S80" s="1"/>
      <c r="T80" s="1"/>
      <c r="U80" s="1"/>
      <c r="V80" s="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</row>
    <row r="81" spans="8:143" hidden="1" x14ac:dyDescent="0.2">
      <c r="H81" s="77">
        <v>6</v>
      </c>
      <c r="I81" s="77">
        <v>2</v>
      </c>
      <c r="J81" s="77">
        <v>1</v>
      </c>
      <c r="K81" s="77"/>
      <c r="R81" s="1"/>
      <c r="S81" s="1"/>
      <c r="T81" s="1"/>
      <c r="U81" s="1"/>
      <c r="V81" s="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</row>
    <row r="82" spans="8:143" hidden="1" x14ac:dyDescent="0.2">
      <c r="H82" s="77">
        <v>7</v>
      </c>
      <c r="I82" s="77"/>
      <c r="J82" s="77"/>
      <c r="K82" s="77"/>
      <c r="R82" s="1"/>
      <c r="S82" s="1"/>
      <c r="T82" s="1"/>
      <c r="U82" s="1"/>
      <c r="V82" s="1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</row>
    <row r="83" spans="8:143" hidden="1" x14ac:dyDescent="0.2">
      <c r="H83" s="77">
        <v>8</v>
      </c>
      <c r="I83" s="77"/>
      <c r="J83" s="77"/>
      <c r="K83" s="77"/>
      <c r="R83" s="1"/>
      <c r="S83" s="1"/>
      <c r="T83" s="1"/>
      <c r="U83" s="1"/>
      <c r="V83" s="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</row>
    <row r="84" spans="8:143" hidden="1" x14ac:dyDescent="0.2">
      <c r="H84" s="77">
        <v>9</v>
      </c>
      <c r="I84" s="77">
        <v>3</v>
      </c>
      <c r="J84" s="77"/>
      <c r="K84" s="77"/>
      <c r="R84" s="1"/>
      <c r="S84" s="1"/>
      <c r="T84" s="1"/>
      <c r="U84" s="1"/>
      <c r="V84" s="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</row>
    <row r="85" spans="8:143" hidden="1" x14ac:dyDescent="0.2">
      <c r="H85" s="77">
        <v>10</v>
      </c>
      <c r="I85" s="77"/>
      <c r="J85" s="77"/>
      <c r="K85" s="77"/>
      <c r="R85" s="1"/>
      <c r="S85" s="1"/>
      <c r="T85" s="1"/>
      <c r="U85" s="1"/>
      <c r="V85" s="1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</row>
    <row r="86" spans="8:143" hidden="1" x14ac:dyDescent="0.2">
      <c r="H86" s="77">
        <v>11</v>
      </c>
      <c r="I86" s="77"/>
      <c r="J86" s="77"/>
      <c r="K86" s="77"/>
      <c r="R86" s="1"/>
      <c r="S86" s="1"/>
      <c r="T86" s="1"/>
      <c r="U86" s="1"/>
      <c r="V86" s="1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</row>
    <row r="87" spans="8:143" hidden="1" x14ac:dyDescent="0.2">
      <c r="H87" s="77">
        <v>12</v>
      </c>
      <c r="I87" s="77">
        <v>4</v>
      </c>
      <c r="J87" s="77">
        <v>2</v>
      </c>
      <c r="K87" s="77"/>
      <c r="R87" s="1"/>
      <c r="S87" s="1"/>
      <c r="T87" s="1"/>
      <c r="U87" s="1"/>
      <c r="V87" s="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</row>
    <row r="88" spans="8:143" hidden="1" x14ac:dyDescent="0.2">
      <c r="H88" s="77">
        <v>13</v>
      </c>
      <c r="I88" s="77"/>
      <c r="J88" s="77"/>
      <c r="K88" s="77"/>
      <c r="R88" s="1"/>
      <c r="S88" s="1"/>
      <c r="T88" s="1"/>
      <c r="U88" s="1"/>
      <c r="V88" s="1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</row>
    <row r="89" spans="8:143" hidden="1" x14ac:dyDescent="0.2">
      <c r="H89" s="77">
        <v>14</v>
      </c>
      <c r="I89" s="77"/>
      <c r="J89" s="77"/>
      <c r="K89" s="77"/>
      <c r="R89" s="1"/>
      <c r="S89" s="1"/>
      <c r="T89" s="1"/>
      <c r="U89" s="1"/>
      <c r="V89" s="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</row>
    <row r="90" spans="8:143" hidden="1" x14ac:dyDescent="0.2">
      <c r="H90" s="77">
        <v>15</v>
      </c>
      <c r="I90" s="77">
        <v>5</v>
      </c>
      <c r="J90" s="77"/>
      <c r="K90" s="77"/>
      <c r="R90" s="1"/>
      <c r="S90" s="1"/>
      <c r="T90" s="1"/>
      <c r="U90" s="1"/>
      <c r="V90" s="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</row>
    <row r="91" spans="8:143" hidden="1" x14ac:dyDescent="0.2">
      <c r="H91" s="77">
        <v>16</v>
      </c>
      <c r="I91" s="77"/>
      <c r="J91" s="77"/>
      <c r="K91" s="77"/>
      <c r="R91" s="1"/>
      <c r="S91" s="1"/>
      <c r="T91" s="1"/>
      <c r="U91" s="1"/>
      <c r="V91" s="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</row>
    <row r="92" spans="8:143" hidden="1" x14ac:dyDescent="0.2">
      <c r="H92" s="77">
        <v>17</v>
      </c>
      <c r="I92" s="77"/>
      <c r="J92" s="77"/>
      <c r="K92" s="77"/>
      <c r="R92" s="1"/>
      <c r="S92" s="1"/>
      <c r="T92" s="1"/>
      <c r="U92" s="1"/>
      <c r="V92" s="1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</row>
    <row r="93" spans="8:143" hidden="1" x14ac:dyDescent="0.2">
      <c r="H93" s="77">
        <v>18</v>
      </c>
      <c r="I93" s="77">
        <v>6</v>
      </c>
      <c r="J93" s="77">
        <v>3</v>
      </c>
      <c r="K93" s="77"/>
      <c r="R93" s="1"/>
      <c r="S93" s="1"/>
      <c r="T93" s="1"/>
      <c r="U93" s="1"/>
      <c r="V93" s="1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</row>
    <row r="94" spans="8:143" hidden="1" x14ac:dyDescent="0.2">
      <c r="H94" s="77">
        <v>19</v>
      </c>
      <c r="I94" s="77"/>
      <c r="J94" s="77"/>
      <c r="K94" s="77"/>
      <c r="R94" s="1"/>
      <c r="S94" s="1"/>
      <c r="T94" s="1"/>
      <c r="U94" s="1"/>
      <c r="V94" s="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</row>
    <row r="95" spans="8:143" hidden="1" x14ac:dyDescent="0.2">
      <c r="H95" s="77">
        <v>20</v>
      </c>
      <c r="I95" s="77"/>
      <c r="J95" s="77"/>
      <c r="K95" s="77"/>
      <c r="R95" s="1"/>
      <c r="S95" s="1"/>
      <c r="T95" s="1"/>
      <c r="U95" s="1"/>
      <c r="V95" s="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</row>
    <row r="96" spans="8:143" hidden="1" x14ac:dyDescent="0.2">
      <c r="H96" s="77">
        <v>21</v>
      </c>
      <c r="I96" s="77">
        <v>7</v>
      </c>
      <c r="J96" s="77"/>
      <c r="K96" s="77"/>
      <c r="R96" s="1"/>
      <c r="S96" s="1"/>
      <c r="T96" s="1"/>
      <c r="U96" s="1"/>
      <c r="V96" s="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</row>
    <row r="97" spans="8:143" hidden="1" x14ac:dyDescent="0.2">
      <c r="H97" s="77">
        <v>22</v>
      </c>
      <c r="I97" s="77"/>
      <c r="J97" s="77"/>
      <c r="K97" s="77"/>
      <c r="R97" s="1"/>
      <c r="S97" s="1"/>
      <c r="T97" s="1"/>
      <c r="U97" s="1"/>
      <c r="V97" s="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</row>
    <row r="98" spans="8:143" hidden="1" x14ac:dyDescent="0.2">
      <c r="H98" s="77">
        <v>23</v>
      </c>
      <c r="I98" s="77"/>
      <c r="J98" s="77"/>
      <c r="K98" s="77"/>
      <c r="R98" s="1"/>
      <c r="S98" s="1"/>
      <c r="T98" s="1"/>
      <c r="U98" s="1"/>
      <c r="V98" s="1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</row>
    <row r="99" spans="8:143" hidden="1" x14ac:dyDescent="0.2">
      <c r="H99" s="77">
        <v>24</v>
      </c>
      <c r="I99" s="77">
        <v>8</v>
      </c>
      <c r="J99" s="77">
        <v>4</v>
      </c>
      <c r="K99" s="77"/>
      <c r="R99" s="1"/>
      <c r="S99" s="1"/>
      <c r="T99" s="1"/>
      <c r="U99" s="1"/>
      <c r="V99" s="1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</row>
    <row r="100" spans="8:143" hidden="1" x14ac:dyDescent="0.2">
      <c r="H100" s="77">
        <v>25</v>
      </c>
      <c r="I100" s="77"/>
      <c r="J100" s="77"/>
      <c r="K100" s="77"/>
      <c r="R100" s="1"/>
      <c r="S100" s="1"/>
      <c r="T100" s="1"/>
      <c r="U100" s="1"/>
      <c r="V100" s="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</row>
    <row r="101" spans="8:143" hidden="1" x14ac:dyDescent="0.2">
      <c r="H101" s="77">
        <v>26</v>
      </c>
      <c r="I101" s="77"/>
      <c r="J101" s="77"/>
      <c r="K101" s="77"/>
      <c r="R101" s="1"/>
      <c r="S101" s="1"/>
      <c r="T101" s="1"/>
      <c r="U101" s="1"/>
      <c r="V101" s="1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</row>
    <row r="102" spans="8:143" hidden="1" x14ac:dyDescent="0.2">
      <c r="H102" s="77">
        <v>27</v>
      </c>
      <c r="I102" s="77">
        <v>9</v>
      </c>
      <c r="J102" s="77"/>
      <c r="K102" s="77"/>
      <c r="R102" s="1"/>
      <c r="S102" s="1"/>
      <c r="T102" s="1"/>
      <c r="U102" s="1"/>
      <c r="V102" s="1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</row>
    <row r="103" spans="8:143" hidden="1" x14ac:dyDescent="0.2">
      <c r="H103" s="77">
        <v>28</v>
      </c>
      <c r="I103" s="77"/>
      <c r="J103" s="77"/>
      <c r="K103" s="77"/>
      <c r="R103" s="1"/>
      <c r="S103" s="1"/>
      <c r="T103" s="1"/>
      <c r="U103" s="1"/>
      <c r="V103" s="1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</row>
    <row r="104" spans="8:143" hidden="1" x14ac:dyDescent="0.2">
      <c r="H104" s="77">
        <v>29</v>
      </c>
      <c r="I104" s="77"/>
      <c r="J104" s="77"/>
      <c r="K104" s="77"/>
      <c r="R104" s="1"/>
      <c r="S104" s="1"/>
      <c r="T104" s="1"/>
      <c r="U104" s="1"/>
      <c r="V104" s="1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</row>
    <row r="105" spans="8:143" hidden="1" x14ac:dyDescent="0.2">
      <c r="H105" s="77">
        <v>30</v>
      </c>
      <c r="I105" s="77">
        <v>10</v>
      </c>
      <c r="J105" s="77">
        <v>5</v>
      </c>
      <c r="K105" s="77"/>
      <c r="R105" s="1"/>
      <c r="S105" s="1"/>
      <c r="T105" s="1"/>
      <c r="U105" s="1"/>
      <c r="V105" s="1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</row>
    <row r="106" spans="8:143" hidden="1" x14ac:dyDescent="0.2">
      <c r="H106" s="77">
        <v>31</v>
      </c>
      <c r="I106" s="77"/>
      <c r="J106" s="77"/>
      <c r="K106" s="77"/>
      <c r="R106" s="1"/>
      <c r="S106" s="1"/>
      <c r="T106" s="1"/>
      <c r="U106" s="1"/>
      <c r="V106" s="1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</row>
    <row r="107" spans="8:143" hidden="1" x14ac:dyDescent="0.2">
      <c r="H107" s="77">
        <v>32</v>
      </c>
      <c r="I107" s="77"/>
      <c r="J107" s="77"/>
      <c r="K107" s="77"/>
      <c r="R107" s="1"/>
      <c r="S107" s="1"/>
      <c r="T107" s="1"/>
      <c r="U107" s="1"/>
      <c r="V107" s="1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</row>
    <row r="108" spans="8:143" hidden="1" x14ac:dyDescent="0.2">
      <c r="H108" s="77">
        <v>33</v>
      </c>
      <c r="I108" s="77">
        <v>11</v>
      </c>
      <c r="J108" s="77"/>
      <c r="K108" s="77"/>
      <c r="R108" s="1"/>
      <c r="S108" s="1"/>
      <c r="T108" s="1"/>
      <c r="U108" s="1"/>
      <c r="V108" s="1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</row>
    <row r="109" spans="8:143" hidden="1" x14ac:dyDescent="0.2">
      <c r="H109" s="77">
        <v>34</v>
      </c>
      <c r="I109" s="77"/>
      <c r="J109" s="77"/>
      <c r="K109" s="77"/>
      <c r="R109" s="1"/>
      <c r="S109" s="1"/>
      <c r="T109" s="1"/>
      <c r="U109" s="1"/>
      <c r="V109" s="1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</row>
    <row r="110" spans="8:143" hidden="1" x14ac:dyDescent="0.2">
      <c r="H110" s="77">
        <v>35</v>
      </c>
      <c r="I110" s="77"/>
      <c r="J110" s="77"/>
      <c r="K110" s="77"/>
      <c r="R110" s="1"/>
      <c r="S110" s="1"/>
      <c r="T110" s="1"/>
      <c r="U110" s="1"/>
      <c r="V110" s="1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</row>
    <row r="111" spans="8:143" hidden="1" x14ac:dyDescent="0.2">
      <c r="H111" s="77">
        <v>36</v>
      </c>
      <c r="I111" s="77">
        <v>12</v>
      </c>
      <c r="J111" s="77">
        <v>6</v>
      </c>
      <c r="K111" s="77">
        <v>1</v>
      </c>
      <c r="R111" s="1"/>
      <c r="S111" s="1"/>
      <c r="T111" s="1"/>
      <c r="U111" s="1"/>
      <c r="V111" s="1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</row>
    <row r="112" spans="8:143" hidden="1" x14ac:dyDescent="0.2">
      <c r="H112" s="77">
        <v>37</v>
      </c>
      <c r="I112" s="77"/>
      <c r="J112" s="77"/>
      <c r="K112" s="77"/>
      <c r="R112" s="1"/>
      <c r="S112" s="1"/>
      <c r="T112" s="1"/>
      <c r="U112" s="1"/>
      <c r="V112" s="1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</row>
    <row r="113" spans="8:143" hidden="1" x14ac:dyDescent="0.2">
      <c r="H113" s="77">
        <v>38</v>
      </c>
      <c r="I113" s="77"/>
      <c r="J113" s="77"/>
      <c r="K113" s="77"/>
      <c r="R113" s="1"/>
      <c r="S113" s="1"/>
      <c r="T113" s="1"/>
      <c r="U113" s="1"/>
      <c r="V113" s="1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</row>
    <row r="114" spans="8:143" hidden="1" x14ac:dyDescent="0.2">
      <c r="H114" s="77">
        <v>39</v>
      </c>
      <c r="I114" s="77">
        <v>13</v>
      </c>
      <c r="J114" s="77"/>
      <c r="K114" s="77"/>
      <c r="R114" s="1"/>
      <c r="S114" s="1"/>
      <c r="T114" s="1"/>
      <c r="U114" s="1"/>
      <c r="V114" s="1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</row>
    <row r="115" spans="8:143" hidden="1" x14ac:dyDescent="0.2">
      <c r="H115" s="77">
        <v>40</v>
      </c>
      <c r="I115" s="77"/>
      <c r="J115" s="77"/>
      <c r="K115" s="77"/>
      <c r="R115" s="1"/>
      <c r="S115" s="1"/>
      <c r="T115" s="1"/>
      <c r="U115" s="1"/>
      <c r="V115" s="1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</row>
    <row r="116" spans="8:143" hidden="1" x14ac:dyDescent="0.2">
      <c r="H116" s="77">
        <v>41</v>
      </c>
      <c r="I116" s="77"/>
      <c r="J116" s="77"/>
      <c r="K116" s="77"/>
      <c r="R116" s="1"/>
      <c r="S116" s="1"/>
      <c r="T116" s="1"/>
      <c r="U116" s="1"/>
      <c r="V116" s="1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</row>
    <row r="117" spans="8:143" hidden="1" x14ac:dyDescent="0.2">
      <c r="H117" s="77">
        <v>42</v>
      </c>
      <c r="I117" s="77">
        <v>14</v>
      </c>
      <c r="J117" s="77">
        <v>7</v>
      </c>
      <c r="K117" s="77">
        <v>2</v>
      </c>
      <c r="R117" s="1"/>
      <c r="S117" s="1"/>
      <c r="T117" s="1"/>
      <c r="U117" s="1"/>
      <c r="V117" s="1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</row>
    <row r="118" spans="8:143" hidden="1" x14ac:dyDescent="0.2">
      <c r="H118" s="77">
        <v>43</v>
      </c>
      <c r="I118" s="77"/>
      <c r="J118" s="77"/>
      <c r="K118" s="77"/>
      <c r="R118" s="1"/>
      <c r="S118" s="1"/>
      <c r="T118" s="1"/>
      <c r="U118" s="1"/>
      <c r="V118" s="1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</row>
    <row r="119" spans="8:143" hidden="1" x14ac:dyDescent="0.2">
      <c r="H119" s="77">
        <v>44</v>
      </c>
      <c r="I119" s="77"/>
      <c r="J119" s="77"/>
      <c r="K119" s="77"/>
      <c r="R119" s="1"/>
      <c r="S119" s="1"/>
      <c r="T119" s="1"/>
      <c r="U119" s="1"/>
      <c r="V119" s="1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</row>
    <row r="120" spans="8:143" hidden="1" x14ac:dyDescent="0.2">
      <c r="H120" s="77">
        <v>45</v>
      </c>
      <c r="I120" s="77">
        <v>15</v>
      </c>
      <c r="J120" s="77"/>
      <c r="K120" s="77"/>
      <c r="R120" s="1"/>
      <c r="S120" s="1"/>
      <c r="T120" s="1"/>
      <c r="U120" s="1"/>
      <c r="V120" s="1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</row>
    <row r="121" spans="8:143" hidden="1" x14ac:dyDescent="0.2">
      <c r="H121" s="77">
        <v>46</v>
      </c>
      <c r="I121" s="77"/>
      <c r="J121" s="77"/>
      <c r="K121" s="77"/>
      <c r="R121" s="1"/>
      <c r="S121" s="1"/>
      <c r="T121" s="1"/>
      <c r="U121" s="1"/>
      <c r="V121" s="1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</row>
    <row r="122" spans="8:143" hidden="1" x14ac:dyDescent="0.2">
      <c r="H122" s="77">
        <v>47</v>
      </c>
      <c r="I122" s="77"/>
      <c r="J122" s="77"/>
      <c r="K122" s="77"/>
      <c r="R122" s="1"/>
      <c r="S122" s="1"/>
      <c r="T122" s="1"/>
      <c r="U122" s="1"/>
      <c r="V122" s="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8:143" hidden="1" x14ac:dyDescent="0.2">
      <c r="H123" s="77">
        <v>48</v>
      </c>
      <c r="I123" s="77">
        <v>16</v>
      </c>
      <c r="J123" s="77">
        <v>8</v>
      </c>
      <c r="K123" s="77">
        <v>3</v>
      </c>
      <c r="R123" s="1"/>
      <c r="S123" s="1"/>
      <c r="T123" s="1"/>
      <c r="U123" s="1"/>
      <c r="V123" s="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8:143" hidden="1" x14ac:dyDescent="0.2">
      <c r="H124" s="77">
        <v>49</v>
      </c>
      <c r="I124" s="77"/>
      <c r="J124" s="77"/>
      <c r="K124" s="77"/>
      <c r="R124" s="1"/>
      <c r="S124" s="1"/>
      <c r="T124" s="1"/>
      <c r="U124" s="1"/>
      <c r="V124" s="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8:143" hidden="1" x14ac:dyDescent="0.2">
      <c r="H125" s="77">
        <v>50</v>
      </c>
      <c r="I125" s="77"/>
      <c r="J125" s="77"/>
      <c r="K125" s="77"/>
      <c r="R125" s="1"/>
      <c r="S125" s="1"/>
      <c r="T125" s="1"/>
      <c r="U125" s="1"/>
      <c r="V125" s="1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8:143" hidden="1" x14ac:dyDescent="0.2">
      <c r="H126" s="77">
        <v>51</v>
      </c>
      <c r="I126" s="77">
        <v>17</v>
      </c>
      <c r="J126" s="77"/>
      <c r="K126" s="77"/>
      <c r="R126" s="1"/>
      <c r="S126" s="1"/>
      <c r="T126" s="1"/>
      <c r="U126" s="1"/>
      <c r="V126" s="1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8:143" hidden="1" x14ac:dyDescent="0.2">
      <c r="H127" s="77">
        <v>52</v>
      </c>
      <c r="I127" s="77"/>
      <c r="J127" s="77"/>
      <c r="K127" s="77"/>
      <c r="R127" s="1"/>
      <c r="S127" s="1"/>
      <c r="T127" s="1"/>
      <c r="U127" s="1"/>
      <c r="V127" s="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8:143" hidden="1" x14ac:dyDescent="0.2">
      <c r="H128" s="77">
        <v>53</v>
      </c>
      <c r="I128" s="77"/>
      <c r="J128" s="77"/>
      <c r="K128" s="77"/>
      <c r="R128" s="1"/>
      <c r="S128" s="1"/>
      <c r="T128" s="1"/>
      <c r="U128" s="1"/>
      <c r="V128" s="1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8:143" hidden="1" x14ac:dyDescent="0.2">
      <c r="H129" s="77">
        <v>54</v>
      </c>
      <c r="I129" s="77">
        <v>18</v>
      </c>
      <c r="J129" s="77">
        <v>9</v>
      </c>
      <c r="K129" s="77">
        <v>4</v>
      </c>
      <c r="R129" s="1"/>
      <c r="S129" s="1"/>
      <c r="T129" s="1"/>
      <c r="U129" s="1"/>
      <c r="V129" s="1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8:143" hidden="1" x14ac:dyDescent="0.2">
      <c r="H130" s="77">
        <v>55</v>
      </c>
      <c r="I130" s="77"/>
      <c r="J130" s="77"/>
      <c r="K130" s="77"/>
      <c r="R130" s="1"/>
      <c r="S130" s="1"/>
      <c r="T130" s="1"/>
      <c r="U130" s="1"/>
      <c r="V130" s="1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8:143" hidden="1" x14ac:dyDescent="0.2">
      <c r="H131" s="77">
        <v>56</v>
      </c>
      <c r="I131" s="77"/>
      <c r="J131" s="77"/>
      <c r="K131" s="77"/>
      <c r="R131" s="1"/>
      <c r="S131" s="1"/>
      <c r="T131" s="1"/>
      <c r="U131" s="1"/>
      <c r="V131" s="1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8:143" hidden="1" x14ac:dyDescent="0.2">
      <c r="H132" s="77">
        <v>57</v>
      </c>
      <c r="I132" s="77">
        <v>19</v>
      </c>
      <c r="J132" s="77"/>
      <c r="K132" s="77"/>
      <c r="R132" s="1"/>
      <c r="S132" s="1"/>
      <c r="T132" s="1"/>
      <c r="U132" s="1"/>
      <c r="V132" s="1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8:143" hidden="1" x14ac:dyDescent="0.2">
      <c r="H133" s="77">
        <v>58</v>
      </c>
      <c r="I133" s="77"/>
      <c r="J133" s="77"/>
      <c r="K133" s="77"/>
      <c r="R133" s="1"/>
      <c r="S133" s="1"/>
      <c r="T133" s="1"/>
      <c r="U133" s="1"/>
      <c r="V133" s="1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8:143" hidden="1" x14ac:dyDescent="0.2">
      <c r="H134" s="77">
        <v>59</v>
      </c>
      <c r="I134" s="77"/>
      <c r="J134" s="77"/>
      <c r="K134" s="77"/>
      <c r="R134" s="1"/>
      <c r="S134" s="1"/>
      <c r="T134" s="1"/>
      <c r="U134" s="1"/>
      <c r="V134" s="1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8:143" hidden="1" x14ac:dyDescent="0.2">
      <c r="H135" s="77">
        <v>60</v>
      </c>
      <c r="I135" s="77">
        <v>20</v>
      </c>
      <c r="J135" s="77">
        <v>10</v>
      </c>
      <c r="K135" s="77">
        <v>5</v>
      </c>
      <c r="R135" s="1"/>
      <c r="S135" s="1"/>
      <c r="T135" s="1"/>
      <c r="U135" s="1"/>
      <c r="V135" s="1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8:143" hidden="1" x14ac:dyDescent="0.2">
      <c r="R136" s="1"/>
      <c r="S136" s="1"/>
      <c r="T136" s="1"/>
      <c r="U136" s="1"/>
      <c r="V136" s="1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8:143" x14ac:dyDescent="0.2">
      <c r="R137" s="1"/>
      <c r="S137" s="1"/>
      <c r="T137" s="1"/>
      <c r="U137" s="1"/>
      <c r="V137" s="1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8:143" x14ac:dyDescent="0.2">
      <c r="R138" s="1"/>
      <c r="S138" s="1"/>
      <c r="T138" s="1"/>
      <c r="U138" s="1"/>
      <c r="V138" s="1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8:143" x14ac:dyDescent="0.2">
      <c r="R139" s="1"/>
      <c r="S139" s="1"/>
      <c r="T139" s="1"/>
      <c r="U139" s="1"/>
      <c r="V139" s="1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8:143" x14ac:dyDescent="0.2">
      <c r="R140" s="1"/>
      <c r="S140" s="1"/>
      <c r="T140" s="1"/>
      <c r="U140" s="1"/>
      <c r="V140" s="1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8:143" x14ac:dyDescent="0.2">
      <c r="R141" s="1"/>
      <c r="S141" s="1"/>
      <c r="T141" s="1"/>
      <c r="U141" s="1"/>
      <c r="V141" s="1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8:143" x14ac:dyDescent="0.2">
      <c r="R142" s="1"/>
      <c r="S142" s="1"/>
      <c r="T142" s="1"/>
      <c r="U142" s="1"/>
      <c r="V142" s="1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8:143" x14ac:dyDescent="0.2">
      <c r="R143" s="1"/>
      <c r="S143" s="1"/>
      <c r="T143" s="1"/>
      <c r="U143" s="1"/>
      <c r="V143" s="1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8:143" x14ac:dyDescent="0.2">
      <c r="R144" s="1"/>
      <c r="S144" s="1"/>
      <c r="T144" s="1"/>
      <c r="U144" s="1"/>
      <c r="V144" s="1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8:143" x14ac:dyDescent="0.2">
      <c r="R145" s="1"/>
      <c r="S145" s="1"/>
      <c r="T145" s="1"/>
      <c r="U145" s="1"/>
      <c r="V145" s="1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8:143" x14ac:dyDescent="0.2">
      <c r="R146" s="1"/>
      <c r="S146" s="1"/>
      <c r="T146" s="1"/>
      <c r="U146" s="1"/>
      <c r="V146" s="1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8:143" x14ac:dyDescent="0.2">
      <c r="R147" s="1"/>
      <c r="S147" s="1"/>
      <c r="T147" s="1"/>
      <c r="U147" s="1"/>
      <c r="V147" s="1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8:143" x14ac:dyDescent="0.2">
      <c r="R148" s="1"/>
      <c r="S148" s="1"/>
      <c r="T148" s="1"/>
      <c r="U148" s="1"/>
      <c r="V148" s="1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8:143" x14ac:dyDescent="0.2">
      <c r="R149" s="1"/>
      <c r="S149" s="1"/>
      <c r="T149" s="1"/>
      <c r="U149" s="1"/>
      <c r="V149" s="1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8:143" x14ac:dyDescent="0.2">
      <c r="R150" s="1"/>
      <c r="S150" s="1"/>
      <c r="T150" s="1"/>
      <c r="U150" s="1"/>
      <c r="V150" s="1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8:143" x14ac:dyDescent="0.2">
      <c r="R151" s="1"/>
      <c r="S151" s="1"/>
      <c r="T151" s="1"/>
      <c r="U151" s="1"/>
      <c r="V151" s="1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8:143" x14ac:dyDescent="0.2">
      <c r="R152" s="1"/>
      <c r="S152" s="1"/>
      <c r="T152" s="1"/>
      <c r="U152" s="1"/>
      <c r="V152" s="1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8:143" x14ac:dyDescent="0.2">
      <c r="R153" s="1"/>
      <c r="S153" s="1"/>
      <c r="T153" s="1"/>
      <c r="U153" s="1"/>
      <c r="V153" s="1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8:143" x14ac:dyDescent="0.2">
      <c r="R154" s="1"/>
      <c r="S154" s="1"/>
      <c r="T154" s="1"/>
      <c r="U154" s="1"/>
      <c r="V154" s="1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8:143" x14ac:dyDescent="0.2">
      <c r="R155" s="1"/>
      <c r="S155" s="1"/>
      <c r="T155" s="1"/>
      <c r="U155" s="1"/>
      <c r="V155" s="1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8:143" x14ac:dyDescent="0.2">
      <c r="R156" s="1"/>
      <c r="S156" s="1"/>
      <c r="T156" s="1"/>
      <c r="U156" s="1"/>
      <c r="V156" s="1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8:143" x14ac:dyDescent="0.2">
      <c r="R157" s="1"/>
      <c r="S157" s="1"/>
      <c r="T157" s="1"/>
      <c r="U157" s="1"/>
      <c r="V157" s="1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8:143" x14ac:dyDescent="0.2">
      <c r="R158" s="1"/>
      <c r="S158" s="1"/>
      <c r="T158" s="1"/>
      <c r="U158" s="1"/>
      <c r="V158" s="1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8:143" x14ac:dyDescent="0.2">
      <c r="R159" s="1"/>
      <c r="S159" s="1"/>
      <c r="T159" s="1"/>
      <c r="U159" s="1"/>
      <c r="V159" s="1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8:143" x14ac:dyDescent="0.2">
      <c r="R160" s="1"/>
      <c r="S160" s="1"/>
      <c r="T160" s="1"/>
      <c r="U160" s="1"/>
      <c r="V160" s="1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8:143" x14ac:dyDescent="0.2">
      <c r="R161" s="1"/>
      <c r="S161" s="1"/>
      <c r="T161" s="1"/>
      <c r="U161" s="1"/>
      <c r="V161" s="1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8:143" x14ac:dyDescent="0.2">
      <c r="R162" s="1"/>
      <c r="S162" s="1"/>
      <c r="T162" s="1"/>
      <c r="U162" s="1"/>
      <c r="V162" s="1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8:143" x14ac:dyDescent="0.2">
      <c r="R163" s="1"/>
      <c r="S163" s="1"/>
      <c r="T163" s="1"/>
      <c r="U163" s="1"/>
      <c r="V163" s="1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8:143" x14ac:dyDescent="0.2">
      <c r="R164" s="1"/>
      <c r="S164" s="1"/>
      <c r="T164" s="1"/>
      <c r="U164" s="1"/>
      <c r="V164" s="1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8:143" x14ac:dyDescent="0.2">
      <c r="R165" s="1"/>
      <c r="S165" s="1"/>
      <c r="T165" s="1"/>
      <c r="U165" s="1"/>
      <c r="V165" s="1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8:143" x14ac:dyDescent="0.2">
      <c r="R166" s="1"/>
      <c r="S166" s="1"/>
      <c r="T166" s="1"/>
      <c r="U166" s="1"/>
      <c r="V166" s="1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8:143" x14ac:dyDescent="0.2">
      <c r="R167" s="1"/>
      <c r="S167" s="1"/>
      <c r="T167" s="1"/>
      <c r="U167" s="1"/>
      <c r="V167" s="1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8:143" x14ac:dyDescent="0.2">
      <c r="R168" s="1"/>
      <c r="S168" s="1"/>
      <c r="T168" s="1"/>
      <c r="U168" s="1"/>
      <c r="V168" s="1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8:143" x14ac:dyDescent="0.2">
      <c r="R169" s="1"/>
      <c r="S169" s="1"/>
      <c r="T169" s="1"/>
      <c r="U169" s="1"/>
      <c r="V169" s="1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8:143" x14ac:dyDescent="0.2">
      <c r="R170" s="1"/>
      <c r="S170" s="1"/>
      <c r="T170" s="1"/>
      <c r="U170" s="1"/>
      <c r="V170" s="1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8:143" x14ac:dyDescent="0.2">
      <c r="R171" s="1"/>
      <c r="S171" s="1"/>
      <c r="T171" s="1"/>
      <c r="U171" s="1"/>
      <c r="V171" s="1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8:143" x14ac:dyDescent="0.2">
      <c r="R172" s="1"/>
      <c r="S172" s="1"/>
      <c r="T172" s="1"/>
      <c r="U172" s="1"/>
      <c r="V172" s="1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8:143" x14ac:dyDescent="0.2">
      <c r="R173" s="1"/>
      <c r="S173" s="1"/>
      <c r="T173" s="1"/>
      <c r="U173" s="1"/>
      <c r="V173" s="1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8:143" x14ac:dyDescent="0.2">
      <c r="R174" s="1"/>
      <c r="S174" s="1"/>
      <c r="T174" s="1"/>
      <c r="U174" s="1"/>
      <c r="V174" s="1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8:143" x14ac:dyDescent="0.2">
      <c r="R175" s="1"/>
      <c r="S175" s="1"/>
      <c r="T175" s="1"/>
      <c r="U175" s="1"/>
      <c r="V175" s="1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8:143" x14ac:dyDescent="0.2">
      <c r="R176" s="1"/>
      <c r="S176" s="1"/>
      <c r="T176" s="1"/>
      <c r="U176" s="1"/>
      <c r="V176" s="1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8:143" x14ac:dyDescent="0.2">
      <c r="R177" s="1"/>
      <c r="S177" s="1"/>
      <c r="T177" s="1"/>
      <c r="U177" s="1"/>
      <c r="V177" s="1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8:143" x14ac:dyDescent="0.2">
      <c r="R178" s="1"/>
      <c r="S178" s="1"/>
      <c r="T178" s="1"/>
      <c r="U178" s="1"/>
      <c r="V178" s="1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8:143" x14ac:dyDescent="0.2">
      <c r="R179" s="1"/>
      <c r="S179" s="1"/>
      <c r="T179" s="1"/>
      <c r="U179" s="1"/>
      <c r="V179" s="1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8:143" x14ac:dyDescent="0.2">
      <c r="R180" s="1"/>
      <c r="S180" s="1"/>
      <c r="T180" s="1"/>
      <c r="U180" s="1"/>
      <c r="V180" s="1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8:143" x14ac:dyDescent="0.2">
      <c r="R181" s="1"/>
      <c r="S181" s="1"/>
      <c r="T181" s="1"/>
      <c r="U181" s="1"/>
      <c r="V181" s="1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8:143" x14ac:dyDescent="0.2">
      <c r="R182" s="1"/>
      <c r="S182" s="1"/>
      <c r="T182" s="1"/>
      <c r="U182" s="1"/>
      <c r="V182" s="1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8:143" x14ac:dyDescent="0.2">
      <c r="R183" s="1"/>
      <c r="S183" s="1"/>
      <c r="T183" s="1"/>
      <c r="U183" s="1"/>
      <c r="V183" s="1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8:143" x14ac:dyDescent="0.2">
      <c r="R184" s="1"/>
      <c r="S184" s="1"/>
      <c r="T184" s="1"/>
      <c r="U184" s="1"/>
      <c r="V184" s="1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8:143" x14ac:dyDescent="0.2">
      <c r="R185" s="1"/>
      <c r="S185" s="1"/>
      <c r="T185" s="1"/>
      <c r="U185" s="1"/>
      <c r="V185" s="1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8:143" x14ac:dyDescent="0.2">
      <c r="R186" s="1"/>
      <c r="S186" s="1"/>
      <c r="T186" s="1"/>
      <c r="U186" s="1"/>
      <c r="V186" s="1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8:143" x14ac:dyDescent="0.2">
      <c r="R187" s="1"/>
      <c r="S187" s="1"/>
      <c r="T187" s="1"/>
      <c r="U187" s="1"/>
      <c r="V187" s="1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8:143" x14ac:dyDescent="0.2">
      <c r="R188" s="1"/>
      <c r="S188" s="1"/>
      <c r="T188" s="1"/>
      <c r="U188" s="1"/>
      <c r="V188" s="1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8:143" x14ac:dyDescent="0.2">
      <c r="R189" s="1"/>
      <c r="S189" s="1"/>
      <c r="T189" s="1"/>
      <c r="U189" s="1"/>
      <c r="V189" s="1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8:143" x14ac:dyDescent="0.2">
      <c r="R190" s="1"/>
      <c r="S190" s="1"/>
      <c r="T190" s="1"/>
      <c r="U190" s="1"/>
      <c r="V190" s="1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8:143" x14ac:dyDescent="0.2">
      <c r="R191" s="1"/>
      <c r="S191" s="1"/>
      <c r="T191" s="1"/>
      <c r="U191" s="1"/>
      <c r="V191" s="1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8:143" x14ac:dyDescent="0.2">
      <c r="R192" s="1"/>
      <c r="S192" s="1"/>
      <c r="T192" s="1"/>
      <c r="U192" s="1"/>
      <c r="V192" s="1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8:143" x14ac:dyDescent="0.2">
      <c r="R193" s="1"/>
      <c r="S193" s="1"/>
      <c r="T193" s="1"/>
      <c r="U193" s="1"/>
      <c r="V193" s="1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8:143" x14ac:dyDescent="0.2">
      <c r="R194" s="1"/>
      <c r="S194" s="1"/>
      <c r="T194" s="1"/>
      <c r="U194" s="1"/>
      <c r="V194" s="1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8:143" x14ac:dyDescent="0.2">
      <c r="R195" s="1"/>
      <c r="S195" s="1"/>
      <c r="T195" s="1"/>
      <c r="U195" s="1"/>
      <c r="V195" s="1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8:143" x14ac:dyDescent="0.2">
      <c r="R196" s="1"/>
      <c r="S196" s="1"/>
      <c r="T196" s="1"/>
      <c r="U196" s="1"/>
      <c r="V196" s="1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8:143" x14ac:dyDescent="0.2">
      <c r="R197" s="1"/>
      <c r="S197" s="1"/>
      <c r="T197" s="1"/>
      <c r="U197" s="1"/>
      <c r="V197" s="1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8:143" x14ac:dyDescent="0.2">
      <c r="R198" s="1"/>
      <c r="S198" s="1"/>
      <c r="T198" s="1"/>
      <c r="U198" s="1"/>
      <c r="V198" s="1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8:143" x14ac:dyDescent="0.2">
      <c r="R199" s="1"/>
      <c r="S199" s="1"/>
      <c r="T199" s="1"/>
      <c r="U199" s="1"/>
      <c r="V199" s="1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8:143" x14ac:dyDescent="0.2">
      <c r="R200" s="1"/>
      <c r="S200" s="1"/>
      <c r="T200" s="1"/>
      <c r="U200" s="1"/>
      <c r="V200" s="1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8:143" x14ac:dyDescent="0.2">
      <c r="R201" s="1"/>
      <c r="S201" s="1"/>
      <c r="T201" s="1"/>
      <c r="U201" s="1"/>
      <c r="V201" s="1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8:143" x14ac:dyDescent="0.2">
      <c r="R202" s="1"/>
      <c r="S202" s="1"/>
      <c r="T202" s="1"/>
      <c r="U202" s="1"/>
      <c r="V202" s="1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8:143" x14ac:dyDescent="0.2">
      <c r="R203" s="1"/>
      <c r="S203" s="1"/>
      <c r="T203" s="1"/>
      <c r="U203" s="1"/>
      <c r="V203" s="1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8:143" x14ac:dyDescent="0.2">
      <c r="R204" s="1"/>
      <c r="S204" s="1"/>
      <c r="T204" s="1"/>
      <c r="U204" s="1"/>
      <c r="V204" s="1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8:143" x14ac:dyDescent="0.2">
      <c r="R205" s="1"/>
      <c r="S205" s="1"/>
      <c r="T205" s="1"/>
      <c r="U205" s="1"/>
      <c r="V205" s="1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8:143" x14ac:dyDescent="0.2">
      <c r="R206" s="1"/>
      <c r="S206" s="1"/>
      <c r="T206" s="1"/>
      <c r="U206" s="1"/>
      <c r="V206" s="1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8:143" x14ac:dyDescent="0.2">
      <c r="R207" s="1"/>
      <c r="S207" s="1"/>
      <c r="T207" s="1"/>
      <c r="U207" s="1"/>
      <c r="V207" s="1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8:143" x14ac:dyDescent="0.2">
      <c r="R208" s="1"/>
      <c r="S208" s="1"/>
      <c r="T208" s="1"/>
      <c r="U208" s="1"/>
      <c r="V208" s="1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8:143" x14ac:dyDescent="0.2">
      <c r="R209" s="1"/>
      <c r="S209" s="1"/>
      <c r="T209" s="1"/>
      <c r="U209" s="1"/>
      <c r="V209" s="1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8:143" x14ac:dyDescent="0.2">
      <c r="R210" s="1"/>
      <c r="S210" s="1"/>
      <c r="T210" s="1"/>
      <c r="U210" s="1"/>
      <c r="V210" s="1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8:143" x14ac:dyDescent="0.2">
      <c r="R211" s="1"/>
      <c r="S211" s="1"/>
      <c r="T211" s="1"/>
      <c r="U211" s="1"/>
      <c r="V211" s="1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8:143" x14ac:dyDescent="0.2">
      <c r="R212" s="1"/>
      <c r="S212" s="1"/>
      <c r="T212" s="1"/>
      <c r="U212" s="1"/>
      <c r="V212" s="1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8:143" x14ac:dyDescent="0.2">
      <c r="R213" s="1"/>
      <c r="S213" s="1"/>
      <c r="T213" s="1"/>
      <c r="U213" s="1"/>
      <c r="V213" s="1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8:143" x14ac:dyDescent="0.2">
      <c r="R214" s="1"/>
      <c r="S214" s="1"/>
      <c r="T214" s="1"/>
      <c r="U214" s="1"/>
      <c r="V214" s="1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8:143" x14ac:dyDescent="0.2">
      <c r="R215" s="1"/>
      <c r="S215" s="1"/>
      <c r="T215" s="1"/>
      <c r="U215" s="1"/>
      <c r="V215" s="1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8:143" x14ac:dyDescent="0.2">
      <c r="R216" s="1"/>
      <c r="S216" s="1"/>
      <c r="T216" s="1"/>
      <c r="U216" s="1"/>
      <c r="V216" s="1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8:143" x14ac:dyDescent="0.2">
      <c r="R217" s="1"/>
      <c r="S217" s="1"/>
      <c r="T217" s="1"/>
      <c r="U217" s="1"/>
      <c r="V217" s="1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8:143" x14ac:dyDescent="0.2">
      <c r="R218" s="1"/>
      <c r="S218" s="1"/>
      <c r="T218" s="1"/>
      <c r="U218" s="1"/>
      <c r="V218" s="1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8:143" x14ac:dyDescent="0.2">
      <c r="R219" s="1"/>
      <c r="S219" s="1"/>
      <c r="T219" s="1"/>
      <c r="U219" s="1"/>
      <c r="V219" s="1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8:143" x14ac:dyDescent="0.2">
      <c r="R220" s="1"/>
      <c r="S220" s="1"/>
      <c r="T220" s="1"/>
      <c r="U220" s="1"/>
      <c r="V220" s="1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8:143" x14ac:dyDescent="0.2">
      <c r="R221" s="1"/>
      <c r="S221" s="1"/>
      <c r="T221" s="1"/>
      <c r="U221" s="1"/>
      <c r="V221" s="1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8:143" x14ac:dyDescent="0.2">
      <c r="R222" s="1"/>
      <c r="S222" s="1"/>
      <c r="T222" s="1"/>
      <c r="U222" s="1"/>
      <c r="V222" s="1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8:143" x14ac:dyDescent="0.2">
      <c r="R223" s="1"/>
      <c r="S223" s="1"/>
      <c r="T223" s="1"/>
      <c r="U223" s="1"/>
      <c r="V223" s="1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8:143" x14ac:dyDescent="0.2">
      <c r="R224" s="1"/>
      <c r="S224" s="1"/>
      <c r="T224" s="1"/>
      <c r="U224" s="1"/>
      <c r="V224" s="1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18:143" x14ac:dyDescent="0.2">
      <c r="R225" s="1"/>
      <c r="S225" s="1"/>
      <c r="T225" s="1"/>
      <c r="U225" s="1"/>
      <c r="V225" s="1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</row>
    <row r="226" spans="18:143" x14ac:dyDescent="0.2">
      <c r="R226" s="1"/>
      <c r="S226" s="1"/>
      <c r="T226" s="1"/>
      <c r="U226" s="1"/>
      <c r="V226" s="1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</row>
    <row r="227" spans="18:143" x14ac:dyDescent="0.2">
      <c r="R227" s="1"/>
      <c r="S227" s="1"/>
      <c r="T227" s="1"/>
      <c r="U227" s="1"/>
      <c r="V227" s="1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</row>
    <row r="228" spans="18:143" x14ac:dyDescent="0.2">
      <c r="R228" s="1"/>
      <c r="S228" s="1"/>
      <c r="T228" s="1"/>
      <c r="U228" s="1"/>
      <c r="V228" s="1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</row>
    <row r="229" spans="18:143" x14ac:dyDescent="0.2">
      <c r="R229" s="1"/>
      <c r="S229" s="1"/>
      <c r="T229" s="1"/>
      <c r="U229" s="1"/>
      <c r="V229" s="1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</row>
    <row r="230" spans="18:143" x14ac:dyDescent="0.2">
      <c r="R230" s="1"/>
      <c r="S230" s="1"/>
      <c r="T230" s="1"/>
      <c r="U230" s="1"/>
      <c r="V230" s="1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</row>
    <row r="231" spans="18:143" x14ac:dyDescent="0.2">
      <c r="R231" s="1"/>
      <c r="S231" s="1"/>
      <c r="T231" s="1"/>
      <c r="U231" s="1"/>
      <c r="V231" s="1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</row>
    <row r="232" spans="18:143" x14ac:dyDescent="0.2">
      <c r="R232" s="1"/>
      <c r="S232" s="1"/>
      <c r="T232" s="1"/>
      <c r="U232" s="1"/>
      <c r="V232" s="1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</row>
    <row r="233" spans="18:143" x14ac:dyDescent="0.2">
      <c r="R233" s="1"/>
      <c r="S233" s="1"/>
      <c r="T233" s="1"/>
      <c r="U233" s="1"/>
      <c r="V233" s="1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</row>
    <row r="234" spans="18:143" x14ac:dyDescent="0.2">
      <c r="R234" s="1"/>
      <c r="S234" s="1"/>
      <c r="T234" s="1"/>
      <c r="U234" s="1"/>
      <c r="V234" s="1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</row>
    <row r="235" spans="18:143" x14ac:dyDescent="0.2">
      <c r="R235" s="1"/>
      <c r="S235" s="1"/>
      <c r="T235" s="1"/>
      <c r="U235" s="1"/>
      <c r="V235" s="1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</row>
    <row r="236" spans="18:143" x14ac:dyDescent="0.2">
      <c r="R236" s="1"/>
      <c r="S236" s="1"/>
      <c r="T236" s="1"/>
      <c r="U236" s="1"/>
      <c r="V236" s="1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</row>
    <row r="237" spans="18:143" x14ac:dyDescent="0.2">
      <c r="R237" s="1"/>
      <c r="S237" s="1"/>
      <c r="T237" s="1"/>
      <c r="U237" s="1"/>
      <c r="V237" s="1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</row>
    <row r="238" spans="18:143" x14ac:dyDescent="0.2">
      <c r="R238" s="1"/>
      <c r="S238" s="1"/>
      <c r="T238" s="1"/>
      <c r="U238" s="1"/>
      <c r="V238" s="1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</row>
    <row r="239" spans="18:143" x14ac:dyDescent="0.2">
      <c r="R239" s="1"/>
      <c r="S239" s="1"/>
      <c r="T239" s="1"/>
      <c r="U239" s="1"/>
      <c r="V239" s="1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</row>
    <row r="240" spans="18:143" x14ac:dyDescent="0.2">
      <c r="R240" s="1"/>
      <c r="S240" s="1"/>
      <c r="T240" s="1"/>
      <c r="U240" s="1"/>
      <c r="V240" s="1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</row>
    <row r="241" spans="18:143" x14ac:dyDescent="0.2">
      <c r="R241" s="1"/>
      <c r="S241" s="1"/>
      <c r="T241" s="1"/>
      <c r="U241" s="1"/>
      <c r="V241" s="1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</row>
    <row r="242" spans="18:143" x14ac:dyDescent="0.2">
      <c r="R242" s="1"/>
      <c r="S242" s="1"/>
      <c r="T242" s="1"/>
      <c r="U242" s="1"/>
      <c r="V242" s="1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</row>
    <row r="243" spans="18:143" x14ac:dyDescent="0.2">
      <c r="R243" s="1"/>
      <c r="S243" s="1"/>
      <c r="T243" s="1"/>
      <c r="U243" s="1"/>
      <c r="V243" s="1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</row>
    <row r="244" spans="18:143" x14ac:dyDescent="0.2">
      <c r="R244" s="1"/>
      <c r="S244" s="1"/>
      <c r="T244" s="1"/>
      <c r="U244" s="1"/>
      <c r="V244" s="1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</row>
    <row r="245" spans="18:143" x14ac:dyDescent="0.2">
      <c r="R245" s="1"/>
      <c r="S245" s="1"/>
      <c r="T245" s="1"/>
      <c r="U245" s="1"/>
      <c r="V245" s="1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</row>
    <row r="246" spans="18:143" x14ac:dyDescent="0.2">
      <c r="R246" s="1"/>
      <c r="S246" s="1"/>
      <c r="T246" s="1"/>
      <c r="U246" s="1"/>
      <c r="V246" s="1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</row>
    <row r="247" spans="18:143" x14ac:dyDescent="0.2">
      <c r="R247" s="1"/>
      <c r="S247" s="1"/>
      <c r="T247" s="1"/>
      <c r="U247" s="1"/>
      <c r="V247" s="1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</row>
    <row r="248" spans="18:143" x14ac:dyDescent="0.2">
      <c r="R248" s="1"/>
      <c r="S248" s="1"/>
      <c r="T248" s="1"/>
      <c r="U248" s="1"/>
      <c r="V248" s="1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</row>
    <row r="249" spans="18:143" x14ac:dyDescent="0.2">
      <c r="R249" s="1"/>
      <c r="S249" s="1"/>
      <c r="T249" s="1"/>
      <c r="U249" s="1"/>
      <c r="V249" s="1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</row>
    <row r="250" spans="18:143" x14ac:dyDescent="0.2">
      <c r="R250" s="1"/>
      <c r="S250" s="1"/>
      <c r="T250" s="1"/>
      <c r="U250" s="1"/>
      <c r="V250" s="1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</row>
    <row r="251" spans="18:143" x14ac:dyDescent="0.2">
      <c r="R251" s="1"/>
      <c r="S251" s="1"/>
      <c r="T251" s="1"/>
      <c r="U251" s="1"/>
      <c r="V251" s="1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</row>
    <row r="252" spans="18:143" x14ac:dyDescent="0.2">
      <c r="R252" s="1"/>
      <c r="S252" s="1"/>
      <c r="T252" s="1"/>
      <c r="U252" s="1"/>
      <c r="V252" s="1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</row>
    <row r="253" spans="18:143" x14ac:dyDescent="0.2">
      <c r="R253" s="1"/>
      <c r="S253" s="1"/>
      <c r="T253" s="1"/>
      <c r="U253" s="1"/>
      <c r="V253" s="1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</row>
    <row r="254" spans="18:143" x14ac:dyDescent="0.2">
      <c r="R254" s="1"/>
      <c r="S254" s="1"/>
      <c r="T254" s="1"/>
      <c r="U254" s="1"/>
      <c r="V254" s="1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</row>
    <row r="255" spans="18:143" x14ac:dyDescent="0.2">
      <c r="R255" s="1"/>
      <c r="S255" s="1"/>
      <c r="T255" s="1"/>
      <c r="U255" s="1"/>
      <c r="V255" s="1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</row>
    <row r="256" spans="18:143" x14ac:dyDescent="0.2">
      <c r="R256" s="1"/>
      <c r="S256" s="1"/>
      <c r="T256" s="1"/>
      <c r="U256" s="1"/>
      <c r="V256" s="1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</row>
    <row r="257" spans="18:143" x14ac:dyDescent="0.2">
      <c r="R257" s="1"/>
      <c r="S257" s="1"/>
      <c r="T257" s="1"/>
      <c r="U257" s="1"/>
      <c r="V257" s="1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</row>
    <row r="258" spans="18:143" x14ac:dyDescent="0.2">
      <c r="R258" s="1"/>
      <c r="S258" s="1"/>
      <c r="T258" s="1"/>
      <c r="U258" s="1"/>
      <c r="V258" s="1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</row>
    <row r="259" spans="18:143" x14ac:dyDescent="0.2">
      <c r="R259" s="1"/>
      <c r="S259" s="1"/>
      <c r="T259" s="1"/>
      <c r="U259" s="1"/>
      <c r="V259" s="1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</row>
    <row r="260" spans="18:143" x14ac:dyDescent="0.2">
      <c r="R260" s="1"/>
      <c r="S260" s="1"/>
      <c r="T260" s="1"/>
      <c r="U260" s="1"/>
      <c r="V260" s="1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</row>
    <row r="261" spans="18:143" x14ac:dyDescent="0.2">
      <c r="R261" s="1"/>
      <c r="S261" s="1"/>
      <c r="T261" s="1"/>
      <c r="U261" s="1"/>
      <c r="V261" s="1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</row>
    <row r="262" spans="18:143" x14ac:dyDescent="0.2">
      <c r="R262" s="1"/>
      <c r="S262" s="1"/>
      <c r="T262" s="1"/>
      <c r="U262" s="1"/>
      <c r="V262" s="1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</row>
    <row r="263" spans="18:143" x14ac:dyDescent="0.2">
      <c r="R263" s="1"/>
      <c r="S263" s="1"/>
      <c r="T263" s="1"/>
      <c r="U263" s="1"/>
      <c r="V263" s="1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</row>
    <row r="264" spans="18:143" x14ac:dyDescent="0.2">
      <c r="R264" s="1"/>
      <c r="S264" s="1"/>
      <c r="T264" s="1"/>
      <c r="U264" s="1"/>
      <c r="V264" s="1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</row>
    <row r="265" spans="18:143" x14ac:dyDescent="0.2">
      <c r="R265" s="1"/>
      <c r="S265" s="1"/>
      <c r="T265" s="1"/>
      <c r="U265" s="1"/>
      <c r="V265" s="1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</row>
    <row r="266" spans="18:143" x14ac:dyDescent="0.2">
      <c r="R266" s="1"/>
      <c r="S266" s="1"/>
      <c r="T266" s="1"/>
      <c r="U266" s="1"/>
      <c r="V266" s="1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</row>
    <row r="267" spans="18:143" x14ac:dyDescent="0.2">
      <c r="R267" s="1"/>
      <c r="S267" s="1"/>
      <c r="T267" s="1"/>
      <c r="U267" s="1"/>
      <c r="V267" s="1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</row>
    <row r="268" spans="18:143" x14ac:dyDescent="0.2">
      <c r="R268" s="1"/>
      <c r="S268" s="1"/>
      <c r="T268" s="1"/>
      <c r="U268" s="1"/>
      <c r="V268" s="1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</row>
    <row r="269" spans="18:143" x14ac:dyDescent="0.2">
      <c r="R269" s="1"/>
      <c r="S269" s="1"/>
      <c r="T269" s="1"/>
      <c r="U269" s="1"/>
      <c r="V269" s="1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</row>
    <row r="270" spans="18:143" x14ac:dyDescent="0.2">
      <c r="R270" s="1"/>
      <c r="S270" s="1"/>
      <c r="T270" s="1"/>
      <c r="U270" s="1"/>
      <c r="V270" s="1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</row>
    <row r="271" spans="18:143" x14ac:dyDescent="0.2">
      <c r="R271" s="1"/>
      <c r="S271" s="1"/>
      <c r="T271" s="1"/>
      <c r="U271" s="1"/>
      <c r="V271" s="1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</row>
    <row r="272" spans="18:143" x14ac:dyDescent="0.2">
      <c r="R272" s="1"/>
      <c r="S272" s="1"/>
      <c r="T272" s="1"/>
      <c r="U272" s="1"/>
      <c r="V272" s="1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</row>
    <row r="273" spans="18:143" x14ac:dyDescent="0.2">
      <c r="R273" s="1"/>
      <c r="S273" s="1"/>
      <c r="T273" s="1"/>
      <c r="U273" s="1"/>
      <c r="V273" s="1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</row>
    <row r="274" spans="18:143" x14ac:dyDescent="0.2">
      <c r="R274" s="1"/>
      <c r="S274" s="1"/>
      <c r="T274" s="1"/>
      <c r="U274" s="1"/>
      <c r="V274" s="1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</row>
    <row r="275" spans="18:143" x14ac:dyDescent="0.2">
      <c r="R275" s="1"/>
      <c r="S275" s="1"/>
      <c r="T275" s="1"/>
      <c r="U275" s="1"/>
      <c r="V275" s="1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</row>
    <row r="276" spans="18:143" x14ac:dyDescent="0.2">
      <c r="R276" s="1"/>
      <c r="S276" s="1"/>
      <c r="T276" s="1"/>
      <c r="U276" s="1"/>
      <c r="V276" s="1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</row>
    <row r="277" spans="18:143" x14ac:dyDescent="0.2">
      <c r="R277" s="1"/>
      <c r="S277" s="1"/>
      <c r="T277" s="1"/>
      <c r="U277" s="1"/>
      <c r="V277" s="1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</row>
    <row r="278" spans="18:143" x14ac:dyDescent="0.2">
      <c r="R278" s="1"/>
      <c r="S278" s="1"/>
      <c r="T278" s="1"/>
      <c r="U278" s="1"/>
      <c r="V278" s="1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</row>
    <row r="279" spans="18:143" x14ac:dyDescent="0.2">
      <c r="R279" s="1"/>
      <c r="S279" s="1"/>
      <c r="T279" s="1"/>
      <c r="U279" s="1"/>
      <c r="V279" s="1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</row>
    <row r="280" spans="18:143" x14ac:dyDescent="0.2">
      <c r="R280" s="1"/>
      <c r="S280" s="1"/>
      <c r="T280" s="1"/>
      <c r="U280" s="1"/>
      <c r="V280" s="1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</row>
    <row r="281" spans="18:143" x14ac:dyDescent="0.2">
      <c r="R281" s="1"/>
      <c r="S281" s="1"/>
      <c r="T281" s="1"/>
      <c r="U281" s="1"/>
      <c r="V281" s="1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</row>
    <row r="282" spans="18:143" x14ac:dyDescent="0.2">
      <c r="R282" s="1"/>
      <c r="S282" s="1"/>
      <c r="T282" s="1"/>
      <c r="U282" s="1"/>
      <c r="V282" s="1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</row>
    <row r="283" spans="18:143" x14ac:dyDescent="0.2">
      <c r="R283" s="1"/>
      <c r="S283" s="1"/>
      <c r="T283" s="1"/>
      <c r="U283" s="1"/>
      <c r="V283" s="1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</row>
    <row r="284" spans="18:143" x14ac:dyDescent="0.2">
      <c r="R284" s="1"/>
      <c r="S284" s="1"/>
      <c r="T284" s="1"/>
      <c r="U284" s="1"/>
      <c r="V284" s="1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</row>
    <row r="285" spans="18:143" x14ac:dyDescent="0.2">
      <c r="R285" s="1"/>
      <c r="S285" s="1"/>
      <c r="T285" s="1"/>
      <c r="U285" s="1"/>
      <c r="V285" s="1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</row>
    <row r="286" spans="18:143" x14ac:dyDescent="0.2">
      <c r="R286" s="1"/>
      <c r="S286" s="1"/>
      <c r="T286" s="1"/>
      <c r="U286" s="1"/>
      <c r="V286" s="1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</row>
    <row r="287" spans="18:143" x14ac:dyDescent="0.2">
      <c r="R287" s="1"/>
      <c r="S287" s="1"/>
      <c r="T287" s="1"/>
      <c r="U287" s="1"/>
      <c r="V287" s="1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</row>
    <row r="288" spans="18:143" x14ac:dyDescent="0.2">
      <c r="R288" s="1"/>
      <c r="S288" s="1"/>
      <c r="T288" s="1"/>
      <c r="U288" s="1"/>
      <c r="V288" s="1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</row>
    <row r="289" spans="18:143" x14ac:dyDescent="0.2">
      <c r="R289" s="1"/>
      <c r="S289" s="1"/>
      <c r="T289" s="1"/>
      <c r="U289" s="1"/>
      <c r="V289" s="1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</row>
    <row r="290" spans="18:143" x14ac:dyDescent="0.2">
      <c r="R290" s="1"/>
      <c r="S290" s="1"/>
      <c r="T290" s="1"/>
      <c r="U290" s="1"/>
      <c r="V290" s="1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</row>
    <row r="291" spans="18:143" x14ac:dyDescent="0.2">
      <c r="R291" s="1"/>
      <c r="S291" s="1"/>
      <c r="T291" s="1"/>
      <c r="U291" s="1"/>
      <c r="V291" s="1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</row>
    <row r="292" spans="18:143" x14ac:dyDescent="0.2">
      <c r="R292" s="1"/>
      <c r="S292" s="1"/>
      <c r="T292" s="1"/>
      <c r="U292" s="1"/>
      <c r="V292" s="1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</row>
    <row r="293" spans="18:143" x14ac:dyDescent="0.2">
      <c r="R293" s="1"/>
      <c r="S293" s="1"/>
      <c r="T293" s="1"/>
      <c r="U293" s="1"/>
      <c r="V293" s="1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</row>
    <row r="294" spans="18:143" x14ac:dyDescent="0.2">
      <c r="R294" s="1"/>
      <c r="S294" s="1"/>
      <c r="T294" s="1"/>
      <c r="U294" s="1"/>
      <c r="V294" s="1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</row>
    <row r="295" spans="18:143" x14ac:dyDescent="0.2">
      <c r="R295" s="1"/>
      <c r="S295" s="1"/>
      <c r="T295" s="1"/>
      <c r="U295" s="1"/>
      <c r="V295" s="1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</row>
    <row r="296" spans="18:143" x14ac:dyDescent="0.2">
      <c r="R296" s="1"/>
      <c r="S296" s="1"/>
      <c r="T296" s="1"/>
      <c r="U296" s="1"/>
      <c r="V296" s="1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</row>
    <row r="297" spans="18:143" x14ac:dyDescent="0.2">
      <c r="R297" s="1"/>
      <c r="S297" s="1"/>
      <c r="T297" s="1"/>
      <c r="U297" s="1"/>
      <c r="V297" s="1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</row>
    <row r="298" spans="18:143" x14ac:dyDescent="0.2">
      <c r="R298" s="1"/>
      <c r="S298" s="1"/>
      <c r="T298" s="1"/>
      <c r="U298" s="1"/>
      <c r="V298" s="1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</row>
    <row r="299" spans="18:143" x14ac:dyDescent="0.2"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</row>
    <row r="300" spans="18:143" x14ac:dyDescent="0.2"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</row>
    <row r="301" spans="18:143" x14ac:dyDescent="0.2"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</row>
  </sheetData>
  <sheetProtection selectLockedCells="1"/>
  <mergeCells count="35">
    <mergeCell ref="M39:M40"/>
    <mergeCell ref="N39:N40"/>
    <mergeCell ref="O39:O40"/>
    <mergeCell ref="G39:G40"/>
    <mergeCell ref="H39:H40"/>
    <mergeCell ref="I39:I40"/>
    <mergeCell ref="J39:J40"/>
    <mergeCell ref="K39:K40"/>
    <mergeCell ref="L39:L40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74" min="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269"/>
  <sheetViews>
    <sheetView workbookViewId="0"/>
  </sheetViews>
  <sheetFormatPr baseColWidth="10" defaultColWidth="11.42578125" defaultRowHeight="11.25" x14ac:dyDescent="0.2"/>
  <cols>
    <col min="1" max="1" width="11.85546875" style="82" customWidth="1"/>
    <col min="2" max="2" width="18.85546875" style="1" hidden="1" customWidth="1"/>
    <col min="3" max="3" width="5.7109375" style="1" hidden="1" customWidth="1"/>
    <col min="4" max="4" width="9.140625" style="1" hidden="1" customWidth="1"/>
    <col min="5" max="5" width="26.140625" style="1" hidden="1" customWidth="1"/>
    <col min="6" max="6" width="17.28515625" style="1" customWidth="1"/>
    <col min="7" max="7" width="10.7109375" style="1" customWidth="1"/>
    <col min="8" max="8" width="12.42578125" style="1" bestFit="1" customWidth="1"/>
    <col min="9" max="9" width="11.5703125" style="1" customWidth="1"/>
    <col min="10" max="10" width="15.5703125" style="1" bestFit="1" customWidth="1"/>
    <col min="11" max="11" width="15.28515625" style="1" bestFit="1" customWidth="1"/>
    <col min="12" max="12" width="15.5703125" style="1" bestFit="1" customWidth="1"/>
    <col min="13" max="13" width="11.5703125" style="1" customWidth="1"/>
    <col min="14" max="14" width="18.5703125" style="1" bestFit="1" customWidth="1"/>
    <col min="15" max="15" width="11.140625" style="1" customWidth="1"/>
    <col min="16" max="16" width="6.425781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</row>
    <row r="2" spans="3:142" x14ac:dyDescent="0.2"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</row>
    <row r="3" spans="3:142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</row>
    <row r="4" spans="3:142" x14ac:dyDescent="0.2"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</row>
    <row r="5" spans="3:142" x14ac:dyDescent="0.2">
      <c r="I5" s="6"/>
      <c r="J5" s="6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</row>
    <row r="6" spans="3:142" x14ac:dyDescent="0.2"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</row>
    <row r="7" spans="3:142" x14ac:dyDescent="0.2"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</row>
    <row r="8" spans="3:142" ht="15.75" x14ac:dyDescent="0.25">
      <c r="F8" s="105" t="s">
        <v>56</v>
      </c>
      <c r="G8" s="106"/>
      <c r="H8" s="106"/>
      <c r="I8" s="106"/>
      <c r="J8" s="106"/>
      <c r="K8" s="106"/>
      <c r="L8" s="106"/>
      <c r="M8" s="106"/>
      <c r="N8" s="106"/>
      <c r="O8" s="107"/>
      <c r="P8" s="108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</row>
    <row r="9" spans="3:142" x14ac:dyDescent="0.2">
      <c r="L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</row>
    <row r="10" spans="3:142" ht="12.75" customHeight="1" x14ac:dyDescent="0.2">
      <c r="F10" s="79" t="s">
        <v>0</v>
      </c>
      <c r="G10" s="161">
        <v>45145</v>
      </c>
      <c r="H10" s="162"/>
      <c r="I10" s="163" t="s">
        <v>1</v>
      </c>
      <c r="J10" s="164"/>
      <c r="K10" s="165">
        <f>XIRR(N26:N30,D26:D30)</f>
        <v>1.3414837956428529</v>
      </c>
      <c r="L10" s="166"/>
      <c r="M10" s="163" t="s">
        <v>2</v>
      </c>
      <c r="N10" s="164"/>
      <c r="O10" s="165" t="s">
        <v>44</v>
      </c>
      <c r="P10" s="166"/>
      <c r="Q10" s="9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</row>
    <row r="11" spans="3:142" ht="12.75" customHeight="1" x14ac:dyDescent="0.2">
      <c r="F11" s="80" t="s">
        <v>4</v>
      </c>
      <c r="G11" s="171">
        <f>E30</f>
        <v>45509</v>
      </c>
      <c r="H11" s="172"/>
      <c r="I11" s="169" t="s">
        <v>5</v>
      </c>
      <c r="J11" s="170"/>
      <c r="K11" s="167">
        <f>NOMINAL(K10,4)</f>
        <v>0.94803519954577009</v>
      </c>
      <c r="L11" s="168"/>
      <c r="M11" s="169" t="s">
        <v>45</v>
      </c>
      <c r="N11" s="170"/>
      <c r="O11" s="173" t="s">
        <v>46</v>
      </c>
      <c r="P11" s="174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</row>
    <row r="12" spans="3:142" ht="12.75" customHeight="1" x14ac:dyDescent="0.2">
      <c r="C12" s="11"/>
      <c r="F12" s="80" t="s">
        <v>7</v>
      </c>
      <c r="G12" s="167" t="s">
        <v>47</v>
      </c>
      <c r="H12" s="168"/>
      <c r="I12" s="169" t="s">
        <v>48</v>
      </c>
      <c r="J12" s="170"/>
      <c r="K12" s="143">
        <f>+(U32/T32)*12</f>
        <v>8.9566981304277231</v>
      </c>
      <c r="L12" s="144"/>
      <c r="M12" s="169" t="s">
        <v>49</v>
      </c>
      <c r="N12" s="170"/>
      <c r="O12" s="167">
        <v>1</v>
      </c>
      <c r="P12" s="168"/>
      <c r="R12" s="13"/>
      <c r="T12" s="14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</row>
    <row r="13" spans="3:142" ht="12.75" customHeight="1" x14ac:dyDescent="0.2">
      <c r="F13" s="80"/>
      <c r="G13" s="183"/>
      <c r="H13" s="184"/>
      <c r="I13" s="169" t="s">
        <v>12</v>
      </c>
      <c r="J13" s="170"/>
      <c r="K13" s="143" t="s">
        <v>50</v>
      </c>
      <c r="L13" s="144"/>
      <c r="M13" s="169" t="s">
        <v>51</v>
      </c>
      <c r="N13" s="170"/>
      <c r="O13" s="185">
        <v>6000000000</v>
      </c>
      <c r="P13" s="186"/>
      <c r="R13" s="13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</row>
    <row r="14" spans="3:142" ht="12.75" customHeight="1" x14ac:dyDescent="0.2">
      <c r="F14" s="81" t="s">
        <v>14</v>
      </c>
      <c r="G14" s="175">
        <f>+$G$10</f>
        <v>45145</v>
      </c>
      <c r="H14" s="176"/>
      <c r="I14" s="177" t="s">
        <v>15</v>
      </c>
      <c r="J14" s="178"/>
      <c r="K14" s="179">
        <v>24</v>
      </c>
      <c r="L14" s="180"/>
      <c r="M14" s="177" t="s">
        <v>52</v>
      </c>
      <c r="N14" s="178"/>
      <c r="O14" s="181">
        <v>2.5000000000000001E-2</v>
      </c>
      <c r="P14" s="182"/>
      <c r="R14" s="13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</row>
    <row r="15" spans="3:142" x14ac:dyDescent="0.2">
      <c r="G15" s="16"/>
      <c r="H15" s="17"/>
      <c r="I15" s="17"/>
      <c r="L15" s="18"/>
      <c r="M15" s="19"/>
      <c r="R15" s="13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</row>
    <row r="16" spans="3:142" x14ac:dyDescent="0.2">
      <c r="H16" s="20" t="s">
        <v>53</v>
      </c>
      <c r="I16" s="20" t="s">
        <v>17</v>
      </c>
      <c r="J16" s="20" t="s">
        <v>18</v>
      </c>
      <c r="K16" s="20" t="s">
        <v>19</v>
      </c>
      <c r="L16" s="20" t="s">
        <v>20</v>
      </c>
      <c r="M16" s="19"/>
      <c r="R16" s="13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</row>
    <row r="17" spans="1:142" ht="12.75" customHeight="1" x14ac:dyDescent="0.2">
      <c r="H17" s="104">
        <f>DATEDIF($B$26,I17,"m")</f>
        <v>3</v>
      </c>
      <c r="I17" s="83">
        <f>+F27</f>
        <v>45237</v>
      </c>
      <c r="J17" s="101">
        <f>+$O$13*K27/100</f>
        <v>0</v>
      </c>
      <c r="K17" s="101">
        <f>+$O$13*J27/100</f>
        <v>1433687671.2328768</v>
      </c>
      <c r="L17" s="25">
        <f>SUM(J17:K17)</f>
        <v>1433687671.2328768</v>
      </c>
      <c r="M17" s="19"/>
      <c r="O17" s="26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</row>
    <row r="18" spans="1:142" ht="12.75" customHeight="1" x14ac:dyDescent="0.2">
      <c r="H18" s="104">
        <f>DATEDIF($B$26,I18,"m")</f>
        <v>6</v>
      </c>
      <c r="I18" s="83">
        <f t="shared" ref="I18:I20" si="0">+F28</f>
        <v>45329</v>
      </c>
      <c r="J18" s="102">
        <f>+$O$13*K28/100</f>
        <v>0</v>
      </c>
      <c r="K18" s="102">
        <f>+$O$13*J28/100</f>
        <v>1433687671.2328768</v>
      </c>
      <c r="L18" s="25">
        <f t="shared" ref="L18:L20" si="1">SUM(J18:K18)</f>
        <v>1433687671.2328768</v>
      </c>
      <c r="M18" s="19"/>
      <c r="O18" s="187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</row>
    <row r="19" spans="1:142" ht="12.75" customHeight="1" x14ac:dyDescent="0.2">
      <c r="H19" s="104">
        <f>DATEDIF($B$26,I19,"m")</f>
        <v>9</v>
      </c>
      <c r="I19" s="83">
        <f t="shared" si="0"/>
        <v>45419</v>
      </c>
      <c r="J19" s="102">
        <f>+$O$13*K29/100</f>
        <v>0</v>
      </c>
      <c r="K19" s="102">
        <f>+$O$13*J29/100</f>
        <v>1402520547.9452057</v>
      </c>
      <c r="L19" s="25">
        <f t="shared" si="1"/>
        <v>1402520547.9452057</v>
      </c>
      <c r="M19" s="19"/>
      <c r="O19" s="26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</row>
    <row r="20" spans="1:142" ht="12.75" customHeight="1" x14ac:dyDescent="0.2">
      <c r="H20" s="104">
        <v>12</v>
      </c>
      <c r="I20" s="83">
        <f t="shared" si="0"/>
        <v>45509</v>
      </c>
      <c r="J20" s="103">
        <f>+$O$13*K30/100</f>
        <v>6000000000</v>
      </c>
      <c r="K20" s="103">
        <f>+$O$13*J30/100</f>
        <v>1402520547.9452057</v>
      </c>
      <c r="L20" s="25">
        <f t="shared" si="1"/>
        <v>7402520547.9452057</v>
      </c>
      <c r="M20" s="19"/>
      <c r="O20" s="26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</row>
    <row r="21" spans="1:142" ht="12.75" customHeight="1" x14ac:dyDescent="0.2">
      <c r="I21" s="84" t="s">
        <v>20</v>
      </c>
      <c r="J21" s="85">
        <f>SUM(J17:J20)</f>
        <v>6000000000</v>
      </c>
      <c r="K21" s="86">
        <f>SUM(K17:K20)</f>
        <v>5672416438.3561649</v>
      </c>
      <c r="L21" s="87">
        <f>SUM(J21:K21)</f>
        <v>11672416438.356165</v>
      </c>
      <c r="M21" s="19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</row>
    <row r="22" spans="1:142" x14ac:dyDescent="0.2">
      <c r="G22" s="30"/>
      <c r="H22" s="17"/>
      <c r="I22" s="17"/>
      <c r="L22" s="18"/>
      <c r="M22" s="19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</row>
    <row r="23" spans="1:142" ht="14.25" customHeight="1" x14ac:dyDescent="0.2">
      <c r="F23" s="153" t="s">
        <v>21</v>
      </c>
      <c r="G23" s="153" t="s">
        <v>54</v>
      </c>
      <c r="H23" s="153" t="s">
        <v>23</v>
      </c>
      <c r="I23" s="153" t="s">
        <v>24</v>
      </c>
      <c r="J23" s="153" t="s">
        <v>25</v>
      </c>
      <c r="K23" s="153" t="s">
        <v>26</v>
      </c>
      <c r="L23" s="153" t="s">
        <v>27</v>
      </c>
      <c r="M23" s="153" t="s">
        <v>28</v>
      </c>
      <c r="N23" s="153" t="s">
        <v>29</v>
      </c>
      <c r="O23" s="153" t="s">
        <v>55</v>
      </c>
      <c r="Q23" s="31" t="s">
        <v>30</v>
      </c>
      <c r="R23" s="31" t="s">
        <v>31</v>
      </c>
      <c r="S23" s="31" t="s">
        <v>32</v>
      </c>
      <c r="T23" s="31" t="s">
        <v>33</v>
      </c>
      <c r="U23" s="31" t="s">
        <v>34</v>
      </c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</row>
    <row r="24" spans="1:142" x14ac:dyDescent="0.2"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Q24" s="32"/>
      <c r="R24" s="33">
        <f>+K10</f>
        <v>1.3414837956428529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</row>
    <row r="25" spans="1:142" x14ac:dyDescent="0.2">
      <c r="B25" s="1" t="s">
        <v>35</v>
      </c>
      <c r="F25" s="88"/>
      <c r="G25" s="35"/>
      <c r="H25" s="35"/>
      <c r="I25" s="36">
        <f>+I26</f>
        <v>2.5000000000000001E-2</v>
      </c>
      <c r="J25" s="37"/>
      <c r="K25" s="37"/>
      <c r="L25" s="38">
        <f>+L26</f>
        <v>100</v>
      </c>
      <c r="M25" s="39"/>
      <c r="N25" s="89"/>
      <c r="Q25" s="32"/>
      <c r="R25" s="3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</row>
    <row r="26" spans="1:142" s="42" customFormat="1" ht="12.75" customHeight="1" x14ac:dyDescent="0.2">
      <c r="A26" s="90"/>
      <c r="B26" s="41">
        <f>+G10</f>
        <v>45145</v>
      </c>
      <c r="C26" s="52"/>
      <c r="D26" s="41">
        <f>+G14</f>
        <v>45145</v>
      </c>
      <c r="E26" s="43">
        <f>+G10</f>
        <v>45145</v>
      </c>
      <c r="F26" s="91">
        <f>+E26</f>
        <v>45145</v>
      </c>
      <c r="G26" s="92"/>
      <c r="H26" s="92"/>
      <c r="I26" s="93">
        <f t="shared" ref="I26" si="2">+$O$14</f>
        <v>2.5000000000000001E-2</v>
      </c>
      <c r="J26" s="92"/>
      <c r="K26" s="92"/>
      <c r="L26" s="94">
        <v>100</v>
      </c>
      <c r="M26" s="94">
        <f>-O12*100</f>
        <v>-100</v>
      </c>
      <c r="N26" s="95">
        <f>+O13*-1</f>
        <v>-6000000000</v>
      </c>
      <c r="O26" s="95"/>
      <c r="P26" s="1"/>
      <c r="Q26" s="59">
        <f t="shared" ref="Q26:Q30" si="3">H26/365</f>
        <v>0</v>
      </c>
      <c r="R26" s="59">
        <f t="shared" ref="R26:R30" si="4">1/(1+$K$10)^(H26/365)</f>
        <v>1</v>
      </c>
      <c r="S26" s="60">
        <f t="shared" ref="S26:S30" si="5">+M26</f>
        <v>-100</v>
      </c>
      <c r="T26" s="60">
        <f t="shared" ref="T26:T30" si="6">+S26*R26</f>
        <v>-100</v>
      </c>
      <c r="U26" s="60">
        <f t="shared" ref="U26:U30" si="7">+T26*Q26</f>
        <v>0</v>
      </c>
      <c r="V26" s="1"/>
      <c r="W26" s="1"/>
      <c r="X26" s="1"/>
      <c r="Y26" s="1"/>
      <c r="Z26" s="1"/>
      <c r="AA26" s="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</row>
    <row r="27" spans="1:142" s="42" customFormat="1" ht="12.75" customHeight="1" x14ac:dyDescent="0.2">
      <c r="A27" s="90">
        <f>DATEDIF($B$26,B27,"m")</f>
        <v>3</v>
      </c>
      <c r="B27" s="41">
        <f>EDATE(B26,3)</f>
        <v>45237</v>
      </c>
      <c r="C27" s="52">
        <f>B27-B26</f>
        <v>92</v>
      </c>
      <c r="D27" s="41">
        <f t="shared" ref="D27:D30" si="8">+F27</f>
        <v>45237</v>
      </c>
      <c r="E27" s="43">
        <f t="shared" ref="E27:E30" si="9">+E26+C27</f>
        <v>45237</v>
      </c>
      <c r="F27" s="53">
        <f t="shared" ref="F27:F30" si="10">+E27</f>
        <v>45237</v>
      </c>
      <c r="G27" s="54">
        <f t="shared" ref="G27:G30" si="11">+E27-E26</f>
        <v>92</v>
      </c>
      <c r="H27" s="54">
        <f t="shared" ref="H27:H30" si="12">+IF(F27-$G$14&lt;0,0,F27-$G$14)</f>
        <v>92</v>
      </c>
      <c r="I27" s="96">
        <f>+$O$14+O27</f>
        <v>0.94800000000000006</v>
      </c>
      <c r="J27" s="56">
        <f t="shared" ref="J27:J30" si="13">+I27/365*G27*L26</f>
        <v>23.894794520547947</v>
      </c>
      <c r="K27" s="57">
        <v>0</v>
      </c>
      <c r="L27" s="57">
        <f t="shared" ref="L27:L30" si="14">+L26-K27</f>
        <v>100</v>
      </c>
      <c r="M27" s="57">
        <f t="shared" ref="M27:M30" si="15">+IF(F27&gt;$G$14,J27+K27,0)</f>
        <v>23.894794520547947</v>
      </c>
      <c r="N27" s="58">
        <f t="shared" ref="N27:N30" si="16">+M27*$O$13/100</f>
        <v>1433687671.2328768</v>
      </c>
      <c r="O27" s="97">
        <v>0.92300000000000004</v>
      </c>
      <c r="P27" s="1"/>
      <c r="Q27" s="59">
        <f t="shared" si="3"/>
        <v>0.25205479452054796</v>
      </c>
      <c r="R27" s="59">
        <f t="shared" si="4"/>
        <v>0.80698968291671924</v>
      </c>
      <c r="S27" s="60">
        <f t="shared" si="5"/>
        <v>23.894794520547947</v>
      </c>
      <c r="T27" s="98">
        <f t="shared" si="6"/>
        <v>19.282852653497148</v>
      </c>
      <c r="U27" s="60">
        <f t="shared" si="7"/>
        <v>4.8603354633472264</v>
      </c>
      <c r="V27" s="1"/>
      <c r="W27" s="1"/>
      <c r="X27" s="1"/>
      <c r="Y27" s="1"/>
      <c r="Z27" s="1"/>
      <c r="AA27" s="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</row>
    <row r="28" spans="1:142" s="42" customFormat="1" ht="12.75" customHeight="1" x14ac:dyDescent="0.2">
      <c r="A28" s="90">
        <f>DATEDIF($B$26,B28,"m")</f>
        <v>6</v>
      </c>
      <c r="B28" s="41">
        <f t="shared" ref="B28:B29" si="17">EDATE(B27,3)</f>
        <v>45329</v>
      </c>
      <c r="C28" s="52">
        <f t="shared" ref="C28:C30" si="18">B28-B27</f>
        <v>92</v>
      </c>
      <c r="D28" s="41">
        <f t="shared" si="8"/>
        <v>45329</v>
      </c>
      <c r="E28" s="43">
        <f t="shared" si="9"/>
        <v>45329</v>
      </c>
      <c r="F28" s="53">
        <f t="shared" si="10"/>
        <v>45329</v>
      </c>
      <c r="G28" s="54">
        <f t="shared" si="11"/>
        <v>92</v>
      </c>
      <c r="H28" s="54">
        <f t="shared" si="12"/>
        <v>184</v>
      </c>
      <c r="I28" s="96">
        <f t="shared" ref="I28:I30" si="19">+$O$14+O28</f>
        <v>0.94800000000000006</v>
      </c>
      <c r="J28" s="56">
        <f t="shared" si="13"/>
        <v>23.894794520547947</v>
      </c>
      <c r="K28" s="57">
        <v>0</v>
      </c>
      <c r="L28" s="57">
        <f t="shared" si="14"/>
        <v>100</v>
      </c>
      <c r="M28" s="57">
        <f t="shared" si="15"/>
        <v>23.894794520547947</v>
      </c>
      <c r="N28" s="58">
        <f t="shared" si="16"/>
        <v>1433687671.2328768</v>
      </c>
      <c r="O28" s="97">
        <f>+$O$27</f>
        <v>0.92300000000000004</v>
      </c>
      <c r="P28" s="1"/>
      <c r="Q28" s="59">
        <f t="shared" si="3"/>
        <v>0.50410958904109593</v>
      </c>
      <c r="R28" s="59">
        <f t="shared" si="4"/>
        <v>0.6512323483340271</v>
      </c>
      <c r="S28" s="60">
        <f t="shared" si="5"/>
        <v>23.894794520547947</v>
      </c>
      <c r="T28" s="98">
        <f t="shared" si="6"/>
        <v>15.561063148575483</v>
      </c>
      <c r="U28" s="60">
        <f t="shared" si="7"/>
        <v>7.844481148870929</v>
      </c>
      <c r="V28" s="1"/>
      <c r="W28" s="1"/>
      <c r="X28" s="1"/>
      <c r="Y28" s="1"/>
      <c r="Z28" s="1"/>
      <c r="AA28" s="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</row>
    <row r="29" spans="1:142" s="42" customFormat="1" ht="12.75" customHeight="1" x14ac:dyDescent="0.2">
      <c r="A29" s="90">
        <f>DATEDIF($B$26,B29,"m")</f>
        <v>9</v>
      </c>
      <c r="B29" s="41">
        <f t="shared" si="17"/>
        <v>45419</v>
      </c>
      <c r="C29" s="52">
        <f t="shared" si="18"/>
        <v>90</v>
      </c>
      <c r="D29" s="41">
        <f t="shared" si="8"/>
        <v>45419</v>
      </c>
      <c r="E29" s="43">
        <f t="shared" si="9"/>
        <v>45419</v>
      </c>
      <c r="F29" s="53">
        <f t="shared" si="10"/>
        <v>45419</v>
      </c>
      <c r="G29" s="54">
        <f t="shared" si="11"/>
        <v>90</v>
      </c>
      <c r="H29" s="54">
        <f t="shared" si="12"/>
        <v>274</v>
      </c>
      <c r="I29" s="96">
        <f t="shared" si="19"/>
        <v>0.94800000000000006</v>
      </c>
      <c r="J29" s="56">
        <f t="shared" si="13"/>
        <v>23.375342465753427</v>
      </c>
      <c r="K29" s="57">
        <v>0</v>
      </c>
      <c r="L29" s="57">
        <f t="shared" si="14"/>
        <v>100</v>
      </c>
      <c r="M29" s="57">
        <f t="shared" si="15"/>
        <v>23.375342465753427</v>
      </c>
      <c r="N29" s="58">
        <f t="shared" si="16"/>
        <v>1402520547.9452057</v>
      </c>
      <c r="O29" s="97">
        <f>+$O$27</f>
        <v>0.92300000000000004</v>
      </c>
      <c r="P29" s="1"/>
      <c r="Q29" s="59">
        <f t="shared" si="3"/>
        <v>0.75068493150684934</v>
      </c>
      <c r="R29" s="59">
        <f t="shared" si="4"/>
        <v>0.52799347612762804</v>
      </c>
      <c r="S29" s="60">
        <f t="shared" si="5"/>
        <v>23.375342465753427</v>
      </c>
      <c r="T29" s="98">
        <f t="shared" si="6"/>
        <v>12.342028324166911</v>
      </c>
      <c r="U29" s="60">
        <f t="shared" si="7"/>
        <v>9.264974687182832</v>
      </c>
      <c r="V29" s="1"/>
      <c r="W29" s="1"/>
      <c r="X29" s="1"/>
      <c r="Y29" s="1"/>
      <c r="Z29" s="1"/>
      <c r="AA29" s="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</row>
    <row r="30" spans="1:142" s="42" customFormat="1" ht="12.75" customHeight="1" x14ac:dyDescent="0.2">
      <c r="A30" s="90">
        <f>DATEDIF($B$26,B30,"m")</f>
        <v>11</v>
      </c>
      <c r="B30" s="41">
        <v>45509</v>
      </c>
      <c r="C30" s="52">
        <f t="shared" si="18"/>
        <v>90</v>
      </c>
      <c r="D30" s="41">
        <f t="shared" si="8"/>
        <v>45509</v>
      </c>
      <c r="E30" s="43">
        <f t="shared" si="9"/>
        <v>45509</v>
      </c>
      <c r="F30" s="61">
        <f t="shared" si="10"/>
        <v>45509</v>
      </c>
      <c r="G30" s="62">
        <f t="shared" si="11"/>
        <v>90</v>
      </c>
      <c r="H30" s="62">
        <f t="shared" si="12"/>
        <v>364</v>
      </c>
      <c r="I30" s="99">
        <f t="shared" si="19"/>
        <v>0.94800000000000006</v>
      </c>
      <c r="J30" s="64">
        <f t="shared" si="13"/>
        <v>23.375342465753427</v>
      </c>
      <c r="K30" s="65">
        <v>100</v>
      </c>
      <c r="L30" s="65">
        <f t="shared" si="14"/>
        <v>0</v>
      </c>
      <c r="M30" s="65">
        <f t="shared" si="15"/>
        <v>123.37534246575342</v>
      </c>
      <c r="N30" s="66">
        <f t="shared" si="16"/>
        <v>7402520547.9452047</v>
      </c>
      <c r="O30" s="100">
        <f>+$O$27</f>
        <v>0.92300000000000004</v>
      </c>
      <c r="P30" s="1"/>
      <c r="Q30" s="59">
        <f t="shared" si="3"/>
        <v>0.99726027397260275</v>
      </c>
      <c r="R30" s="59">
        <f t="shared" si="4"/>
        <v>0.42807626424961776</v>
      </c>
      <c r="S30" s="60">
        <f t="shared" si="5"/>
        <v>123.37534246575342</v>
      </c>
      <c r="T30" s="98">
        <f t="shared" si="6"/>
        <v>52.814055703256948</v>
      </c>
      <c r="U30" s="60">
        <f t="shared" si="7"/>
        <v>52.669359660234328</v>
      </c>
      <c r="V30" s="1"/>
      <c r="W30" s="1"/>
      <c r="X30" s="1"/>
      <c r="Y30" s="1"/>
      <c r="Z30" s="1"/>
      <c r="AA30" s="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</row>
    <row r="31" spans="1:142" ht="12.75" customHeight="1" x14ac:dyDescent="0.2">
      <c r="F31" s="67"/>
      <c r="G31" s="68"/>
      <c r="H31" s="71"/>
      <c r="I31" s="55"/>
      <c r="J31" s="69"/>
      <c r="K31" s="70"/>
      <c r="L31" s="71"/>
      <c r="M31" s="71"/>
      <c r="N31" s="72"/>
      <c r="Q31" s="1"/>
      <c r="R31" s="1"/>
      <c r="S31" s="1"/>
      <c r="T31" s="1"/>
      <c r="U31" s="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</row>
    <row r="32" spans="1:142" x14ac:dyDescent="0.2">
      <c r="F32" s="73"/>
      <c r="G32" s="68"/>
      <c r="H32" s="68"/>
      <c r="I32" s="68"/>
      <c r="J32" s="68"/>
      <c r="K32" s="74">
        <f>SUM(K27:K30)</f>
        <v>100</v>
      </c>
      <c r="L32" s="71"/>
      <c r="M32" s="71"/>
      <c r="N32" s="75">
        <f>SUM(N26:N30)</f>
        <v>5672416438.356164</v>
      </c>
      <c r="Q32" s="76"/>
      <c r="R32" s="76"/>
      <c r="S32" s="60"/>
      <c r="T32" s="60">
        <f>SUM(T27:T30)</f>
        <v>99.999999829496488</v>
      </c>
      <c r="U32" s="60">
        <f>SUM(U27:U30)</f>
        <v>74.639150959635316</v>
      </c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</row>
    <row r="33" spans="7:142" x14ac:dyDescent="0.2"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</row>
    <row r="34" spans="7:142" x14ac:dyDescent="0.2">
      <c r="Q34" s="1"/>
      <c r="R34" s="1"/>
      <c r="S34" s="1"/>
      <c r="T34" s="1"/>
      <c r="U34" s="1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</row>
    <row r="35" spans="7:142" x14ac:dyDescent="0.2">
      <c r="Q35" s="1"/>
      <c r="R35" s="1"/>
      <c r="S35" s="1"/>
      <c r="T35" s="1"/>
      <c r="U35" s="1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</row>
    <row r="36" spans="7:142" x14ac:dyDescent="0.2">
      <c r="Q36" s="1"/>
      <c r="R36" s="1"/>
      <c r="S36" s="1"/>
      <c r="T36" s="1"/>
      <c r="U36" s="1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</row>
    <row r="37" spans="7:142" x14ac:dyDescent="0.2">
      <c r="Q37" s="1"/>
      <c r="R37" s="1"/>
      <c r="S37" s="1"/>
      <c r="T37" s="1"/>
      <c r="U37" s="1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</row>
    <row r="38" spans="7:142" ht="9.75" customHeight="1" x14ac:dyDescent="0.2">
      <c r="Q38" s="1"/>
      <c r="R38" s="1"/>
      <c r="S38" s="1"/>
      <c r="T38" s="1"/>
      <c r="U38" s="1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</row>
    <row r="39" spans="7:142" x14ac:dyDescent="0.2">
      <c r="Q39" s="1"/>
      <c r="R39" s="1"/>
      <c r="S39" s="1"/>
      <c r="T39" s="1"/>
      <c r="U39" s="1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</row>
    <row r="40" spans="7:142" x14ac:dyDescent="0.2">
      <c r="Q40" s="1"/>
      <c r="R40" s="1"/>
      <c r="S40" s="1"/>
      <c r="T40" s="1"/>
      <c r="U40" s="1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</row>
    <row r="41" spans="7:142" x14ac:dyDescent="0.2">
      <c r="Q41" s="1"/>
      <c r="R41" s="1"/>
      <c r="S41" s="1"/>
      <c r="T41" s="1"/>
      <c r="U41" s="1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</row>
    <row r="42" spans="7:142" hidden="1" x14ac:dyDescent="0.2">
      <c r="Q42" s="1"/>
      <c r="R42" s="1"/>
      <c r="S42" s="1"/>
      <c r="T42" s="1"/>
      <c r="U42" s="1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</row>
    <row r="43" spans="7:142" hidden="1" x14ac:dyDescent="0.2">
      <c r="G43" s="77"/>
      <c r="H43" s="77" t="s">
        <v>36</v>
      </c>
      <c r="I43" s="77"/>
      <c r="J43" s="77" t="s">
        <v>37</v>
      </c>
      <c r="Q43" s="1"/>
      <c r="R43" s="1"/>
      <c r="S43" s="1"/>
      <c r="T43" s="1"/>
      <c r="U43" s="1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</row>
    <row r="44" spans="7:142" hidden="1" x14ac:dyDescent="0.2">
      <c r="G44" s="77">
        <v>1</v>
      </c>
      <c r="H44" s="77"/>
      <c r="I44" s="77"/>
      <c r="J44" s="77"/>
      <c r="Q44" s="1"/>
      <c r="R44" s="1"/>
      <c r="S44" s="1"/>
      <c r="T44" s="1"/>
      <c r="U44" s="1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</row>
    <row r="45" spans="7:142" hidden="1" x14ac:dyDescent="0.2">
      <c r="G45" s="77">
        <v>2</v>
      </c>
      <c r="H45" s="77"/>
      <c r="I45" s="77"/>
      <c r="J45" s="77"/>
      <c r="Q45" s="1"/>
      <c r="R45" s="1"/>
      <c r="S45" s="1"/>
      <c r="T45" s="1"/>
      <c r="U45" s="1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</row>
    <row r="46" spans="7:142" hidden="1" x14ac:dyDescent="0.2">
      <c r="G46" s="77">
        <v>3</v>
      </c>
      <c r="H46" s="77">
        <v>1</v>
      </c>
      <c r="I46" s="77"/>
      <c r="J46" s="77"/>
      <c r="Q46" s="1"/>
      <c r="R46" s="1"/>
      <c r="S46" s="1"/>
      <c r="T46" s="1"/>
      <c r="U46" s="1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</row>
    <row r="47" spans="7:142" hidden="1" x14ac:dyDescent="0.2">
      <c r="G47" s="77">
        <v>4</v>
      </c>
      <c r="H47" s="77"/>
      <c r="I47" s="77"/>
      <c r="J47" s="77"/>
      <c r="Q47" s="1"/>
      <c r="R47" s="1"/>
      <c r="S47" s="1"/>
      <c r="T47" s="1"/>
      <c r="U47" s="1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</row>
    <row r="48" spans="7:142" hidden="1" x14ac:dyDescent="0.2">
      <c r="G48" s="77">
        <v>5</v>
      </c>
      <c r="H48" s="77"/>
      <c r="I48" s="77"/>
      <c r="J48" s="77"/>
      <c r="Q48" s="1"/>
      <c r="R48" s="1"/>
      <c r="S48" s="1"/>
      <c r="T48" s="1"/>
      <c r="U48" s="1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</row>
    <row r="49" spans="7:142" hidden="1" x14ac:dyDescent="0.2">
      <c r="G49" s="77">
        <v>6</v>
      </c>
      <c r="H49" s="77">
        <v>2</v>
      </c>
      <c r="I49" s="77">
        <v>1</v>
      </c>
      <c r="J49" s="77"/>
      <c r="Q49" s="1"/>
      <c r="R49" s="1"/>
      <c r="S49" s="1"/>
      <c r="T49" s="1"/>
      <c r="U49" s="1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</row>
    <row r="50" spans="7:142" hidden="1" x14ac:dyDescent="0.2">
      <c r="G50" s="77">
        <v>7</v>
      </c>
      <c r="H50" s="77"/>
      <c r="I50" s="77"/>
      <c r="J50" s="77"/>
      <c r="Q50" s="1"/>
      <c r="R50" s="1"/>
      <c r="S50" s="1"/>
      <c r="T50" s="1"/>
      <c r="U50" s="1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</row>
    <row r="51" spans="7:142" hidden="1" x14ac:dyDescent="0.2">
      <c r="G51" s="77">
        <v>8</v>
      </c>
      <c r="H51" s="77"/>
      <c r="I51" s="77"/>
      <c r="J51" s="77"/>
      <c r="Q51" s="1"/>
      <c r="R51" s="1"/>
      <c r="S51" s="1"/>
      <c r="T51" s="1"/>
      <c r="U51" s="1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</row>
    <row r="52" spans="7:142" hidden="1" x14ac:dyDescent="0.2">
      <c r="G52" s="77">
        <v>9</v>
      </c>
      <c r="H52" s="77">
        <v>3</v>
      </c>
      <c r="I52" s="77"/>
      <c r="J52" s="77"/>
      <c r="Q52" s="1"/>
      <c r="R52" s="1"/>
      <c r="S52" s="1"/>
      <c r="T52" s="1"/>
      <c r="U52" s="1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</row>
    <row r="53" spans="7:142" hidden="1" x14ac:dyDescent="0.2">
      <c r="G53" s="77">
        <v>10</v>
      </c>
      <c r="H53" s="77"/>
      <c r="I53" s="77"/>
      <c r="J53" s="77"/>
      <c r="Q53" s="1"/>
      <c r="R53" s="1"/>
      <c r="S53" s="1"/>
      <c r="T53" s="1"/>
      <c r="U53" s="1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</row>
    <row r="54" spans="7:142" hidden="1" x14ac:dyDescent="0.2">
      <c r="G54" s="77">
        <v>11</v>
      </c>
      <c r="H54" s="77"/>
      <c r="I54" s="77"/>
      <c r="J54" s="77"/>
      <c r="Q54" s="1"/>
      <c r="R54" s="1"/>
      <c r="S54" s="1"/>
      <c r="T54" s="1"/>
      <c r="U54" s="1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</row>
    <row r="55" spans="7:142" hidden="1" x14ac:dyDescent="0.2">
      <c r="G55" s="77">
        <v>12</v>
      </c>
      <c r="H55" s="77">
        <v>4</v>
      </c>
      <c r="I55" s="77">
        <v>2</v>
      </c>
      <c r="J55" s="77"/>
      <c r="Q55" s="1"/>
      <c r="R55" s="1"/>
      <c r="S55" s="1"/>
      <c r="T55" s="1"/>
      <c r="U55" s="1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</row>
    <row r="56" spans="7:142" hidden="1" x14ac:dyDescent="0.2">
      <c r="G56" s="77">
        <v>13</v>
      </c>
      <c r="H56" s="77"/>
      <c r="I56" s="77"/>
      <c r="J56" s="77"/>
      <c r="Q56" s="1"/>
      <c r="R56" s="1"/>
      <c r="S56" s="1"/>
      <c r="T56" s="1"/>
      <c r="U56" s="1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</row>
    <row r="57" spans="7:142" hidden="1" x14ac:dyDescent="0.2">
      <c r="G57" s="77">
        <v>14</v>
      </c>
      <c r="H57" s="77"/>
      <c r="I57" s="77"/>
      <c r="J57" s="77"/>
      <c r="Q57" s="1"/>
      <c r="R57" s="1"/>
      <c r="S57" s="1"/>
      <c r="T57" s="1"/>
      <c r="U57" s="1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</row>
    <row r="58" spans="7:142" hidden="1" x14ac:dyDescent="0.2">
      <c r="G58" s="77">
        <v>15</v>
      </c>
      <c r="H58" s="77">
        <v>5</v>
      </c>
      <c r="I58" s="77"/>
      <c r="J58" s="77"/>
      <c r="Q58" s="1"/>
      <c r="R58" s="1"/>
      <c r="S58" s="1"/>
      <c r="T58" s="1"/>
      <c r="U58" s="1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</row>
    <row r="59" spans="7:142" hidden="1" x14ac:dyDescent="0.2">
      <c r="G59" s="77">
        <v>16</v>
      </c>
      <c r="H59" s="77"/>
      <c r="I59" s="77"/>
      <c r="J59" s="77"/>
      <c r="Q59" s="1"/>
      <c r="R59" s="1"/>
      <c r="S59" s="1"/>
      <c r="T59" s="1"/>
      <c r="U59" s="1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</row>
    <row r="60" spans="7:142" hidden="1" x14ac:dyDescent="0.2">
      <c r="G60" s="77">
        <v>17</v>
      </c>
      <c r="H60" s="77"/>
      <c r="I60" s="77"/>
      <c r="J60" s="77"/>
      <c r="Q60" s="1"/>
      <c r="R60" s="1"/>
      <c r="S60" s="1"/>
      <c r="T60" s="1"/>
      <c r="U60" s="1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</row>
    <row r="61" spans="7:142" hidden="1" x14ac:dyDescent="0.2">
      <c r="G61" s="77">
        <v>18</v>
      </c>
      <c r="H61" s="77">
        <v>6</v>
      </c>
      <c r="I61" s="77">
        <v>3</v>
      </c>
      <c r="J61" s="77"/>
      <c r="Q61" s="1"/>
      <c r="R61" s="1"/>
      <c r="S61" s="1"/>
      <c r="T61" s="1"/>
      <c r="U61" s="1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</row>
    <row r="62" spans="7:142" hidden="1" x14ac:dyDescent="0.2">
      <c r="G62" s="77">
        <v>19</v>
      </c>
      <c r="H62" s="77"/>
      <c r="I62" s="77"/>
      <c r="J62" s="77"/>
      <c r="Q62" s="1"/>
      <c r="R62" s="1"/>
      <c r="S62" s="1"/>
      <c r="T62" s="1"/>
      <c r="U62" s="1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</row>
    <row r="63" spans="7:142" hidden="1" x14ac:dyDescent="0.2">
      <c r="G63" s="77">
        <v>20</v>
      </c>
      <c r="H63" s="77"/>
      <c r="I63" s="77"/>
      <c r="J63" s="77"/>
      <c r="Q63" s="1"/>
      <c r="R63" s="1"/>
      <c r="S63" s="1"/>
      <c r="T63" s="1"/>
      <c r="U63" s="1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</row>
    <row r="64" spans="7:142" hidden="1" x14ac:dyDescent="0.2">
      <c r="G64" s="77">
        <v>21</v>
      </c>
      <c r="H64" s="77">
        <v>7</v>
      </c>
      <c r="I64" s="77"/>
      <c r="J64" s="77"/>
      <c r="Q64" s="1"/>
      <c r="R64" s="1"/>
      <c r="S64" s="1"/>
      <c r="T64" s="1"/>
      <c r="U64" s="1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</row>
    <row r="65" spans="7:142" hidden="1" x14ac:dyDescent="0.2">
      <c r="G65" s="77">
        <v>22</v>
      </c>
      <c r="H65" s="77"/>
      <c r="I65" s="77"/>
      <c r="J65" s="77"/>
      <c r="Q65" s="1"/>
      <c r="R65" s="1"/>
      <c r="S65" s="1"/>
      <c r="T65" s="1"/>
      <c r="U65" s="1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</row>
    <row r="66" spans="7:142" hidden="1" x14ac:dyDescent="0.2">
      <c r="G66" s="77">
        <v>23</v>
      </c>
      <c r="H66" s="77"/>
      <c r="I66" s="77"/>
      <c r="J66" s="77"/>
      <c r="Q66" s="1"/>
      <c r="R66" s="1"/>
      <c r="S66" s="1"/>
      <c r="T66" s="1"/>
      <c r="U66" s="1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</row>
    <row r="67" spans="7:142" hidden="1" x14ac:dyDescent="0.2">
      <c r="G67" s="77">
        <v>24</v>
      </c>
      <c r="H67" s="77">
        <v>8</v>
      </c>
      <c r="I67" s="77">
        <v>4</v>
      </c>
      <c r="J67" s="77"/>
      <c r="Q67" s="1"/>
      <c r="R67" s="1"/>
      <c r="S67" s="1"/>
      <c r="T67" s="1"/>
      <c r="U67" s="1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</row>
    <row r="68" spans="7:142" hidden="1" x14ac:dyDescent="0.2">
      <c r="G68" s="77">
        <v>25</v>
      </c>
      <c r="H68" s="77"/>
      <c r="I68" s="77"/>
      <c r="J68" s="77"/>
      <c r="Q68" s="1"/>
      <c r="R68" s="1"/>
      <c r="S68" s="1"/>
      <c r="T68" s="1"/>
      <c r="U68" s="1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</row>
    <row r="69" spans="7:142" hidden="1" x14ac:dyDescent="0.2">
      <c r="G69" s="77">
        <v>26</v>
      </c>
      <c r="H69" s="77"/>
      <c r="I69" s="77"/>
      <c r="J69" s="77"/>
      <c r="Q69" s="1"/>
      <c r="R69" s="1"/>
      <c r="S69" s="1"/>
      <c r="T69" s="1"/>
      <c r="U69" s="1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</row>
    <row r="70" spans="7:142" hidden="1" x14ac:dyDescent="0.2">
      <c r="G70" s="77">
        <v>27</v>
      </c>
      <c r="H70" s="77">
        <v>9</v>
      </c>
      <c r="I70" s="77"/>
      <c r="J70" s="77"/>
      <c r="Q70" s="1"/>
      <c r="R70" s="1"/>
      <c r="S70" s="1"/>
      <c r="T70" s="1"/>
      <c r="U70" s="1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</row>
    <row r="71" spans="7:142" hidden="1" x14ac:dyDescent="0.2">
      <c r="G71" s="77">
        <v>28</v>
      </c>
      <c r="H71" s="77"/>
      <c r="I71" s="77"/>
      <c r="J71" s="77"/>
      <c r="Q71" s="1"/>
      <c r="R71" s="1"/>
      <c r="S71" s="1"/>
      <c r="T71" s="1"/>
      <c r="U71" s="1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</row>
    <row r="72" spans="7:142" hidden="1" x14ac:dyDescent="0.2">
      <c r="G72" s="77">
        <v>29</v>
      </c>
      <c r="H72" s="77"/>
      <c r="I72" s="77"/>
      <c r="J72" s="77"/>
      <c r="Q72" s="1"/>
      <c r="R72" s="1"/>
      <c r="S72" s="1"/>
      <c r="T72" s="1"/>
      <c r="U72" s="1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</row>
    <row r="73" spans="7:142" hidden="1" x14ac:dyDescent="0.2">
      <c r="G73" s="77">
        <v>30</v>
      </c>
      <c r="H73" s="77">
        <v>10</v>
      </c>
      <c r="I73" s="77">
        <v>5</v>
      </c>
      <c r="J73" s="77"/>
      <c r="Q73" s="1"/>
      <c r="R73" s="1"/>
      <c r="S73" s="1"/>
      <c r="T73" s="1"/>
      <c r="U73" s="1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</row>
    <row r="74" spans="7:142" hidden="1" x14ac:dyDescent="0.2">
      <c r="G74" s="77">
        <v>31</v>
      </c>
      <c r="H74" s="77"/>
      <c r="I74" s="77"/>
      <c r="J74" s="77"/>
      <c r="Q74" s="1"/>
      <c r="R74" s="1"/>
      <c r="S74" s="1"/>
      <c r="T74" s="1"/>
      <c r="U74" s="1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</row>
    <row r="75" spans="7:142" hidden="1" x14ac:dyDescent="0.2">
      <c r="G75" s="77">
        <v>32</v>
      </c>
      <c r="H75" s="77"/>
      <c r="I75" s="77"/>
      <c r="J75" s="77"/>
      <c r="Q75" s="1"/>
      <c r="R75" s="1"/>
      <c r="S75" s="1"/>
      <c r="T75" s="1"/>
      <c r="U75" s="1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</row>
    <row r="76" spans="7:142" hidden="1" x14ac:dyDescent="0.2">
      <c r="G76" s="77">
        <v>33</v>
      </c>
      <c r="H76" s="77">
        <v>11</v>
      </c>
      <c r="I76" s="77"/>
      <c r="J76" s="77"/>
      <c r="Q76" s="1"/>
      <c r="R76" s="1"/>
      <c r="S76" s="1"/>
      <c r="T76" s="1"/>
      <c r="U76" s="1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</row>
    <row r="77" spans="7:142" hidden="1" x14ac:dyDescent="0.2">
      <c r="G77" s="77">
        <v>34</v>
      </c>
      <c r="H77" s="77"/>
      <c r="I77" s="77"/>
      <c r="J77" s="77"/>
      <c r="Q77" s="1"/>
      <c r="R77" s="1"/>
      <c r="S77" s="1"/>
      <c r="T77" s="1"/>
      <c r="U77" s="1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</row>
    <row r="78" spans="7:142" hidden="1" x14ac:dyDescent="0.2">
      <c r="G78" s="77">
        <v>35</v>
      </c>
      <c r="H78" s="77"/>
      <c r="I78" s="77"/>
      <c r="J78" s="77"/>
      <c r="Q78" s="1"/>
      <c r="R78" s="1"/>
      <c r="S78" s="1"/>
      <c r="T78" s="1"/>
      <c r="U78" s="1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</row>
    <row r="79" spans="7:142" hidden="1" x14ac:dyDescent="0.2">
      <c r="G79" s="77">
        <v>36</v>
      </c>
      <c r="H79" s="77">
        <v>12</v>
      </c>
      <c r="I79" s="77">
        <v>6</v>
      </c>
      <c r="J79" s="77">
        <v>1</v>
      </c>
      <c r="Q79" s="1"/>
      <c r="R79" s="1"/>
      <c r="S79" s="1"/>
      <c r="T79" s="1"/>
      <c r="U79" s="1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</row>
    <row r="80" spans="7:142" hidden="1" x14ac:dyDescent="0.2">
      <c r="G80" s="77">
        <v>37</v>
      </c>
      <c r="H80" s="77"/>
      <c r="I80" s="77"/>
      <c r="J80" s="77"/>
      <c r="Q80" s="1"/>
      <c r="R80" s="1"/>
      <c r="S80" s="1"/>
      <c r="T80" s="1"/>
      <c r="U80" s="1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</row>
    <row r="81" spans="7:142" hidden="1" x14ac:dyDescent="0.2">
      <c r="G81" s="77">
        <v>38</v>
      </c>
      <c r="H81" s="77"/>
      <c r="I81" s="77"/>
      <c r="J81" s="77"/>
      <c r="Q81" s="1"/>
      <c r="R81" s="1"/>
      <c r="S81" s="1"/>
      <c r="T81" s="1"/>
      <c r="U81" s="1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</row>
    <row r="82" spans="7:142" hidden="1" x14ac:dyDescent="0.2">
      <c r="G82" s="77">
        <v>39</v>
      </c>
      <c r="H82" s="77">
        <v>13</v>
      </c>
      <c r="I82" s="77"/>
      <c r="J82" s="77"/>
      <c r="Q82" s="1"/>
      <c r="R82" s="1"/>
      <c r="S82" s="1"/>
      <c r="T82" s="1"/>
      <c r="U82" s="1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</row>
    <row r="83" spans="7:142" hidden="1" x14ac:dyDescent="0.2">
      <c r="G83" s="77">
        <v>40</v>
      </c>
      <c r="H83" s="77"/>
      <c r="I83" s="77"/>
      <c r="J83" s="77"/>
      <c r="Q83" s="1"/>
      <c r="R83" s="1"/>
      <c r="S83" s="1"/>
      <c r="T83" s="1"/>
      <c r="U83" s="1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</row>
    <row r="84" spans="7:142" hidden="1" x14ac:dyDescent="0.2">
      <c r="G84" s="77">
        <v>41</v>
      </c>
      <c r="H84" s="77"/>
      <c r="I84" s="77"/>
      <c r="J84" s="77"/>
      <c r="Q84" s="1"/>
      <c r="R84" s="1"/>
      <c r="S84" s="1"/>
      <c r="T84" s="1"/>
      <c r="U84" s="1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</row>
    <row r="85" spans="7:142" hidden="1" x14ac:dyDescent="0.2">
      <c r="G85" s="77">
        <v>42</v>
      </c>
      <c r="H85" s="77">
        <v>14</v>
      </c>
      <c r="I85" s="77">
        <v>7</v>
      </c>
      <c r="J85" s="77">
        <v>2</v>
      </c>
      <c r="Q85" s="1"/>
      <c r="R85" s="1"/>
      <c r="S85" s="1"/>
      <c r="T85" s="1"/>
      <c r="U85" s="1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</row>
    <row r="86" spans="7:142" hidden="1" x14ac:dyDescent="0.2">
      <c r="G86" s="77">
        <v>43</v>
      </c>
      <c r="H86" s="77"/>
      <c r="I86" s="77"/>
      <c r="J86" s="77"/>
      <c r="Q86" s="1"/>
      <c r="R86" s="1"/>
      <c r="S86" s="1"/>
      <c r="T86" s="1"/>
      <c r="U86" s="1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</row>
    <row r="87" spans="7:142" hidden="1" x14ac:dyDescent="0.2">
      <c r="G87" s="77">
        <v>44</v>
      </c>
      <c r="H87" s="77"/>
      <c r="I87" s="77"/>
      <c r="J87" s="77"/>
      <c r="Q87" s="1"/>
      <c r="R87" s="1"/>
      <c r="S87" s="1"/>
      <c r="T87" s="1"/>
      <c r="U87" s="1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</row>
    <row r="88" spans="7:142" hidden="1" x14ac:dyDescent="0.2">
      <c r="G88" s="77">
        <v>45</v>
      </c>
      <c r="H88" s="77">
        <v>15</v>
      </c>
      <c r="I88" s="77"/>
      <c r="J88" s="77"/>
      <c r="Q88" s="1"/>
      <c r="R88" s="1"/>
      <c r="S88" s="1"/>
      <c r="T88" s="1"/>
      <c r="U88" s="1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</row>
    <row r="89" spans="7:142" hidden="1" x14ac:dyDescent="0.2">
      <c r="G89" s="77">
        <v>46</v>
      </c>
      <c r="H89" s="77"/>
      <c r="I89" s="77"/>
      <c r="J89" s="77"/>
      <c r="Q89" s="1"/>
      <c r="R89" s="1"/>
      <c r="S89" s="1"/>
      <c r="T89" s="1"/>
      <c r="U89" s="1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</row>
    <row r="90" spans="7:142" hidden="1" x14ac:dyDescent="0.2">
      <c r="G90" s="77">
        <v>47</v>
      </c>
      <c r="H90" s="77"/>
      <c r="I90" s="77"/>
      <c r="J90" s="77"/>
      <c r="Q90" s="1"/>
      <c r="R90" s="1"/>
      <c r="S90" s="1"/>
      <c r="T90" s="1"/>
      <c r="U90" s="1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</row>
    <row r="91" spans="7:142" hidden="1" x14ac:dyDescent="0.2">
      <c r="G91" s="77">
        <v>48</v>
      </c>
      <c r="H91" s="77">
        <v>16</v>
      </c>
      <c r="I91" s="77">
        <v>8</v>
      </c>
      <c r="J91" s="77">
        <v>3</v>
      </c>
      <c r="Q91" s="1"/>
      <c r="R91" s="1"/>
      <c r="S91" s="1"/>
      <c r="T91" s="1"/>
      <c r="U91" s="1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</row>
    <row r="92" spans="7:142" hidden="1" x14ac:dyDescent="0.2">
      <c r="G92" s="77">
        <v>49</v>
      </c>
      <c r="H92" s="77"/>
      <c r="I92" s="77"/>
      <c r="J92" s="77"/>
      <c r="Q92" s="1"/>
      <c r="R92" s="1"/>
      <c r="S92" s="1"/>
      <c r="T92" s="1"/>
      <c r="U92" s="1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</row>
    <row r="93" spans="7:142" hidden="1" x14ac:dyDescent="0.2">
      <c r="G93" s="77">
        <v>50</v>
      </c>
      <c r="H93" s="77"/>
      <c r="I93" s="77"/>
      <c r="J93" s="77"/>
      <c r="Q93" s="1"/>
      <c r="R93" s="1"/>
      <c r="S93" s="1"/>
      <c r="T93" s="1"/>
      <c r="U93" s="1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</row>
    <row r="94" spans="7:142" hidden="1" x14ac:dyDescent="0.2">
      <c r="G94" s="77">
        <v>51</v>
      </c>
      <c r="H94" s="77">
        <v>17</v>
      </c>
      <c r="I94" s="77"/>
      <c r="J94" s="77"/>
      <c r="Q94" s="1"/>
      <c r="R94" s="1"/>
      <c r="S94" s="1"/>
      <c r="T94" s="1"/>
      <c r="U94" s="1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</row>
    <row r="95" spans="7:142" hidden="1" x14ac:dyDescent="0.2">
      <c r="G95" s="77">
        <v>52</v>
      </c>
      <c r="H95" s="77"/>
      <c r="I95" s="77"/>
      <c r="J95" s="77"/>
      <c r="Q95" s="1"/>
      <c r="R95" s="1"/>
      <c r="S95" s="1"/>
      <c r="T95" s="1"/>
      <c r="U95" s="1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</row>
    <row r="96" spans="7:142" hidden="1" x14ac:dyDescent="0.2">
      <c r="G96" s="77">
        <v>53</v>
      </c>
      <c r="H96" s="77"/>
      <c r="I96" s="77"/>
      <c r="J96" s="77"/>
      <c r="Q96" s="1"/>
      <c r="R96" s="1"/>
      <c r="S96" s="1"/>
      <c r="T96" s="1"/>
      <c r="U96" s="1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</row>
    <row r="97" spans="7:142" hidden="1" x14ac:dyDescent="0.2">
      <c r="G97" s="77">
        <v>54</v>
      </c>
      <c r="H97" s="77">
        <v>18</v>
      </c>
      <c r="I97" s="77">
        <v>9</v>
      </c>
      <c r="J97" s="77">
        <v>4</v>
      </c>
      <c r="Q97" s="1"/>
      <c r="R97" s="1"/>
      <c r="S97" s="1"/>
      <c r="T97" s="1"/>
      <c r="U97" s="1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</row>
    <row r="98" spans="7:142" hidden="1" x14ac:dyDescent="0.2">
      <c r="G98" s="77">
        <v>55</v>
      </c>
      <c r="H98" s="77"/>
      <c r="I98" s="77"/>
      <c r="J98" s="77"/>
      <c r="Q98" s="1"/>
      <c r="R98" s="1"/>
      <c r="S98" s="1"/>
      <c r="T98" s="1"/>
      <c r="U98" s="1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</row>
    <row r="99" spans="7:142" hidden="1" x14ac:dyDescent="0.2">
      <c r="G99" s="77">
        <v>56</v>
      </c>
      <c r="H99" s="77"/>
      <c r="I99" s="77"/>
      <c r="J99" s="77"/>
      <c r="Q99" s="1"/>
      <c r="R99" s="1"/>
      <c r="S99" s="1"/>
      <c r="T99" s="1"/>
      <c r="U99" s="1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</row>
    <row r="100" spans="7:142" hidden="1" x14ac:dyDescent="0.2">
      <c r="G100" s="77">
        <v>57</v>
      </c>
      <c r="H100" s="77">
        <v>19</v>
      </c>
      <c r="I100" s="77"/>
      <c r="J100" s="77"/>
      <c r="Q100" s="1"/>
      <c r="R100" s="1"/>
      <c r="S100" s="1"/>
      <c r="T100" s="1"/>
      <c r="U100" s="1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</row>
    <row r="101" spans="7:142" hidden="1" x14ac:dyDescent="0.2">
      <c r="G101" s="77">
        <v>58</v>
      </c>
      <c r="H101" s="77"/>
      <c r="I101" s="77"/>
      <c r="J101" s="77"/>
      <c r="Q101" s="1"/>
      <c r="R101" s="1"/>
      <c r="S101" s="1"/>
      <c r="T101" s="1"/>
      <c r="U101" s="1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</row>
    <row r="102" spans="7:142" hidden="1" x14ac:dyDescent="0.2">
      <c r="G102" s="77">
        <v>59</v>
      </c>
      <c r="H102" s="77"/>
      <c r="I102" s="77"/>
      <c r="J102" s="77"/>
      <c r="Q102" s="1"/>
      <c r="R102" s="1"/>
      <c r="S102" s="1"/>
      <c r="T102" s="1"/>
      <c r="U102" s="1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</row>
    <row r="103" spans="7:142" hidden="1" x14ac:dyDescent="0.2">
      <c r="G103" s="77">
        <v>60</v>
      </c>
      <c r="H103" s="77">
        <v>20</v>
      </c>
      <c r="I103" s="77">
        <v>10</v>
      </c>
      <c r="J103" s="77">
        <v>5</v>
      </c>
      <c r="Q103" s="1"/>
      <c r="R103" s="1"/>
      <c r="S103" s="1"/>
      <c r="T103" s="1"/>
      <c r="U103" s="1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</row>
    <row r="104" spans="7:142" hidden="1" x14ac:dyDescent="0.2">
      <c r="Q104" s="1"/>
      <c r="R104" s="1"/>
      <c r="S104" s="1"/>
      <c r="T104" s="1"/>
      <c r="U104" s="1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</row>
    <row r="105" spans="7:142" x14ac:dyDescent="0.2">
      <c r="Q105" s="1"/>
      <c r="R105" s="1"/>
      <c r="S105" s="1"/>
      <c r="T105" s="1"/>
      <c r="U105" s="1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</row>
    <row r="106" spans="7:142" x14ac:dyDescent="0.2">
      <c r="Q106" s="1"/>
      <c r="R106" s="1"/>
      <c r="S106" s="1"/>
      <c r="T106" s="1"/>
      <c r="U106" s="1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</row>
    <row r="107" spans="7:142" x14ac:dyDescent="0.2">
      <c r="Q107" s="1"/>
      <c r="R107" s="1"/>
      <c r="S107" s="1"/>
      <c r="T107" s="1"/>
      <c r="U107" s="1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</row>
    <row r="108" spans="7:142" x14ac:dyDescent="0.2">
      <c r="Q108" s="1"/>
      <c r="R108" s="1"/>
      <c r="S108" s="1"/>
      <c r="T108" s="1"/>
      <c r="U108" s="1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</row>
    <row r="109" spans="7:142" x14ac:dyDescent="0.2">
      <c r="Q109" s="1"/>
      <c r="R109" s="1"/>
      <c r="S109" s="1"/>
      <c r="T109" s="1"/>
      <c r="U109" s="1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</row>
    <row r="110" spans="7:142" x14ac:dyDescent="0.2">
      <c r="Q110" s="1"/>
      <c r="R110" s="1"/>
      <c r="S110" s="1"/>
      <c r="T110" s="1"/>
      <c r="U110" s="1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</row>
    <row r="111" spans="7:142" x14ac:dyDescent="0.2">
      <c r="Q111" s="1"/>
      <c r="R111" s="1"/>
      <c r="S111" s="1"/>
      <c r="T111" s="1"/>
      <c r="U111" s="1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</row>
    <row r="112" spans="7:142" x14ac:dyDescent="0.2">
      <c r="Q112" s="1"/>
      <c r="R112" s="1"/>
      <c r="S112" s="1"/>
      <c r="T112" s="1"/>
      <c r="U112" s="1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</row>
    <row r="113" spans="17:142" x14ac:dyDescent="0.2">
      <c r="Q113" s="1"/>
      <c r="R113" s="1"/>
      <c r="S113" s="1"/>
      <c r="T113" s="1"/>
      <c r="U113" s="1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</row>
    <row r="114" spans="17:142" x14ac:dyDescent="0.2">
      <c r="Q114" s="1"/>
      <c r="R114" s="1"/>
      <c r="S114" s="1"/>
      <c r="T114" s="1"/>
      <c r="U114" s="1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</row>
    <row r="115" spans="17:142" x14ac:dyDescent="0.2">
      <c r="Q115" s="1"/>
      <c r="R115" s="1"/>
      <c r="S115" s="1"/>
      <c r="T115" s="1"/>
      <c r="U115" s="1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</row>
    <row r="116" spans="17:142" x14ac:dyDescent="0.2">
      <c r="Q116" s="1"/>
      <c r="R116" s="1"/>
      <c r="S116" s="1"/>
      <c r="T116" s="1"/>
      <c r="U116" s="1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</row>
    <row r="117" spans="17:142" x14ac:dyDescent="0.2">
      <c r="Q117" s="1"/>
      <c r="R117" s="1"/>
      <c r="S117" s="1"/>
      <c r="T117" s="1"/>
      <c r="U117" s="1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</row>
    <row r="118" spans="17:142" x14ac:dyDescent="0.2">
      <c r="Q118" s="1"/>
      <c r="R118" s="1"/>
      <c r="S118" s="1"/>
      <c r="T118" s="1"/>
      <c r="U118" s="1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</row>
    <row r="119" spans="17:142" x14ac:dyDescent="0.2">
      <c r="Q119" s="1"/>
      <c r="R119" s="1"/>
      <c r="S119" s="1"/>
      <c r="T119" s="1"/>
      <c r="U119" s="1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</row>
    <row r="120" spans="17:142" x14ac:dyDescent="0.2">
      <c r="Q120" s="1"/>
      <c r="R120" s="1"/>
      <c r="S120" s="1"/>
      <c r="T120" s="1"/>
      <c r="U120" s="1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</row>
    <row r="121" spans="17:142" x14ac:dyDescent="0.2">
      <c r="Q121" s="1"/>
      <c r="R121" s="1"/>
      <c r="S121" s="1"/>
      <c r="T121" s="1"/>
      <c r="U121" s="1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</row>
    <row r="122" spans="17:142" x14ac:dyDescent="0.2">
      <c r="Q122" s="1"/>
      <c r="R122" s="1"/>
      <c r="S122" s="1"/>
      <c r="T122" s="1"/>
      <c r="U122" s="1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</row>
    <row r="123" spans="17:142" x14ac:dyDescent="0.2">
      <c r="Q123" s="1"/>
      <c r="R123" s="1"/>
      <c r="S123" s="1"/>
      <c r="T123" s="1"/>
      <c r="U123" s="1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</row>
    <row r="124" spans="17:142" x14ac:dyDescent="0.2">
      <c r="Q124" s="1"/>
      <c r="R124" s="1"/>
      <c r="S124" s="1"/>
      <c r="T124" s="1"/>
      <c r="U124" s="1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</row>
    <row r="125" spans="17:142" x14ac:dyDescent="0.2">
      <c r="Q125" s="1"/>
      <c r="R125" s="1"/>
      <c r="S125" s="1"/>
      <c r="T125" s="1"/>
      <c r="U125" s="1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</row>
    <row r="126" spans="17:142" x14ac:dyDescent="0.2">
      <c r="Q126" s="1"/>
      <c r="R126" s="1"/>
      <c r="S126" s="1"/>
      <c r="T126" s="1"/>
      <c r="U126" s="1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</row>
    <row r="127" spans="17:142" x14ac:dyDescent="0.2">
      <c r="Q127" s="1"/>
      <c r="R127" s="1"/>
      <c r="S127" s="1"/>
      <c r="T127" s="1"/>
      <c r="U127" s="1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</row>
    <row r="128" spans="17:142" x14ac:dyDescent="0.2">
      <c r="Q128" s="1"/>
      <c r="R128" s="1"/>
      <c r="S128" s="1"/>
      <c r="T128" s="1"/>
      <c r="U128" s="1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</row>
    <row r="129" spans="17:142" x14ac:dyDescent="0.2">
      <c r="Q129" s="1"/>
      <c r="R129" s="1"/>
      <c r="S129" s="1"/>
      <c r="T129" s="1"/>
      <c r="U129" s="1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</row>
    <row r="130" spans="17:142" x14ac:dyDescent="0.2">
      <c r="Q130" s="1"/>
      <c r="R130" s="1"/>
      <c r="S130" s="1"/>
      <c r="T130" s="1"/>
      <c r="U130" s="1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</row>
    <row r="131" spans="17:142" x14ac:dyDescent="0.2">
      <c r="Q131" s="1"/>
      <c r="R131" s="1"/>
      <c r="S131" s="1"/>
      <c r="T131" s="1"/>
      <c r="U131" s="1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</row>
    <row r="132" spans="17:142" x14ac:dyDescent="0.2">
      <c r="Q132" s="1"/>
      <c r="R132" s="1"/>
      <c r="S132" s="1"/>
      <c r="T132" s="1"/>
      <c r="U132" s="1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</row>
    <row r="133" spans="17:142" x14ac:dyDescent="0.2">
      <c r="Q133" s="1"/>
      <c r="R133" s="1"/>
      <c r="S133" s="1"/>
      <c r="T133" s="1"/>
      <c r="U133" s="1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</row>
    <row r="134" spans="17:142" x14ac:dyDescent="0.2">
      <c r="Q134" s="1"/>
      <c r="R134" s="1"/>
      <c r="S134" s="1"/>
      <c r="T134" s="1"/>
      <c r="U134" s="1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</row>
    <row r="135" spans="17:142" x14ac:dyDescent="0.2">
      <c r="Q135" s="1"/>
      <c r="R135" s="1"/>
      <c r="S135" s="1"/>
      <c r="T135" s="1"/>
      <c r="U135" s="1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</row>
    <row r="136" spans="17:142" x14ac:dyDescent="0.2">
      <c r="Q136" s="1"/>
      <c r="R136" s="1"/>
      <c r="S136" s="1"/>
      <c r="T136" s="1"/>
      <c r="U136" s="1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</row>
    <row r="137" spans="17:142" x14ac:dyDescent="0.2">
      <c r="Q137" s="1"/>
      <c r="R137" s="1"/>
      <c r="S137" s="1"/>
      <c r="T137" s="1"/>
      <c r="U137" s="1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</row>
    <row r="138" spans="17:142" x14ac:dyDescent="0.2">
      <c r="Q138" s="1"/>
      <c r="R138" s="1"/>
      <c r="S138" s="1"/>
      <c r="T138" s="1"/>
      <c r="U138" s="1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</row>
    <row r="139" spans="17:142" x14ac:dyDescent="0.2">
      <c r="Q139" s="1"/>
      <c r="R139" s="1"/>
      <c r="S139" s="1"/>
      <c r="T139" s="1"/>
      <c r="U139" s="1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</row>
    <row r="140" spans="17:142" x14ac:dyDescent="0.2">
      <c r="Q140" s="1"/>
      <c r="R140" s="1"/>
      <c r="S140" s="1"/>
      <c r="T140" s="1"/>
      <c r="U140" s="1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</row>
    <row r="141" spans="17:142" x14ac:dyDescent="0.2">
      <c r="Q141" s="1"/>
      <c r="R141" s="1"/>
      <c r="S141" s="1"/>
      <c r="T141" s="1"/>
      <c r="U141" s="1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</row>
    <row r="142" spans="17:142" x14ac:dyDescent="0.2">
      <c r="Q142" s="1"/>
      <c r="R142" s="1"/>
      <c r="S142" s="1"/>
      <c r="T142" s="1"/>
      <c r="U142" s="1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</row>
    <row r="143" spans="17:142" x14ac:dyDescent="0.2">
      <c r="Q143" s="1"/>
      <c r="R143" s="1"/>
      <c r="S143" s="1"/>
      <c r="T143" s="1"/>
      <c r="U143" s="1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</row>
    <row r="144" spans="17:142" x14ac:dyDescent="0.2">
      <c r="Q144" s="1"/>
      <c r="R144" s="1"/>
      <c r="S144" s="1"/>
      <c r="T144" s="1"/>
      <c r="U144" s="1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</row>
    <row r="145" spans="17:142" x14ac:dyDescent="0.2">
      <c r="Q145" s="1"/>
      <c r="R145" s="1"/>
      <c r="S145" s="1"/>
      <c r="T145" s="1"/>
      <c r="U145" s="1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</row>
    <row r="146" spans="17:142" x14ac:dyDescent="0.2">
      <c r="Q146" s="1"/>
      <c r="R146" s="1"/>
      <c r="S146" s="1"/>
      <c r="T146" s="1"/>
      <c r="U146" s="1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</row>
    <row r="147" spans="17:142" x14ac:dyDescent="0.2">
      <c r="Q147" s="1"/>
      <c r="R147" s="1"/>
      <c r="S147" s="1"/>
      <c r="T147" s="1"/>
      <c r="U147" s="1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</row>
    <row r="148" spans="17:142" x14ac:dyDescent="0.2">
      <c r="Q148" s="1"/>
      <c r="R148" s="1"/>
      <c r="S148" s="1"/>
      <c r="T148" s="1"/>
      <c r="U148" s="1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</row>
    <row r="149" spans="17:142" x14ac:dyDescent="0.2">
      <c r="Q149" s="1"/>
      <c r="R149" s="1"/>
      <c r="S149" s="1"/>
      <c r="T149" s="1"/>
      <c r="U149" s="1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</row>
    <row r="150" spans="17:142" x14ac:dyDescent="0.2">
      <c r="Q150" s="1"/>
      <c r="R150" s="1"/>
      <c r="S150" s="1"/>
      <c r="T150" s="1"/>
      <c r="U150" s="1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</row>
    <row r="151" spans="17:142" x14ac:dyDescent="0.2">
      <c r="Q151" s="1"/>
      <c r="R151" s="1"/>
      <c r="S151" s="1"/>
      <c r="T151" s="1"/>
      <c r="U151" s="1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</row>
    <row r="152" spans="17:142" x14ac:dyDescent="0.2">
      <c r="Q152" s="1"/>
      <c r="R152" s="1"/>
      <c r="S152" s="1"/>
      <c r="T152" s="1"/>
      <c r="U152" s="1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</row>
    <row r="153" spans="17:142" x14ac:dyDescent="0.2">
      <c r="Q153" s="1"/>
      <c r="R153" s="1"/>
      <c r="S153" s="1"/>
      <c r="T153" s="1"/>
      <c r="U153" s="1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</row>
    <row r="154" spans="17:142" x14ac:dyDescent="0.2">
      <c r="Q154" s="1"/>
      <c r="R154" s="1"/>
      <c r="S154" s="1"/>
      <c r="T154" s="1"/>
      <c r="U154" s="1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</row>
    <row r="155" spans="17:142" x14ac:dyDescent="0.2">
      <c r="Q155" s="1"/>
      <c r="R155" s="1"/>
      <c r="S155" s="1"/>
      <c r="T155" s="1"/>
      <c r="U155" s="1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</row>
    <row r="156" spans="17:142" x14ac:dyDescent="0.2">
      <c r="Q156" s="1"/>
      <c r="R156" s="1"/>
      <c r="S156" s="1"/>
      <c r="T156" s="1"/>
      <c r="U156" s="1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</row>
    <row r="157" spans="17:142" x14ac:dyDescent="0.2">
      <c r="Q157" s="1"/>
      <c r="R157" s="1"/>
      <c r="S157" s="1"/>
      <c r="T157" s="1"/>
      <c r="U157" s="1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</row>
    <row r="158" spans="17:142" x14ac:dyDescent="0.2">
      <c r="Q158" s="1"/>
      <c r="R158" s="1"/>
      <c r="S158" s="1"/>
      <c r="T158" s="1"/>
      <c r="U158" s="1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</row>
    <row r="159" spans="17:142" x14ac:dyDescent="0.2">
      <c r="Q159" s="1"/>
      <c r="R159" s="1"/>
      <c r="S159" s="1"/>
      <c r="T159" s="1"/>
      <c r="U159" s="1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</row>
    <row r="160" spans="17:142" x14ac:dyDescent="0.2">
      <c r="Q160" s="1"/>
      <c r="R160" s="1"/>
      <c r="S160" s="1"/>
      <c r="T160" s="1"/>
      <c r="U160" s="1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</row>
    <row r="161" spans="17:142" x14ac:dyDescent="0.2">
      <c r="Q161" s="1"/>
      <c r="R161" s="1"/>
      <c r="S161" s="1"/>
      <c r="T161" s="1"/>
      <c r="U161" s="1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</row>
    <row r="162" spans="17:142" x14ac:dyDescent="0.2">
      <c r="Q162" s="1"/>
      <c r="R162" s="1"/>
      <c r="S162" s="1"/>
      <c r="T162" s="1"/>
      <c r="U162" s="1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</row>
    <row r="163" spans="17:142" x14ac:dyDescent="0.2">
      <c r="Q163" s="1"/>
      <c r="R163" s="1"/>
      <c r="S163" s="1"/>
      <c r="T163" s="1"/>
      <c r="U163" s="1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</row>
    <row r="164" spans="17:142" x14ac:dyDescent="0.2">
      <c r="Q164" s="1"/>
      <c r="R164" s="1"/>
      <c r="S164" s="1"/>
      <c r="T164" s="1"/>
      <c r="U164" s="1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</row>
    <row r="165" spans="17:142" x14ac:dyDescent="0.2">
      <c r="Q165" s="1"/>
      <c r="R165" s="1"/>
      <c r="S165" s="1"/>
      <c r="T165" s="1"/>
      <c r="U165" s="1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</row>
    <row r="166" spans="17:142" x14ac:dyDescent="0.2">
      <c r="Q166" s="1"/>
      <c r="R166" s="1"/>
      <c r="S166" s="1"/>
      <c r="T166" s="1"/>
      <c r="U166" s="1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</row>
    <row r="167" spans="17:142" x14ac:dyDescent="0.2">
      <c r="Q167" s="1"/>
      <c r="R167" s="1"/>
      <c r="S167" s="1"/>
      <c r="T167" s="1"/>
      <c r="U167" s="1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</row>
    <row r="168" spans="17:142" x14ac:dyDescent="0.2">
      <c r="Q168" s="1"/>
      <c r="R168" s="1"/>
      <c r="S168" s="1"/>
      <c r="T168" s="1"/>
      <c r="U168" s="1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</row>
    <row r="169" spans="17:142" x14ac:dyDescent="0.2">
      <c r="Q169" s="1"/>
      <c r="R169" s="1"/>
      <c r="S169" s="1"/>
      <c r="T169" s="1"/>
      <c r="U169" s="1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</row>
    <row r="170" spans="17:142" x14ac:dyDescent="0.2">
      <c r="Q170" s="1"/>
      <c r="R170" s="1"/>
      <c r="S170" s="1"/>
      <c r="T170" s="1"/>
      <c r="U170" s="1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</row>
    <row r="171" spans="17:142" x14ac:dyDescent="0.2">
      <c r="Q171" s="1"/>
      <c r="R171" s="1"/>
      <c r="S171" s="1"/>
      <c r="T171" s="1"/>
      <c r="U171" s="1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</row>
    <row r="172" spans="17:142" x14ac:dyDescent="0.2">
      <c r="Q172" s="1"/>
      <c r="R172" s="1"/>
      <c r="S172" s="1"/>
      <c r="T172" s="1"/>
      <c r="U172" s="1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</row>
    <row r="173" spans="17:142" x14ac:dyDescent="0.2">
      <c r="Q173" s="1"/>
      <c r="R173" s="1"/>
      <c r="S173" s="1"/>
      <c r="T173" s="1"/>
      <c r="U173" s="1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</row>
    <row r="174" spans="17:142" x14ac:dyDescent="0.2">
      <c r="Q174" s="1"/>
      <c r="R174" s="1"/>
      <c r="S174" s="1"/>
      <c r="T174" s="1"/>
      <c r="U174" s="1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</row>
    <row r="175" spans="17:142" x14ac:dyDescent="0.2">
      <c r="Q175" s="1"/>
      <c r="R175" s="1"/>
      <c r="S175" s="1"/>
      <c r="T175" s="1"/>
      <c r="U175" s="1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</row>
    <row r="176" spans="17:142" x14ac:dyDescent="0.2">
      <c r="Q176" s="1"/>
      <c r="R176" s="1"/>
      <c r="S176" s="1"/>
      <c r="T176" s="1"/>
      <c r="U176" s="1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</row>
    <row r="177" spans="17:142" x14ac:dyDescent="0.2">
      <c r="Q177" s="1"/>
      <c r="R177" s="1"/>
      <c r="S177" s="1"/>
      <c r="T177" s="1"/>
      <c r="U177" s="1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</row>
    <row r="178" spans="17:142" x14ac:dyDescent="0.2">
      <c r="Q178" s="1"/>
      <c r="R178" s="1"/>
      <c r="S178" s="1"/>
      <c r="T178" s="1"/>
      <c r="U178" s="1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</row>
    <row r="179" spans="17:142" x14ac:dyDescent="0.2">
      <c r="Q179" s="1"/>
      <c r="R179" s="1"/>
      <c r="S179" s="1"/>
      <c r="T179" s="1"/>
      <c r="U179" s="1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</row>
    <row r="180" spans="17:142" x14ac:dyDescent="0.2">
      <c r="Q180" s="1"/>
      <c r="R180" s="1"/>
      <c r="S180" s="1"/>
      <c r="T180" s="1"/>
      <c r="U180" s="1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</row>
    <row r="181" spans="17:142" x14ac:dyDescent="0.2">
      <c r="Q181" s="1"/>
      <c r="R181" s="1"/>
      <c r="S181" s="1"/>
      <c r="T181" s="1"/>
      <c r="U181" s="1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</row>
    <row r="182" spans="17:142" x14ac:dyDescent="0.2">
      <c r="Q182" s="1"/>
      <c r="R182" s="1"/>
      <c r="S182" s="1"/>
      <c r="T182" s="1"/>
      <c r="U182" s="1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</row>
    <row r="183" spans="17:142" x14ac:dyDescent="0.2">
      <c r="Q183" s="1"/>
      <c r="R183" s="1"/>
      <c r="S183" s="1"/>
      <c r="T183" s="1"/>
      <c r="U183" s="1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</row>
    <row r="184" spans="17:142" x14ac:dyDescent="0.2">
      <c r="Q184" s="1"/>
      <c r="R184" s="1"/>
      <c r="S184" s="1"/>
      <c r="T184" s="1"/>
      <c r="U184" s="1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</row>
    <row r="185" spans="17:142" x14ac:dyDescent="0.2">
      <c r="Q185" s="1"/>
      <c r="R185" s="1"/>
      <c r="S185" s="1"/>
      <c r="T185" s="1"/>
      <c r="U185" s="1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</row>
    <row r="186" spans="17:142" x14ac:dyDescent="0.2">
      <c r="Q186" s="1"/>
      <c r="R186" s="1"/>
      <c r="S186" s="1"/>
      <c r="T186" s="1"/>
      <c r="U186" s="1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</row>
    <row r="187" spans="17:142" x14ac:dyDescent="0.2">
      <c r="Q187" s="1"/>
      <c r="R187" s="1"/>
      <c r="S187" s="1"/>
      <c r="T187" s="1"/>
      <c r="U187" s="1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</row>
    <row r="188" spans="17:142" x14ac:dyDescent="0.2">
      <c r="Q188" s="1"/>
      <c r="R188" s="1"/>
      <c r="S188" s="1"/>
      <c r="T188" s="1"/>
      <c r="U188" s="1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</row>
    <row r="189" spans="17:142" x14ac:dyDescent="0.2">
      <c r="Q189" s="1"/>
      <c r="R189" s="1"/>
      <c r="S189" s="1"/>
      <c r="T189" s="1"/>
      <c r="U189" s="1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</row>
    <row r="190" spans="17:142" x14ac:dyDescent="0.2">
      <c r="Q190" s="1"/>
      <c r="R190" s="1"/>
      <c r="S190" s="1"/>
      <c r="T190" s="1"/>
      <c r="U190" s="1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</row>
    <row r="191" spans="17:142" x14ac:dyDescent="0.2">
      <c r="Q191" s="1"/>
      <c r="R191" s="1"/>
      <c r="S191" s="1"/>
      <c r="T191" s="1"/>
      <c r="U191" s="1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</row>
    <row r="192" spans="17:142" x14ac:dyDescent="0.2">
      <c r="Q192" s="1"/>
      <c r="R192" s="1"/>
      <c r="S192" s="1"/>
      <c r="T192" s="1"/>
      <c r="U192" s="1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</row>
    <row r="193" spans="17:142" x14ac:dyDescent="0.2">
      <c r="Q193" s="1"/>
      <c r="R193" s="1"/>
      <c r="S193" s="1"/>
      <c r="T193" s="1"/>
      <c r="U193" s="1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</row>
    <row r="194" spans="17:142" x14ac:dyDescent="0.2">
      <c r="Q194" s="1"/>
      <c r="R194" s="1"/>
      <c r="S194" s="1"/>
      <c r="T194" s="1"/>
      <c r="U194" s="1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</row>
    <row r="195" spans="17:142" x14ac:dyDescent="0.2">
      <c r="Q195" s="1"/>
      <c r="R195" s="1"/>
      <c r="S195" s="1"/>
      <c r="T195" s="1"/>
      <c r="U195" s="1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</row>
    <row r="196" spans="17:142" x14ac:dyDescent="0.2">
      <c r="Q196" s="1"/>
      <c r="R196" s="1"/>
      <c r="S196" s="1"/>
      <c r="T196" s="1"/>
      <c r="U196" s="1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</row>
    <row r="197" spans="17:142" x14ac:dyDescent="0.2">
      <c r="Q197" s="1"/>
      <c r="R197" s="1"/>
      <c r="S197" s="1"/>
      <c r="T197" s="1"/>
      <c r="U197" s="1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</row>
    <row r="198" spans="17:142" x14ac:dyDescent="0.2">
      <c r="Q198" s="1"/>
      <c r="R198" s="1"/>
      <c r="S198" s="1"/>
      <c r="T198" s="1"/>
      <c r="U198" s="1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</row>
    <row r="199" spans="17:142" x14ac:dyDescent="0.2">
      <c r="Q199" s="1"/>
      <c r="R199" s="1"/>
      <c r="S199" s="1"/>
      <c r="T199" s="1"/>
      <c r="U199" s="1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</row>
    <row r="200" spans="17:142" x14ac:dyDescent="0.2">
      <c r="Q200" s="1"/>
      <c r="R200" s="1"/>
      <c r="S200" s="1"/>
      <c r="T200" s="1"/>
      <c r="U200" s="1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</row>
    <row r="201" spans="17:142" x14ac:dyDescent="0.2">
      <c r="Q201" s="1"/>
      <c r="R201" s="1"/>
      <c r="S201" s="1"/>
      <c r="T201" s="1"/>
      <c r="U201" s="1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</row>
    <row r="202" spans="17:142" x14ac:dyDescent="0.2">
      <c r="Q202" s="1"/>
      <c r="R202" s="1"/>
      <c r="S202" s="1"/>
      <c r="T202" s="1"/>
      <c r="U202" s="1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</row>
    <row r="203" spans="17:142" x14ac:dyDescent="0.2">
      <c r="Q203" s="1"/>
      <c r="R203" s="1"/>
      <c r="S203" s="1"/>
      <c r="T203" s="1"/>
      <c r="U203" s="1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</row>
    <row r="204" spans="17:142" x14ac:dyDescent="0.2">
      <c r="Q204" s="1"/>
      <c r="R204" s="1"/>
      <c r="S204" s="1"/>
      <c r="T204" s="1"/>
      <c r="U204" s="1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</row>
    <row r="205" spans="17:142" x14ac:dyDescent="0.2">
      <c r="Q205" s="1"/>
      <c r="R205" s="1"/>
      <c r="S205" s="1"/>
      <c r="T205" s="1"/>
      <c r="U205" s="1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</row>
    <row r="206" spans="17:142" x14ac:dyDescent="0.2">
      <c r="Q206" s="1"/>
      <c r="R206" s="1"/>
      <c r="S206" s="1"/>
      <c r="T206" s="1"/>
      <c r="U206" s="1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</row>
    <row r="207" spans="17:142" x14ac:dyDescent="0.2">
      <c r="Q207" s="1"/>
      <c r="R207" s="1"/>
      <c r="S207" s="1"/>
      <c r="T207" s="1"/>
      <c r="U207" s="1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</row>
    <row r="208" spans="17:142" x14ac:dyDescent="0.2">
      <c r="Q208" s="1"/>
      <c r="R208" s="1"/>
      <c r="S208" s="1"/>
      <c r="T208" s="1"/>
      <c r="U208" s="1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</row>
    <row r="209" spans="17:142" x14ac:dyDescent="0.2">
      <c r="Q209" s="1"/>
      <c r="R209" s="1"/>
      <c r="S209" s="1"/>
      <c r="T209" s="1"/>
      <c r="U209" s="1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</row>
    <row r="210" spans="17:142" x14ac:dyDescent="0.2">
      <c r="Q210" s="1"/>
      <c r="R210" s="1"/>
      <c r="S210" s="1"/>
      <c r="T210" s="1"/>
      <c r="U210" s="1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</row>
    <row r="211" spans="17:142" x14ac:dyDescent="0.2">
      <c r="Q211" s="1"/>
      <c r="R211" s="1"/>
      <c r="S211" s="1"/>
      <c r="T211" s="1"/>
      <c r="U211" s="1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</row>
    <row r="212" spans="17:142" x14ac:dyDescent="0.2">
      <c r="Q212" s="1"/>
      <c r="R212" s="1"/>
      <c r="S212" s="1"/>
      <c r="T212" s="1"/>
      <c r="U212" s="1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</row>
    <row r="213" spans="17:142" x14ac:dyDescent="0.2">
      <c r="Q213" s="1"/>
      <c r="R213" s="1"/>
      <c r="S213" s="1"/>
      <c r="T213" s="1"/>
      <c r="U213" s="1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</row>
    <row r="214" spans="17:142" x14ac:dyDescent="0.2">
      <c r="Q214" s="1"/>
      <c r="R214" s="1"/>
      <c r="S214" s="1"/>
      <c r="T214" s="1"/>
      <c r="U214" s="1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</row>
    <row r="215" spans="17:142" x14ac:dyDescent="0.2">
      <c r="Q215" s="1"/>
      <c r="R215" s="1"/>
      <c r="S215" s="1"/>
      <c r="T215" s="1"/>
      <c r="U215" s="1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</row>
    <row r="216" spans="17:142" x14ac:dyDescent="0.2">
      <c r="Q216" s="1"/>
      <c r="R216" s="1"/>
      <c r="S216" s="1"/>
      <c r="T216" s="1"/>
      <c r="U216" s="1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</row>
    <row r="217" spans="17:142" x14ac:dyDescent="0.2">
      <c r="Q217" s="1"/>
      <c r="R217" s="1"/>
      <c r="S217" s="1"/>
      <c r="T217" s="1"/>
      <c r="U217" s="1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</row>
    <row r="218" spans="17:142" x14ac:dyDescent="0.2">
      <c r="Q218" s="1"/>
      <c r="R218" s="1"/>
      <c r="S218" s="1"/>
      <c r="T218" s="1"/>
      <c r="U218" s="1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</row>
    <row r="219" spans="17:142" x14ac:dyDescent="0.2">
      <c r="Q219" s="1"/>
      <c r="R219" s="1"/>
      <c r="S219" s="1"/>
      <c r="T219" s="1"/>
      <c r="U219" s="1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</row>
    <row r="220" spans="17:142" x14ac:dyDescent="0.2">
      <c r="Q220" s="1"/>
      <c r="R220" s="1"/>
      <c r="S220" s="1"/>
      <c r="T220" s="1"/>
      <c r="U220" s="1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</row>
    <row r="221" spans="17:142" x14ac:dyDescent="0.2">
      <c r="Q221" s="1"/>
      <c r="R221" s="1"/>
      <c r="S221" s="1"/>
      <c r="T221" s="1"/>
      <c r="U221" s="1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</row>
    <row r="222" spans="17:142" x14ac:dyDescent="0.2">
      <c r="Q222" s="1"/>
      <c r="R222" s="1"/>
      <c r="S222" s="1"/>
      <c r="T222" s="1"/>
      <c r="U222" s="1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</row>
    <row r="223" spans="17:142" x14ac:dyDescent="0.2">
      <c r="Q223" s="1"/>
      <c r="R223" s="1"/>
      <c r="S223" s="1"/>
      <c r="T223" s="1"/>
      <c r="U223" s="1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</row>
    <row r="224" spans="17:142" x14ac:dyDescent="0.2">
      <c r="Q224" s="1"/>
      <c r="R224" s="1"/>
      <c r="S224" s="1"/>
      <c r="T224" s="1"/>
      <c r="U224" s="1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</row>
    <row r="225" spans="17:142" x14ac:dyDescent="0.2">
      <c r="Q225" s="1"/>
      <c r="R225" s="1"/>
      <c r="S225" s="1"/>
      <c r="T225" s="1"/>
      <c r="U225" s="1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</row>
    <row r="226" spans="17:142" x14ac:dyDescent="0.2">
      <c r="Q226" s="1"/>
      <c r="R226" s="1"/>
      <c r="S226" s="1"/>
      <c r="T226" s="1"/>
      <c r="U226" s="1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</row>
    <row r="227" spans="17:142" x14ac:dyDescent="0.2">
      <c r="Q227" s="1"/>
      <c r="R227" s="1"/>
      <c r="S227" s="1"/>
      <c r="T227" s="1"/>
      <c r="U227" s="1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</row>
    <row r="228" spans="17:142" x14ac:dyDescent="0.2">
      <c r="Q228" s="1"/>
      <c r="R228" s="1"/>
      <c r="S228" s="1"/>
      <c r="T228" s="1"/>
      <c r="U228" s="1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</row>
    <row r="229" spans="17:142" x14ac:dyDescent="0.2">
      <c r="Q229" s="1"/>
      <c r="R229" s="1"/>
      <c r="S229" s="1"/>
      <c r="T229" s="1"/>
      <c r="U229" s="1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</row>
    <row r="230" spans="17:142" x14ac:dyDescent="0.2">
      <c r="Q230" s="1"/>
      <c r="R230" s="1"/>
      <c r="S230" s="1"/>
      <c r="T230" s="1"/>
      <c r="U230" s="1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</row>
    <row r="231" spans="17:142" x14ac:dyDescent="0.2">
      <c r="Q231" s="1"/>
      <c r="R231" s="1"/>
      <c r="S231" s="1"/>
      <c r="T231" s="1"/>
      <c r="U231" s="1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</row>
    <row r="232" spans="17:142" x14ac:dyDescent="0.2">
      <c r="Q232" s="1"/>
      <c r="R232" s="1"/>
      <c r="S232" s="1"/>
      <c r="T232" s="1"/>
      <c r="U232" s="1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</row>
    <row r="233" spans="17:142" x14ac:dyDescent="0.2">
      <c r="Q233" s="1"/>
      <c r="R233" s="1"/>
      <c r="S233" s="1"/>
      <c r="T233" s="1"/>
      <c r="U233" s="1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</row>
    <row r="234" spans="17:142" x14ac:dyDescent="0.2">
      <c r="Q234" s="1"/>
      <c r="R234" s="1"/>
      <c r="S234" s="1"/>
      <c r="T234" s="1"/>
      <c r="U234" s="1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</row>
    <row r="235" spans="17:142" x14ac:dyDescent="0.2">
      <c r="Q235" s="1"/>
      <c r="R235" s="1"/>
      <c r="S235" s="1"/>
      <c r="T235" s="1"/>
      <c r="U235" s="1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</row>
    <row r="236" spans="17:142" x14ac:dyDescent="0.2">
      <c r="Q236" s="1"/>
      <c r="R236" s="1"/>
      <c r="S236" s="1"/>
      <c r="T236" s="1"/>
      <c r="U236" s="1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</row>
    <row r="237" spans="17:142" x14ac:dyDescent="0.2">
      <c r="Q237" s="1"/>
      <c r="R237" s="1"/>
      <c r="S237" s="1"/>
      <c r="T237" s="1"/>
      <c r="U237" s="1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</row>
    <row r="238" spans="17:142" x14ac:dyDescent="0.2">
      <c r="Q238" s="1"/>
      <c r="R238" s="1"/>
      <c r="S238" s="1"/>
      <c r="T238" s="1"/>
      <c r="U238" s="1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</row>
    <row r="239" spans="17:142" x14ac:dyDescent="0.2">
      <c r="Q239" s="1"/>
      <c r="R239" s="1"/>
      <c r="S239" s="1"/>
      <c r="T239" s="1"/>
      <c r="U239" s="1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</row>
    <row r="240" spans="17:142" x14ac:dyDescent="0.2">
      <c r="Q240" s="1"/>
      <c r="R240" s="1"/>
      <c r="S240" s="1"/>
      <c r="T240" s="1"/>
      <c r="U240" s="1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</row>
    <row r="241" spans="17:142" x14ac:dyDescent="0.2">
      <c r="Q241" s="1"/>
      <c r="R241" s="1"/>
      <c r="S241" s="1"/>
      <c r="T241" s="1"/>
      <c r="U241" s="1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</row>
    <row r="242" spans="17:142" x14ac:dyDescent="0.2">
      <c r="Q242" s="1"/>
      <c r="R242" s="1"/>
      <c r="S242" s="1"/>
      <c r="T242" s="1"/>
      <c r="U242" s="1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</row>
    <row r="243" spans="17:142" x14ac:dyDescent="0.2">
      <c r="Q243" s="1"/>
      <c r="R243" s="1"/>
      <c r="S243" s="1"/>
      <c r="T243" s="1"/>
      <c r="U243" s="1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</row>
    <row r="244" spans="17:142" x14ac:dyDescent="0.2">
      <c r="Q244" s="1"/>
      <c r="R244" s="1"/>
      <c r="S244" s="1"/>
      <c r="T244" s="1"/>
      <c r="U244" s="1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</row>
    <row r="245" spans="17:142" x14ac:dyDescent="0.2">
      <c r="Q245" s="1"/>
      <c r="R245" s="1"/>
      <c r="S245" s="1"/>
      <c r="T245" s="1"/>
      <c r="U245" s="1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</row>
    <row r="246" spans="17:142" x14ac:dyDescent="0.2">
      <c r="Q246" s="1"/>
      <c r="R246" s="1"/>
      <c r="S246" s="1"/>
      <c r="T246" s="1"/>
      <c r="U246" s="1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</row>
    <row r="247" spans="17:142" x14ac:dyDescent="0.2">
      <c r="Q247" s="1"/>
      <c r="R247" s="1"/>
      <c r="S247" s="1"/>
      <c r="T247" s="1"/>
      <c r="U247" s="1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</row>
    <row r="248" spans="17:142" x14ac:dyDescent="0.2">
      <c r="Q248" s="1"/>
      <c r="R248" s="1"/>
      <c r="S248" s="1"/>
      <c r="T248" s="1"/>
      <c r="U248" s="1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</row>
    <row r="249" spans="17:142" x14ac:dyDescent="0.2">
      <c r="Q249" s="1"/>
      <c r="R249" s="1"/>
      <c r="S249" s="1"/>
      <c r="T249" s="1"/>
      <c r="U249" s="1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</row>
    <row r="250" spans="17:142" x14ac:dyDescent="0.2">
      <c r="Q250" s="1"/>
      <c r="R250" s="1"/>
      <c r="S250" s="1"/>
      <c r="T250" s="1"/>
      <c r="U250" s="1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</row>
    <row r="251" spans="17:142" x14ac:dyDescent="0.2">
      <c r="Q251" s="1"/>
      <c r="R251" s="1"/>
      <c r="S251" s="1"/>
      <c r="T251" s="1"/>
      <c r="U251" s="1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</row>
    <row r="252" spans="17:142" x14ac:dyDescent="0.2">
      <c r="Q252" s="1"/>
      <c r="R252" s="1"/>
      <c r="S252" s="1"/>
      <c r="T252" s="1"/>
      <c r="U252" s="1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</row>
    <row r="253" spans="17:142" x14ac:dyDescent="0.2">
      <c r="Q253" s="1"/>
      <c r="R253" s="1"/>
      <c r="S253" s="1"/>
      <c r="T253" s="1"/>
      <c r="U253" s="1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</row>
    <row r="254" spans="17:142" x14ac:dyDescent="0.2">
      <c r="Q254" s="1"/>
      <c r="R254" s="1"/>
      <c r="S254" s="1"/>
      <c r="T254" s="1"/>
      <c r="U254" s="1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</row>
    <row r="255" spans="17:142" x14ac:dyDescent="0.2">
      <c r="Q255" s="1"/>
      <c r="R255" s="1"/>
      <c r="S255" s="1"/>
      <c r="T255" s="1"/>
      <c r="U255" s="1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</row>
    <row r="256" spans="17:142" x14ac:dyDescent="0.2">
      <c r="Q256" s="1"/>
      <c r="R256" s="1"/>
      <c r="S256" s="1"/>
      <c r="T256" s="1"/>
      <c r="U256" s="1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</row>
    <row r="257" spans="17:142" x14ac:dyDescent="0.2">
      <c r="Q257" s="1"/>
      <c r="R257" s="1"/>
      <c r="S257" s="1"/>
      <c r="T257" s="1"/>
      <c r="U257" s="1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</row>
    <row r="258" spans="17:142" x14ac:dyDescent="0.2">
      <c r="Q258" s="1"/>
      <c r="R258" s="1"/>
      <c r="S258" s="1"/>
      <c r="T258" s="1"/>
      <c r="U258" s="1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</row>
    <row r="259" spans="17:142" x14ac:dyDescent="0.2">
      <c r="Q259" s="1"/>
      <c r="R259" s="1"/>
      <c r="S259" s="1"/>
      <c r="T259" s="1"/>
      <c r="U259" s="1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</row>
    <row r="260" spans="17:142" x14ac:dyDescent="0.2">
      <c r="Q260" s="1"/>
      <c r="R260" s="1"/>
      <c r="S260" s="1"/>
      <c r="T260" s="1"/>
      <c r="U260" s="1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</row>
    <row r="261" spans="17:142" x14ac:dyDescent="0.2">
      <c r="Q261" s="1"/>
      <c r="R261" s="1"/>
      <c r="S261" s="1"/>
      <c r="T261" s="1"/>
      <c r="U261" s="1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</row>
    <row r="262" spans="17:142" x14ac:dyDescent="0.2">
      <c r="Q262" s="1"/>
      <c r="R262" s="1"/>
      <c r="S262" s="1"/>
      <c r="T262" s="1"/>
      <c r="U262" s="1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</row>
    <row r="263" spans="17:142" x14ac:dyDescent="0.2">
      <c r="Q263" s="1"/>
      <c r="R263" s="1"/>
      <c r="S263" s="1"/>
      <c r="T263" s="1"/>
      <c r="U263" s="1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</row>
    <row r="264" spans="17:142" x14ac:dyDescent="0.2">
      <c r="Q264" s="1"/>
      <c r="R264" s="1"/>
      <c r="S264" s="1"/>
      <c r="T264" s="1"/>
      <c r="U264" s="1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</row>
    <row r="265" spans="17:142" x14ac:dyDescent="0.2">
      <c r="Q265" s="1"/>
      <c r="R265" s="1"/>
      <c r="S265" s="1"/>
      <c r="T265" s="1"/>
      <c r="U265" s="1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</row>
    <row r="266" spans="17:142" x14ac:dyDescent="0.2">
      <c r="Q266" s="1"/>
      <c r="R266" s="1"/>
      <c r="S266" s="1"/>
      <c r="T266" s="1"/>
      <c r="U266" s="1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</row>
    <row r="267" spans="17:142" x14ac:dyDescent="0.2"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</row>
    <row r="268" spans="17:142" x14ac:dyDescent="0.2"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</row>
    <row r="269" spans="17:142" x14ac:dyDescent="0.2"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</row>
  </sheetData>
  <sheetProtection selectLockedCells="1"/>
  <mergeCells count="36">
    <mergeCell ref="L23:L24"/>
    <mergeCell ref="M23:M24"/>
    <mergeCell ref="N23:N24"/>
    <mergeCell ref="O23:O24"/>
    <mergeCell ref="F23:F24"/>
    <mergeCell ref="G23:G24"/>
    <mergeCell ref="H23:H24"/>
    <mergeCell ref="I23:I24"/>
    <mergeCell ref="J23:J24"/>
    <mergeCell ref="K23:K24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18 Adicionales (DL)</vt:lpstr>
      <vt:lpstr>Clase 26 (DL)</vt:lpstr>
      <vt:lpstr>Clase 27 (BADLAR)</vt:lpstr>
      <vt:lpstr>'Clase 18 Adicionales (DL)'!Área_de_impresión</vt:lpstr>
      <vt:lpstr>'Clase 26 (DL)'!Área_de_impresión</vt:lpstr>
      <vt:lpstr>'Clase 27 (BADLAR)'!Área_de_impresión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2023-08-02T18:15:32Z</dcterms:created>
  <dcterms:modified xsi:type="dcterms:W3CDTF">2023-08-03T16:17:10Z</dcterms:modified>
</cp:coreProperties>
</file>