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RUTA 3\Difusión\"/>
    </mc:Choice>
  </mc:AlternateContent>
  <bookViews>
    <workbookView xWindow="0" yWindow="0" windowWidth="25200" windowHeight="11490"/>
  </bookViews>
  <sheets>
    <sheet name="CLASE I" sheetId="12" r:id="rId1"/>
    <sheet name="Feriados" sheetId="5" state="hidden" r:id="rId2"/>
    <sheet name="Hoja2" sheetId="7" state="hidden" r:id="rId3"/>
  </sheets>
  <definedNames>
    <definedName name="_xlnm.Print_Area" localSheetId="0">'CLASE I'!$D$1:$P$50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2" l="1"/>
  <c r="O38" i="12"/>
  <c r="I38" i="12" s="1"/>
  <c r="G14" i="12" l="1"/>
  <c r="O33" i="12"/>
  <c r="I33" i="12" s="1"/>
  <c r="O34" i="12"/>
  <c r="I34" i="12" s="1"/>
  <c r="O35" i="12"/>
  <c r="O36" i="12"/>
  <c r="I36" i="12" s="1"/>
  <c r="O37" i="12"/>
  <c r="I37" i="12" s="1"/>
  <c r="O32" i="12"/>
  <c r="I32" i="12" s="1"/>
  <c r="I35" i="12"/>
  <c r="I31" i="12"/>
  <c r="K40" i="12" l="1"/>
  <c r="Q39" i="12"/>
  <c r="C37" i="12"/>
  <c r="C36" i="12"/>
  <c r="C35" i="12"/>
  <c r="C34" i="12"/>
  <c r="C33" i="12"/>
  <c r="C32" i="12"/>
  <c r="L31" i="12"/>
  <c r="L32" i="12" s="1"/>
  <c r="L33" i="12" s="1"/>
  <c r="L34" i="12" s="1"/>
  <c r="L35" i="12" s="1"/>
  <c r="L36" i="12" s="1"/>
  <c r="L37" i="12" s="1"/>
  <c r="L38" i="12" s="1"/>
  <c r="Q30" i="12"/>
  <c r="N30" i="12"/>
  <c r="M30" i="12"/>
  <c r="S30" i="12" s="1"/>
  <c r="I30" i="12"/>
  <c r="I29" i="12" s="1"/>
  <c r="E30" i="12"/>
  <c r="F30" i="12" s="1"/>
  <c r="B30" i="12"/>
  <c r="C31" i="12" s="1"/>
  <c r="L29" i="12"/>
  <c r="J24" i="12"/>
  <c r="J23" i="12"/>
  <c r="J22" i="12"/>
  <c r="J21" i="12"/>
  <c r="J20" i="12"/>
  <c r="J19" i="12"/>
  <c r="J18" i="12"/>
  <c r="J17" i="12"/>
  <c r="D30" i="12"/>
  <c r="J25" i="12" l="1"/>
  <c r="E31" i="12"/>
  <c r="G31" i="12" l="1"/>
  <c r="J31" i="12" s="1"/>
  <c r="K17" i="12" s="1"/>
  <c r="E32" i="12"/>
  <c r="F31" i="12"/>
  <c r="L17" i="12" l="1"/>
  <c r="M31" i="12"/>
  <c r="N31" i="12" s="1"/>
  <c r="H31" i="12"/>
  <c r="Q31" i="12" s="1"/>
  <c r="D31" i="12"/>
  <c r="I17" i="12"/>
  <c r="E33" i="12"/>
  <c r="G32" i="12"/>
  <c r="J32" i="12" s="1"/>
  <c r="K18" i="12" s="1"/>
  <c r="L18" i="12" s="1"/>
  <c r="F32" i="12"/>
  <c r="G33" i="12" l="1"/>
  <c r="J33" i="12" s="1"/>
  <c r="K19" i="12" s="1"/>
  <c r="E34" i="12"/>
  <c r="F33" i="12"/>
  <c r="S31" i="12"/>
  <c r="M32" i="12"/>
  <c r="N32" i="12" s="1"/>
  <c r="H32" i="12"/>
  <c r="Q32" i="12" s="1"/>
  <c r="D32" i="12"/>
  <c r="I18" i="12"/>
  <c r="L19" i="12" l="1"/>
  <c r="M33" i="12"/>
  <c r="N33" i="12" s="1"/>
  <c r="H33" i="12"/>
  <c r="Q33" i="12" s="1"/>
  <c r="D33" i="12"/>
  <c r="I19" i="12"/>
  <c r="S32" i="12"/>
  <c r="G34" i="12"/>
  <c r="J34" i="12" s="1"/>
  <c r="K20" i="12" s="1"/>
  <c r="L20" i="12" s="1"/>
  <c r="F34" i="12"/>
  <c r="E35" i="12"/>
  <c r="G35" i="12" l="1"/>
  <c r="J35" i="12" s="1"/>
  <c r="K21" i="12" s="1"/>
  <c r="L21" i="12" s="1"/>
  <c r="F35" i="12"/>
  <c r="E36" i="12"/>
  <c r="S33" i="12"/>
  <c r="M34" i="12"/>
  <c r="N34" i="12" s="1"/>
  <c r="H34" i="12"/>
  <c r="Q34" i="12" s="1"/>
  <c r="D34" i="12"/>
  <c r="I20" i="12"/>
  <c r="S34" i="12" l="1"/>
  <c r="M35" i="12"/>
  <c r="N35" i="12" s="1"/>
  <c r="H35" i="12"/>
  <c r="Q35" i="12" s="1"/>
  <c r="D35" i="12"/>
  <c r="I21" i="12"/>
  <c r="G36" i="12"/>
  <c r="J36" i="12" s="1"/>
  <c r="K22" i="12" s="1"/>
  <c r="F36" i="12"/>
  <c r="E37" i="12"/>
  <c r="E38" i="12" s="1"/>
  <c r="G38" i="12" l="1"/>
  <c r="J38" i="12" s="1"/>
  <c r="F38" i="12"/>
  <c r="M36" i="12"/>
  <c r="N36" i="12" s="1"/>
  <c r="H36" i="12"/>
  <c r="Q36" i="12" s="1"/>
  <c r="D36" i="12"/>
  <c r="I22" i="12"/>
  <c r="S35" i="12"/>
  <c r="L22" i="12"/>
  <c r="G37" i="12"/>
  <c r="J37" i="12" s="1"/>
  <c r="K23" i="12" s="1"/>
  <c r="L23" i="12" s="1"/>
  <c r="F37" i="12"/>
  <c r="D38" i="12" l="1"/>
  <c r="H38" i="12"/>
  <c r="Q38" i="12" s="1"/>
  <c r="M38" i="12"/>
  <c r="K24" i="12"/>
  <c r="M37" i="12"/>
  <c r="N37" i="12" s="1"/>
  <c r="H37" i="12"/>
  <c r="Q37" i="12" s="1"/>
  <c r="D37" i="12"/>
  <c r="I23" i="12"/>
  <c r="S36" i="12"/>
  <c r="N38" i="12" l="1"/>
  <c r="S38" i="12"/>
  <c r="I24" i="12"/>
  <c r="G11" i="12"/>
  <c r="S37" i="12"/>
  <c r="L24" i="12"/>
  <c r="K25" i="12"/>
  <c r="L25" i="12" s="1"/>
  <c r="K10" i="12" l="1"/>
  <c r="N40" i="12"/>
  <c r="K11" i="12" l="1"/>
  <c r="R38" i="12"/>
  <c r="T38" i="12" s="1"/>
  <c r="U38" i="12" s="1"/>
  <c r="R39" i="12"/>
  <c r="R28" i="12"/>
  <c r="R37" i="12"/>
  <c r="T37" i="12" s="1"/>
  <c r="U37" i="12" s="1"/>
  <c r="R36" i="12"/>
  <c r="T36" i="12" s="1"/>
  <c r="U36" i="12" s="1"/>
  <c r="R35" i="12"/>
  <c r="T35" i="12" s="1"/>
  <c r="U35" i="12" s="1"/>
  <c r="R34" i="12"/>
  <c r="T34" i="12" s="1"/>
  <c r="U34" i="12" s="1"/>
  <c r="R33" i="12"/>
  <c r="T33" i="12" s="1"/>
  <c r="U33" i="12" s="1"/>
  <c r="R32" i="12"/>
  <c r="T32" i="12" s="1"/>
  <c r="U32" i="12" s="1"/>
  <c r="R31" i="12"/>
  <c r="T31" i="12" s="1"/>
  <c r="R30" i="12"/>
  <c r="T30" i="12" s="1"/>
  <c r="U30" i="12" s="1"/>
  <c r="T40" i="12" l="1"/>
  <c r="U31" i="12"/>
  <c r="U40" i="12" s="1"/>
  <c r="K12" i="12" l="1"/>
  <c r="D2" i="7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sharedStrings.xml><?xml version="1.0" encoding="utf-8"?>
<sst xmlns="http://schemas.openxmlformats.org/spreadsheetml/2006/main" count="42" uniqueCount="41">
  <si>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</si>
  <si>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</si>
  <si>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</si>
  <si>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</si>
  <si>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</si>
  <si>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</si>
  <si>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</si>
  <si>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</si>
  <si>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</si>
  <si>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</si>
  <si>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</si>
  <si>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</si>
  <si>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</si>
  <si>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</si>
  <si>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</si>
  <si>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</si>
  <si>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</si>
  <si>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</si>
  <si>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</si>
  <si>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</si>
  <si>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</si>
  <si>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</si>
  <si>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</si>
  <si>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</si>
  <si>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</si>
  <si>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</si>
  <si>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</si>
  <si>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</si>
  <si>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</si>
  <si>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</si>
  <si>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</si>
  <si>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</si>
  <si>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</si>
  <si>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</si>
  <si>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Trimestrales</t>
  </si>
  <si>
    <t>V/N:</t>
  </si>
  <si>
    <t>s/c</t>
  </si>
  <si>
    <t>Badlar Proyectada</t>
  </si>
  <si>
    <t>Pesos</t>
  </si>
  <si>
    <t>Margen a licitar:</t>
  </si>
  <si>
    <t>ON Pyme CNV Garantizada Ruta 3 Automotores SA Clase I (Badlar 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</si>
</sst>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514350</xdr:colOff>
      <xdr:row>1</xdr:row>
      <xdr:rowOff>133350</xdr:rowOff>
    </xdr:from>
    <xdr:to>
      <xdr:col>15</xdr:col>
      <xdr:colOff>209550</xdr:colOff>
      <xdr:row>6</xdr:row>
      <xdr:rowOff>59972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60" t="8998" r="45341" b="12013"/>
        <a:stretch/>
      </xdr:blipFill>
      <xdr:spPr>
        <a:xfrm>
          <a:off x="13677900" y="276225"/>
          <a:ext cx="438150" cy="640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2" t="s">
        <v>40</v>
      </c>
      <c r="G8" s="83"/>
      <c r="H8" s="83"/>
      <c r="I8" s="83"/>
      <c r="J8" s="83"/>
      <c r="K8" s="83"/>
      <c r="L8" s="83"/>
      <c r="M8" s="83"/>
      <c r="N8" s="83"/>
      <c r="O8" s="84"/>
      <c r="P8" s="8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86">
        <v>44616</v>
      </c>
      <c r="H10" s="87"/>
      <c r="I10" s="88" t="s">
        <v>1</v>
      </c>
      <c r="J10" s="89"/>
      <c r="K10" s="90">
        <f>XIRR(N30:N38,D30:D38)</f>
        <v>0.45920493006706242</v>
      </c>
      <c r="L10" s="91"/>
      <c r="M10" s="88" t="s">
        <v>29</v>
      </c>
      <c r="N10" s="89"/>
      <c r="O10" s="90" t="s">
        <v>34</v>
      </c>
      <c r="P10" s="91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98">
        <f>+F38</f>
        <v>45346</v>
      </c>
      <c r="H11" s="99"/>
      <c r="I11" s="94" t="s">
        <v>19</v>
      </c>
      <c r="J11" s="95"/>
      <c r="K11" s="92">
        <f>+NOMINAL(K10,4)</f>
        <v>0.39631764143951198</v>
      </c>
      <c r="L11" s="93"/>
      <c r="M11" s="94" t="s">
        <v>32</v>
      </c>
      <c r="N11" s="95"/>
      <c r="O11" s="100" t="s">
        <v>38</v>
      </c>
      <c r="P11" s="10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30</v>
      </c>
      <c r="G12" s="92" t="s">
        <v>24</v>
      </c>
      <c r="H12" s="93"/>
      <c r="I12" s="94" t="s">
        <v>31</v>
      </c>
      <c r="J12" s="95"/>
      <c r="K12" s="96">
        <f>+(U40/T40)*12</f>
        <v>10.981355433711951</v>
      </c>
      <c r="L12" s="97"/>
      <c r="M12" s="94" t="s">
        <v>2</v>
      </c>
      <c r="N12" s="95"/>
      <c r="O12" s="92">
        <v>1</v>
      </c>
      <c r="P12" s="93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110"/>
      <c r="H13" s="111"/>
      <c r="I13" s="94" t="s">
        <v>27</v>
      </c>
      <c r="J13" s="95"/>
      <c r="K13" s="96" t="s">
        <v>36</v>
      </c>
      <c r="L13" s="97"/>
      <c r="M13" s="94" t="s">
        <v>35</v>
      </c>
      <c r="N13" s="95"/>
      <c r="O13" s="112">
        <v>100000000</v>
      </c>
      <c r="P13" s="113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02">
        <f>+$G$10</f>
        <v>44616</v>
      </c>
      <c r="H14" s="103"/>
      <c r="I14" s="104" t="s">
        <v>28</v>
      </c>
      <c r="J14" s="105"/>
      <c r="K14" s="106">
        <v>24</v>
      </c>
      <c r="L14" s="107"/>
      <c r="M14" s="104" t="s">
        <v>39</v>
      </c>
      <c r="N14" s="105"/>
      <c r="O14" s="108">
        <v>0.02</v>
      </c>
      <c r="P14" s="109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3" si="0">+F31</f>
        <v>44705</v>
      </c>
      <c r="J17" s="65">
        <f t="shared" ref="J17:J23" si="1">+$O$13*K31/100</f>
        <v>12500000</v>
      </c>
      <c r="K17" s="66">
        <f t="shared" ref="K17:K23" si="2">+$O$13*J31/100</f>
        <v>9661986.3013698626</v>
      </c>
      <c r="L17" s="21">
        <f>SUM(J17:K17)</f>
        <v>22161986.301369861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44797</v>
      </c>
      <c r="J18" s="65">
        <f t="shared" si="1"/>
        <v>12500000</v>
      </c>
      <c r="K18" s="64">
        <f t="shared" si="2"/>
        <v>8739212.3287671227</v>
      </c>
      <c r="L18" s="21">
        <f t="shared" ref="L18:L24" si="3">SUM(J18:K18)</f>
        <v>21239212.328767121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44889</v>
      </c>
      <c r="J19" s="65">
        <f t="shared" si="1"/>
        <v>12500000</v>
      </c>
      <c r="K19" s="64">
        <f t="shared" si="2"/>
        <v>7490753.4246575348</v>
      </c>
      <c r="L19" s="21">
        <f t="shared" si="3"/>
        <v>19990753.424657535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44981</v>
      </c>
      <c r="J20" s="65">
        <f t="shared" si="1"/>
        <v>12500000</v>
      </c>
      <c r="K20" s="64">
        <f t="shared" si="2"/>
        <v>6242294.5205479441</v>
      </c>
      <c r="L20" s="21">
        <f t="shared" si="3"/>
        <v>18742294.520547945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5">
        <f t="shared" si="0"/>
        <v>45070</v>
      </c>
      <c r="J21" s="65">
        <f t="shared" si="1"/>
        <v>12500000</v>
      </c>
      <c r="K21" s="64">
        <f t="shared" si="2"/>
        <v>4830993.1506849313</v>
      </c>
      <c r="L21" s="21">
        <f t="shared" si="3"/>
        <v>17330993.15068493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5">
        <f t="shared" si="0"/>
        <v>45162</v>
      </c>
      <c r="J22" s="65">
        <f t="shared" si="1"/>
        <v>12500000</v>
      </c>
      <c r="K22" s="64">
        <f t="shared" si="2"/>
        <v>3745376.7123287674</v>
      </c>
      <c r="L22" s="21">
        <f t="shared" si="3"/>
        <v>16245376.712328767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5">
        <f t="shared" si="0"/>
        <v>45254</v>
      </c>
      <c r="J23" s="65">
        <f t="shared" si="1"/>
        <v>12500000</v>
      </c>
      <c r="K23" s="64">
        <f t="shared" si="2"/>
        <v>2496917.8082191781</v>
      </c>
      <c r="L23" s="21">
        <f t="shared" si="3"/>
        <v>14996917.808219178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5">
        <f>+F38</f>
        <v>45346</v>
      </c>
      <c r="J24" s="65">
        <f>+$O$13*K38/100</f>
        <v>12500000</v>
      </c>
      <c r="K24" s="64">
        <f>+$O$13*J38/100</f>
        <v>1248458.9041095891</v>
      </c>
      <c r="L24" s="21">
        <f t="shared" si="3"/>
        <v>13748458.90410959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6" t="s">
        <v>13</v>
      </c>
      <c r="J25" s="77">
        <f>SUM(J17:J24)</f>
        <v>100000000</v>
      </c>
      <c r="K25" s="77">
        <f>SUM(K17:K24)</f>
        <v>44455993.150684938</v>
      </c>
      <c r="L25" s="78">
        <f>SUM(J25:K25)</f>
        <v>144455993.15068495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0" t="s">
        <v>18</v>
      </c>
      <c r="G27" s="122" t="s">
        <v>33</v>
      </c>
      <c r="H27" s="122" t="s">
        <v>14</v>
      </c>
      <c r="I27" s="122" t="s">
        <v>22</v>
      </c>
      <c r="J27" s="114" t="s">
        <v>21</v>
      </c>
      <c r="K27" s="114" t="s">
        <v>5</v>
      </c>
      <c r="L27" s="114" t="s">
        <v>15</v>
      </c>
      <c r="M27" s="116" t="s">
        <v>6</v>
      </c>
      <c r="N27" s="118" t="s">
        <v>16</v>
      </c>
      <c r="O27" s="118" t="s">
        <v>37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1"/>
      <c r="G28" s="123"/>
      <c r="H28" s="123"/>
      <c r="I28" s="123"/>
      <c r="J28" s="115"/>
      <c r="K28" s="115"/>
      <c r="L28" s="115"/>
      <c r="M28" s="117"/>
      <c r="N28" s="119"/>
      <c r="O28" s="119"/>
      <c r="Q28" s="10"/>
      <c r="R28" s="11">
        <f>+K10</f>
        <v>0.45920493006706242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7"/>
      <c r="G29" s="50"/>
      <c r="H29" s="50"/>
      <c r="I29" s="20">
        <f>+I30</f>
        <v>0.02</v>
      </c>
      <c r="J29" s="51"/>
      <c r="K29" s="51"/>
      <c r="L29" s="52">
        <f>+L30</f>
        <v>100</v>
      </c>
      <c r="M29" s="53"/>
      <c r="N29" s="68"/>
      <c r="Q29" s="10"/>
      <c r="R29" s="11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44616</v>
      </c>
      <c r="C30" s="32"/>
      <c r="D30" s="30">
        <f>+G14</f>
        <v>44616</v>
      </c>
      <c r="E30" s="39">
        <f>+G10</f>
        <v>44616</v>
      </c>
      <c r="F30" s="59">
        <f>+E30</f>
        <v>44616</v>
      </c>
      <c r="G30" s="60"/>
      <c r="H30" s="60"/>
      <c r="I30" s="61">
        <f t="shared" ref="I30" si="4">+$O$14</f>
        <v>0.02</v>
      </c>
      <c r="J30" s="60"/>
      <c r="K30" s="60"/>
      <c r="L30" s="62">
        <v>100</v>
      </c>
      <c r="M30" s="62">
        <f>-O12*100</f>
        <v>-100</v>
      </c>
      <c r="N30" s="63">
        <f>+O13*-1</f>
        <v>-100000000</v>
      </c>
      <c r="O30" s="63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8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44705</v>
      </c>
      <c r="C31" s="32">
        <f t="shared" ref="C31:C38" si="10">+B31-B30</f>
        <v>89</v>
      </c>
      <c r="D31" s="30">
        <f t="shared" ref="D31:D38" si="11">+F31</f>
        <v>44705</v>
      </c>
      <c r="E31" s="39">
        <f t="shared" ref="E31:E38" si="12">+E30+C31</f>
        <v>44705</v>
      </c>
      <c r="F31" s="42">
        <f t="shared" ref="F31:F38" si="13">+E31</f>
        <v>44705</v>
      </c>
      <c r="G31" s="43">
        <f t="shared" ref="G31:G38" si="14">+E31-E30</f>
        <v>89</v>
      </c>
      <c r="H31" s="43">
        <f t="shared" ref="H31:H38" si="15">+IF(F31-$G$14&lt;0,0,F31-$G$14)</f>
        <v>89</v>
      </c>
      <c r="I31" s="41">
        <f>+$O$14+O31</f>
        <v>0.39624999999999999</v>
      </c>
      <c r="J31" s="44">
        <f t="shared" ref="J31:J38" si="16">+I31/365*G31*L30</f>
        <v>9.661986301369863</v>
      </c>
      <c r="K31" s="45">
        <v>12.5</v>
      </c>
      <c r="L31" s="45">
        <f t="shared" ref="L31:L38" si="17">+L30-K31</f>
        <v>87.5</v>
      </c>
      <c r="M31" s="45">
        <f t="shared" ref="M31:M38" si="18">+IF(F31&gt;$G$14,J31+K31,0)</f>
        <v>22.161986301369865</v>
      </c>
      <c r="N31" s="47">
        <f t="shared" ref="N31:N38" si="19">+M31*$O$13/100</f>
        <v>22161986.301369861</v>
      </c>
      <c r="O31" s="79">
        <v>0.37624999999999997</v>
      </c>
      <c r="P31" s="1"/>
      <c r="Q31" s="16">
        <f t="shared" si="5"/>
        <v>0.24383561643835616</v>
      </c>
      <c r="R31" s="16">
        <f t="shared" si="6"/>
        <v>0.91197430811137992</v>
      </c>
      <c r="S31" s="17">
        <f t="shared" si="7"/>
        <v>22.161986301369865</v>
      </c>
      <c r="T31" s="81">
        <f t="shared" si="8"/>
        <v>20.211162123565661</v>
      </c>
      <c r="U31" s="17">
        <f t="shared" si="9"/>
        <v>4.9282011753351886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44797</v>
      </c>
      <c r="C32" s="32">
        <f t="shared" si="10"/>
        <v>92</v>
      </c>
      <c r="D32" s="30">
        <f t="shared" si="11"/>
        <v>44797</v>
      </c>
      <c r="E32" s="39">
        <f t="shared" si="12"/>
        <v>44797</v>
      </c>
      <c r="F32" s="42">
        <f t="shared" si="13"/>
        <v>44797</v>
      </c>
      <c r="G32" s="43">
        <f t="shared" si="14"/>
        <v>92</v>
      </c>
      <c r="H32" s="43">
        <f t="shared" si="15"/>
        <v>181</v>
      </c>
      <c r="I32" s="41">
        <f t="shared" ref="I32:I37" si="20">+$O$14+O32</f>
        <v>0.39624999999999999</v>
      </c>
      <c r="J32" s="44">
        <f t="shared" si="16"/>
        <v>8.7392123287671222</v>
      </c>
      <c r="K32" s="45">
        <v>12.5</v>
      </c>
      <c r="L32" s="45">
        <f t="shared" si="17"/>
        <v>75</v>
      </c>
      <c r="M32" s="45">
        <f t="shared" si="18"/>
        <v>21.239212328767124</v>
      </c>
      <c r="N32" s="47">
        <f t="shared" si="19"/>
        <v>21239212.328767125</v>
      </c>
      <c r="O32" s="79">
        <f>+$O$31</f>
        <v>0.37624999999999997</v>
      </c>
      <c r="P32" s="1"/>
      <c r="Q32" s="16">
        <f t="shared" si="5"/>
        <v>0.49589041095890413</v>
      </c>
      <c r="R32" s="16">
        <f t="shared" si="6"/>
        <v>0.82911792869864087</v>
      </c>
      <c r="S32" s="17">
        <f t="shared" si="7"/>
        <v>21.239212328767124</v>
      </c>
      <c r="T32" s="81">
        <f t="shared" si="8"/>
        <v>17.609811733218034</v>
      </c>
      <c r="U32" s="17">
        <f t="shared" si="9"/>
        <v>8.7325367772944222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44889</v>
      </c>
      <c r="C33" s="32">
        <f t="shared" si="10"/>
        <v>92</v>
      </c>
      <c r="D33" s="30">
        <f t="shared" si="11"/>
        <v>44889</v>
      </c>
      <c r="E33" s="39">
        <f t="shared" si="12"/>
        <v>44889</v>
      </c>
      <c r="F33" s="42">
        <f t="shared" si="13"/>
        <v>44889</v>
      </c>
      <c r="G33" s="43">
        <f t="shared" si="14"/>
        <v>92</v>
      </c>
      <c r="H33" s="43">
        <f t="shared" si="15"/>
        <v>273</v>
      </c>
      <c r="I33" s="41">
        <f t="shared" si="20"/>
        <v>0.39624999999999999</v>
      </c>
      <c r="J33" s="44">
        <f t="shared" si="16"/>
        <v>7.4907534246575338</v>
      </c>
      <c r="K33" s="45">
        <v>12.5</v>
      </c>
      <c r="L33" s="45">
        <f t="shared" si="17"/>
        <v>62.5</v>
      </c>
      <c r="M33" s="45">
        <f t="shared" si="18"/>
        <v>19.990753424657534</v>
      </c>
      <c r="N33" s="47">
        <f t="shared" si="19"/>
        <v>19990753.424657535</v>
      </c>
      <c r="O33" s="79">
        <f t="shared" ref="O33:O37" si="21">+$O$31</f>
        <v>0.37624999999999997</v>
      </c>
      <c r="P33" s="1"/>
      <c r="Q33" s="16">
        <f t="shared" si="5"/>
        <v>0.74794520547945209</v>
      </c>
      <c r="R33" s="16">
        <f t="shared" si="6"/>
        <v>0.75378937057245199</v>
      </c>
      <c r="S33" s="17">
        <f t="shared" si="7"/>
        <v>19.990753424657534</v>
      </c>
      <c r="T33" s="81">
        <f t="shared" si="8"/>
        <v>15.068817441241691</v>
      </c>
      <c r="U33" s="17">
        <f t="shared" si="9"/>
        <v>11.270649757421868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44981</v>
      </c>
      <c r="C34" s="32">
        <f t="shared" si="10"/>
        <v>92</v>
      </c>
      <c r="D34" s="30">
        <f t="shared" si="11"/>
        <v>44981</v>
      </c>
      <c r="E34" s="39">
        <f t="shared" si="12"/>
        <v>44981</v>
      </c>
      <c r="F34" s="42">
        <f t="shared" si="13"/>
        <v>44981</v>
      </c>
      <c r="G34" s="43">
        <f t="shared" si="14"/>
        <v>92</v>
      </c>
      <c r="H34" s="43">
        <f t="shared" si="15"/>
        <v>365</v>
      </c>
      <c r="I34" s="41">
        <f t="shared" si="20"/>
        <v>0.39624999999999999</v>
      </c>
      <c r="J34" s="44">
        <f t="shared" si="16"/>
        <v>6.2422945205479445</v>
      </c>
      <c r="K34" s="45">
        <v>12.5</v>
      </c>
      <c r="L34" s="45">
        <f t="shared" si="17"/>
        <v>50</v>
      </c>
      <c r="M34" s="45">
        <f t="shared" si="18"/>
        <v>18.742294520547944</v>
      </c>
      <c r="N34" s="47">
        <f t="shared" si="19"/>
        <v>18742294.520547941</v>
      </c>
      <c r="O34" s="79">
        <f t="shared" si="21"/>
        <v>0.37624999999999997</v>
      </c>
      <c r="P34" s="1"/>
      <c r="Q34" s="16">
        <f t="shared" si="5"/>
        <v>1</v>
      </c>
      <c r="R34" s="16">
        <f t="shared" si="6"/>
        <v>0.68530470216684491</v>
      </c>
      <c r="S34" s="17">
        <f t="shared" si="7"/>
        <v>18.742294520547944</v>
      </c>
      <c r="T34" s="81">
        <f t="shared" si="8"/>
        <v>12.844182564327397</v>
      </c>
      <c r="U34" s="17">
        <f t="shared" si="9"/>
        <v>12.844182564327397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45070</v>
      </c>
      <c r="C35" s="32">
        <f t="shared" si="10"/>
        <v>89</v>
      </c>
      <c r="D35" s="30">
        <f t="shared" si="11"/>
        <v>45070</v>
      </c>
      <c r="E35" s="39">
        <f t="shared" si="12"/>
        <v>45070</v>
      </c>
      <c r="F35" s="42">
        <f t="shared" si="13"/>
        <v>45070</v>
      </c>
      <c r="G35" s="43">
        <f t="shared" si="14"/>
        <v>89</v>
      </c>
      <c r="H35" s="43">
        <f t="shared" si="15"/>
        <v>454</v>
      </c>
      <c r="I35" s="41">
        <f t="shared" si="20"/>
        <v>0.39624999999999999</v>
      </c>
      <c r="J35" s="44">
        <f t="shared" si="16"/>
        <v>4.8309931506849315</v>
      </c>
      <c r="K35" s="45">
        <v>12.5</v>
      </c>
      <c r="L35" s="45">
        <f t="shared" si="17"/>
        <v>37.5</v>
      </c>
      <c r="M35" s="45">
        <f t="shared" si="18"/>
        <v>17.330993150684932</v>
      </c>
      <c r="N35" s="47">
        <f t="shared" si="19"/>
        <v>17330993.15068493</v>
      </c>
      <c r="O35" s="79">
        <f t="shared" si="21"/>
        <v>0.37624999999999997</v>
      </c>
      <c r="P35" s="1"/>
      <c r="Q35" s="16">
        <f t="shared" si="5"/>
        <v>1.2438356164383562</v>
      </c>
      <c r="R35" s="16">
        <f t="shared" si="6"/>
        <v>0.6249802816040837</v>
      </c>
      <c r="S35" s="17">
        <f t="shared" si="7"/>
        <v>17.330993150684932</v>
      </c>
      <c r="T35" s="81">
        <f t="shared" si="8"/>
        <v>10.831528979793514</v>
      </c>
      <c r="U35" s="17">
        <f t="shared" si="9"/>
        <v>13.472641525551385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45162</v>
      </c>
      <c r="C36" s="32">
        <f t="shared" si="10"/>
        <v>92</v>
      </c>
      <c r="D36" s="30">
        <f t="shared" si="11"/>
        <v>45162</v>
      </c>
      <c r="E36" s="39">
        <f t="shared" si="12"/>
        <v>45162</v>
      </c>
      <c r="F36" s="42">
        <f t="shared" si="13"/>
        <v>45162</v>
      </c>
      <c r="G36" s="43">
        <f t="shared" si="14"/>
        <v>92</v>
      </c>
      <c r="H36" s="43">
        <f t="shared" si="15"/>
        <v>546</v>
      </c>
      <c r="I36" s="41">
        <f t="shared" si="20"/>
        <v>0.39624999999999999</v>
      </c>
      <c r="J36" s="44">
        <f t="shared" si="16"/>
        <v>3.7453767123287669</v>
      </c>
      <c r="K36" s="45">
        <v>12.5</v>
      </c>
      <c r="L36" s="45">
        <f t="shared" si="17"/>
        <v>25</v>
      </c>
      <c r="M36" s="45">
        <f t="shared" si="18"/>
        <v>16.245376712328767</v>
      </c>
      <c r="N36" s="47">
        <f t="shared" si="19"/>
        <v>16245376.712328767</v>
      </c>
      <c r="O36" s="79">
        <f t="shared" si="21"/>
        <v>0.37624999999999997</v>
      </c>
      <c r="P36" s="1"/>
      <c r="Q36" s="16">
        <f t="shared" si="5"/>
        <v>1.4958904109589042</v>
      </c>
      <c r="R36" s="16">
        <f t="shared" si="6"/>
        <v>0.56819841518801351</v>
      </c>
      <c r="S36" s="17">
        <f t="shared" si="7"/>
        <v>16.245376712328767</v>
      </c>
      <c r="T36" s="81">
        <f t="shared" si="8"/>
        <v>9.2305973020774665</v>
      </c>
      <c r="U36" s="17">
        <f t="shared" si="9"/>
        <v>13.807961991600814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45254</v>
      </c>
      <c r="C37" s="32">
        <f t="shared" si="10"/>
        <v>92</v>
      </c>
      <c r="D37" s="30">
        <f t="shared" si="11"/>
        <v>45254</v>
      </c>
      <c r="E37" s="39">
        <f t="shared" si="12"/>
        <v>45254</v>
      </c>
      <c r="F37" s="42">
        <f t="shared" si="13"/>
        <v>45254</v>
      </c>
      <c r="G37" s="43">
        <f t="shared" si="14"/>
        <v>92</v>
      </c>
      <c r="H37" s="43">
        <f t="shared" si="15"/>
        <v>638</v>
      </c>
      <c r="I37" s="41">
        <f t="shared" si="20"/>
        <v>0.39624999999999999</v>
      </c>
      <c r="J37" s="44">
        <f t="shared" si="16"/>
        <v>2.4969178082191781</v>
      </c>
      <c r="K37" s="45">
        <v>12.5</v>
      </c>
      <c r="L37" s="45">
        <f t="shared" si="17"/>
        <v>12.5</v>
      </c>
      <c r="M37" s="45">
        <f t="shared" si="18"/>
        <v>14.996917808219179</v>
      </c>
      <c r="N37" s="47">
        <f t="shared" si="19"/>
        <v>14996917.808219178</v>
      </c>
      <c r="O37" s="79">
        <f t="shared" si="21"/>
        <v>0.37624999999999997</v>
      </c>
      <c r="P37" s="1"/>
      <c r="Q37" s="16">
        <f t="shared" si="5"/>
        <v>1.747945205479452</v>
      </c>
      <c r="R37" s="16">
        <f t="shared" si="6"/>
        <v>0.51657540009668779</v>
      </c>
      <c r="S37" s="17">
        <f t="shared" si="7"/>
        <v>14.996917808219179</v>
      </c>
      <c r="T37" s="81">
        <f t="shared" si="8"/>
        <v>7.7470388169979643</v>
      </c>
      <c r="U37" s="17">
        <f t="shared" si="9"/>
        <v>13.541399356834797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45346</v>
      </c>
      <c r="C38" s="32">
        <f t="shared" si="10"/>
        <v>92</v>
      </c>
      <c r="D38" s="30">
        <f t="shared" si="11"/>
        <v>45346</v>
      </c>
      <c r="E38" s="39">
        <f t="shared" si="12"/>
        <v>45346</v>
      </c>
      <c r="F38" s="54">
        <f t="shared" si="13"/>
        <v>45346</v>
      </c>
      <c r="G38" s="48">
        <f t="shared" si="14"/>
        <v>92</v>
      </c>
      <c r="H38" s="48">
        <f t="shared" si="15"/>
        <v>730</v>
      </c>
      <c r="I38" s="49">
        <f>+$O$14+O38</f>
        <v>0.39624999999999999</v>
      </c>
      <c r="J38" s="55">
        <f t="shared" si="16"/>
        <v>1.248458904109589</v>
      </c>
      <c r="K38" s="56">
        <v>12.5</v>
      </c>
      <c r="L38" s="56">
        <f t="shared" si="17"/>
        <v>0</v>
      </c>
      <c r="M38" s="56">
        <f t="shared" si="18"/>
        <v>13.748458904109588</v>
      </c>
      <c r="N38" s="57">
        <f t="shared" si="19"/>
        <v>13748458.904109588</v>
      </c>
      <c r="O38" s="80">
        <f>+$O$31</f>
        <v>0.37624999999999997</v>
      </c>
      <c r="P38" s="1"/>
      <c r="Q38" s="16">
        <f t="shared" si="5"/>
        <v>2</v>
      </c>
      <c r="R38" s="16">
        <f t="shared" si="6"/>
        <v>0.46964253481198803</v>
      </c>
      <c r="S38" s="17">
        <f t="shared" si="7"/>
        <v>13.748458904109588</v>
      </c>
      <c r="T38" s="81">
        <f t="shared" si="8"/>
        <v>6.456861089484474</v>
      </c>
      <c r="U38" s="17">
        <f t="shared" si="9"/>
        <v>12.913722178968948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44455993.150684923</v>
      </c>
      <c r="Q40" s="19"/>
      <c r="R40" s="19"/>
      <c r="S40" s="17"/>
      <c r="T40" s="17">
        <f>SUM(T31:T38)</f>
        <v>100.00000005070621</v>
      </c>
      <c r="U40" s="17">
        <f>SUM(U31:U38)</f>
        <v>91.511295327334835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I</vt:lpstr>
      <vt:lpstr>Feriados</vt:lpstr>
      <vt:lpstr>Hoja2</vt:lpstr>
      <vt:lpstr>'CLASE 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2022-02-21T13:58:46Z</dcterms:modified>
</cp:coreProperties>
</file>