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S\Finanzas Corporativas\COLOCACIONES\ACONCAGUA\Clases 4 y 5- panel gral\Difusion\"/>
    </mc:Choice>
  </mc:AlternateContent>
  <bookViews>
    <workbookView xWindow="0" yWindow="0" windowWidth="20490" windowHeight="7620" activeTab="1"/>
  </bookViews>
  <sheets>
    <sheet name="Clase IV (DL)" sheetId="2" r:id="rId1"/>
    <sheet name="Clase V (DL)" sheetId="3" r:id="rId2"/>
  </sheets>
  <definedNames>
    <definedName name="_xlnm.Print_Area" localSheetId="0">'Clase IV (DL)'!$E$1:$Q$58</definedName>
    <definedName name="_xlnm.Print_Area" localSheetId="1">'Clase V (DL)'!$E$1:$Q$66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6" i="3" l="1"/>
  <c r="U56" i="3"/>
  <c r="J18" i="3"/>
  <c r="I18" i="3" s="1"/>
  <c r="K18" i="3"/>
  <c r="I19" i="3"/>
  <c r="J19" i="3"/>
  <c r="K19" i="3"/>
  <c r="J20" i="3"/>
  <c r="I20" i="3" s="1"/>
  <c r="K20" i="3"/>
  <c r="I21" i="3"/>
  <c r="J21" i="3"/>
  <c r="K21" i="3"/>
  <c r="J22" i="3"/>
  <c r="I22" i="3" s="1"/>
  <c r="K22" i="3"/>
  <c r="I23" i="3"/>
  <c r="J23" i="3"/>
  <c r="K23" i="3"/>
  <c r="J24" i="3"/>
  <c r="I24" i="3" s="1"/>
  <c r="K24" i="3"/>
  <c r="I25" i="3"/>
  <c r="J25" i="3"/>
  <c r="K25" i="3"/>
  <c r="J26" i="3"/>
  <c r="I26" i="3" s="1"/>
  <c r="K26" i="3"/>
  <c r="I27" i="3"/>
  <c r="J27" i="3"/>
  <c r="K27" i="3"/>
  <c r="J28" i="3"/>
  <c r="I28" i="3" s="1"/>
  <c r="K28" i="3"/>
  <c r="I29" i="3"/>
  <c r="J29" i="3"/>
  <c r="K29" i="3"/>
  <c r="J30" i="3"/>
  <c r="I30" i="3" s="1"/>
  <c r="K30" i="3"/>
  <c r="I31" i="3"/>
  <c r="J31" i="3"/>
  <c r="K31" i="3"/>
  <c r="J32" i="3"/>
  <c r="I32" i="3" s="1"/>
  <c r="K32" i="3"/>
  <c r="L55" i="3"/>
  <c r="C50" i="3"/>
  <c r="B50" i="3" s="1"/>
  <c r="J50" i="3"/>
  <c r="J51" i="3"/>
  <c r="J52" i="3"/>
  <c r="J53" i="3"/>
  <c r="J49" i="3"/>
  <c r="J48" i="3"/>
  <c r="J47" i="3"/>
  <c r="J46" i="3"/>
  <c r="J45" i="3"/>
  <c r="J44" i="3"/>
  <c r="J43" i="3"/>
  <c r="J42" i="3"/>
  <c r="J41" i="3"/>
  <c r="J40" i="3"/>
  <c r="B40" i="3"/>
  <c r="J39" i="3"/>
  <c r="D39" i="3"/>
  <c r="M38" i="3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J38" i="3"/>
  <c r="C38" i="3"/>
  <c r="C39" i="3" s="1"/>
  <c r="C40" i="3" s="1"/>
  <c r="B38" i="3"/>
  <c r="O37" i="3"/>
  <c r="N37" i="3"/>
  <c r="F37" i="3"/>
  <c r="G37" i="3" s="1"/>
  <c r="C37" i="3"/>
  <c r="K17" i="3"/>
  <c r="H14" i="3"/>
  <c r="E37" i="3" s="1"/>
  <c r="P11" i="3"/>
  <c r="K29" i="2"/>
  <c r="C51" i="3" l="1"/>
  <c r="D50" i="3"/>
  <c r="K33" i="3"/>
  <c r="C41" i="3"/>
  <c r="B41" i="3" s="1"/>
  <c r="D40" i="3"/>
  <c r="D38" i="3"/>
  <c r="F38" i="3" s="1"/>
  <c r="B39" i="3"/>
  <c r="D51" i="3" l="1"/>
  <c r="B51" i="3"/>
  <c r="C52" i="3"/>
  <c r="F39" i="3"/>
  <c r="H38" i="3"/>
  <c r="K38" i="3" s="1"/>
  <c r="L17" i="3" s="1"/>
  <c r="G38" i="3"/>
  <c r="D41" i="3"/>
  <c r="C42" i="3"/>
  <c r="B52" i="3" l="1"/>
  <c r="D52" i="3"/>
  <c r="C53" i="3"/>
  <c r="N38" i="3"/>
  <c r="I38" i="3"/>
  <c r="R38" i="3" s="1"/>
  <c r="E38" i="3"/>
  <c r="J17" i="3"/>
  <c r="I17" i="3" s="1"/>
  <c r="M17" i="3"/>
  <c r="C43" i="3"/>
  <c r="D42" i="3"/>
  <c r="B42" i="3"/>
  <c r="G39" i="3"/>
  <c r="F40" i="3"/>
  <c r="H39" i="3"/>
  <c r="K39" i="3" s="1"/>
  <c r="L18" i="3" s="1"/>
  <c r="M18" i="3" s="1"/>
  <c r="D53" i="3" l="1"/>
  <c r="B53" i="3"/>
  <c r="N39" i="3"/>
  <c r="I39" i="3"/>
  <c r="R39" i="3" s="1"/>
  <c r="E39" i="3"/>
  <c r="F41" i="3"/>
  <c r="H40" i="3"/>
  <c r="K40" i="3" s="1"/>
  <c r="L19" i="3" s="1"/>
  <c r="M19" i="3" s="1"/>
  <c r="G40" i="3"/>
  <c r="D43" i="3"/>
  <c r="C44" i="3"/>
  <c r="B43" i="3"/>
  <c r="T38" i="3"/>
  <c r="O38" i="3"/>
  <c r="N40" i="3" l="1"/>
  <c r="I40" i="3"/>
  <c r="R40" i="3" s="1"/>
  <c r="E40" i="3"/>
  <c r="C45" i="3"/>
  <c r="D44" i="3"/>
  <c r="B44" i="3"/>
  <c r="G41" i="3"/>
  <c r="F42" i="3"/>
  <c r="H41" i="3"/>
  <c r="K41" i="3" s="1"/>
  <c r="L20" i="3" s="1"/>
  <c r="M20" i="3" s="1"/>
  <c r="O39" i="3"/>
  <c r="T39" i="3"/>
  <c r="D45" i="3" l="1"/>
  <c r="C46" i="3"/>
  <c r="B45" i="3"/>
  <c r="F43" i="3"/>
  <c r="H42" i="3"/>
  <c r="K42" i="3" s="1"/>
  <c r="L21" i="3" s="1"/>
  <c r="M21" i="3" s="1"/>
  <c r="G42" i="3"/>
  <c r="N41" i="3"/>
  <c r="I41" i="3"/>
  <c r="R41" i="3" s="1"/>
  <c r="E41" i="3"/>
  <c r="T40" i="3"/>
  <c r="O40" i="3"/>
  <c r="G43" i="3" l="1"/>
  <c r="F44" i="3"/>
  <c r="H43" i="3"/>
  <c r="K43" i="3" s="1"/>
  <c r="L22" i="3" s="1"/>
  <c r="M22" i="3" s="1"/>
  <c r="N42" i="3"/>
  <c r="I42" i="3"/>
  <c r="R42" i="3" s="1"/>
  <c r="E42" i="3"/>
  <c r="C47" i="3"/>
  <c r="D46" i="3"/>
  <c r="B46" i="3"/>
  <c r="O41" i="3"/>
  <c r="T41" i="3"/>
  <c r="F45" i="3" l="1"/>
  <c r="H44" i="3"/>
  <c r="K44" i="3" s="1"/>
  <c r="L23" i="3" s="1"/>
  <c r="M23" i="3" s="1"/>
  <c r="G44" i="3"/>
  <c r="D47" i="3"/>
  <c r="C48" i="3"/>
  <c r="B47" i="3"/>
  <c r="T42" i="3"/>
  <c r="O42" i="3"/>
  <c r="N43" i="3"/>
  <c r="I43" i="3"/>
  <c r="R43" i="3" s="1"/>
  <c r="E43" i="3"/>
  <c r="O43" i="3" l="1"/>
  <c r="T43" i="3"/>
  <c r="G45" i="3"/>
  <c r="F46" i="3"/>
  <c r="H45" i="3"/>
  <c r="K45" i="3" s="1"/>
  <c r="L24" i="3" s="1"/>
  <c r="M24" i="3" s="1"/>
  <c r="C49" i="3"/>
  <c r="B48" i="3"/>
  <c r="D48" i="3"/>
  <c r="N44" i="3"/>
  <c r="I44" i="3"/>
  <c r="R44" i="3" s="1"/>
  <c r="E44" i="3"/>
  <c r="T44" i="3" l="1"/>
  <c r="O44" i="3"/>
  <c r="N45" i="3"/>
  <c r="I45" i="3"/>
  <c r="R45" i="3" s="1"/>
  <c r="E45" i="3"/>
  <c r="H11" i="3"/>
  <c r="D49" i="3"/>
  <c r="B49" i="3"/>
  <c r="F47" i="3"/>
  <c r="H46" i="3"/>
  <c r="K46" i="3" s="1"/>
  <c r="L25" i="3" s="1"/>
  <c r="M25" i="3" s="1"/>
  <c r="G46" i="3"/>
  <c r="O45" i="3" l="1"/>
  <c r="T45" i="3"/>
  <c r="G47" i="3"/>
  <c r="H47" i="3"/>
  <c r="K47" i="3" s="1"/>
  <c r="L26" i="3" s="1"/>
  <c r="M26" i="3" s="1"/>
  <c r="F48" i="3"/>
  <c r="N46" i="3"/>
  <c r="I46" i="3"/>
  <c r="R46" i="3" s="1"/>
  <c r="E46" i="3"/>
  <c r="T46" i="3" l="1"/>
  <c r="O46" i="3"/>
  <c r="F49" i="3"/>
  <c r="F50" i="3" s="1"/>
  <c r="H48" i="3"/>
  <c r="K48" i="3" s="1"/>
  <c r="L27" i="3" s="1"/>
  <c r="M27" i="3" s="1"/>
  <c r="G48" i="3"/>
  <c r="N47" i="3"/>
  <c r="I47" i="3"/>
  <c r="R47" i="3" s="1"/>
  <c r="E47" i="3"/>
  <c r="G50" i="3" l="1"/>
  <c r="H50" i="3"/>
  <c r="K50" i="3" s="1"/>
  <c r="L29" i="3" s="1"/>
  <c r="M29" i="3" s="1"/>
  <c r="F51" i="3"/>
  <c r="G49" i="3"/>
  <c r="H49" i="3"/>
  <c r="K49" i="3" s="1"/>
  <c r="L28" i="3" s="1"/>
  <c r="M28" i="3" s="1"/>
  <c r="N48" i="3"/>
  <c r="I48" i="3"/>
  <c r="R48" i="3" s="1"/>
  <c r="E48" i="3"/>
  <c r="O47" i="3"/>
  <c r="T47" i="3"/>
  <c r="F52" i="3" l="1"/>
  <c r="G51" i="3"/>
  <c r="H51" i="3"/>
  <c r="K51" i="3" s="1"/>
  <c r="L30" i="3" s="1"/>
  <c r="M30" i="3" s="1"/>
  <c r="I50" i="3"/>
  <c r="R50" i="3" s="1"/>
  <c r="E50" i="3"/>
  <c r="N50" i="3"/>
  <c r="T48" i="3"/>
  <c r="O48" i="3"/>
  <c r="N49" i="3"/>
  <c r="I49" i="3"/>
  <c r="R49" i="3" s="1"/>
  <c r="E49" i="3"/>
  <c r="O50" i="3" l="1"/>
  <c r="T50" i="3"/>
  <c r="E51" i="3"/>
  <c r="N51" i="3"/>
  <c r="I51" i="3"/>
  <c r="R51" i="3" s="1"/>
  <c r="F53" i="3"/>
  <c r="G52" i="3"/>
  <c r="H52" i="3"/>
  <c r="K52" i="3" s="1"/>
  <c r="L31" i="3" s="1"/>
  <c r="M31" i="3" s="1"/>
  <c r="O49" i="3"/>
  <c r="T49" i="3"/>
  <c r="O51" i="3" l="1"/>
  <c r="T51" i="3"/>
  <c r="N52" i="3"/>
  <c r="E52" i="3"/>
  <c r="I52" i="3"/>
  <c r="R52" i="3" s="1"/>
  <c r="H53" i="3"/>
  <c r="K53" i="3" s="1"/>
  <c r="L32" i="3" s="1"/>
  <c r="M32" i="3" s="1"/>
  <c r="G53" i="3"/>
  <c r="L33" i="3" l="1"/>
  <c r="M33" i="3" s="1"/>
  <c r="E53" i="3"/>
  <c r="N53" i="3"/>
  <c r="I53" i="3"/>
  <c r="R53" i="3" s="1"/>
  <c r="O52" i="3"/>
  <c r="T52" i="3"/>
  <c r="O53" i="3" l="1"/>
  <c r="T53" i="3"/>
  <c r="O55" i="3" l="1"/>
  <c r="L10" i="3"/>
  <c r="S50" i="3" l="1"/>
  <c r="U50" i="3" s="1"/>
  <c r="V50" i="3" s="1"/>
  <c r="S48" i="3"/>
  <c r="U48" i="3" s="1"/>
  <c r="V48" i="3" s="1"/>
  <c r="S40" i="3"/>
  <c r="U40" i="3" s="1"/>
  <c r="V40" i="3" s="1"/>
  <c r="S47" i="3"/>
  <c r="U47" i="3" s="1"/>
  <c r="V47" i="3" s="1"/>
  <c r="S39" i="3"/>
  <c r="U39" i="3" s="1"/>
  <c r="V39" i="3" s="1"/>
  <c r="S51" i="3"/>
  <c r="U51" i="3" s="1"/>
  <c r="V51" i="3" s="1"/>
  <c r="S46" i="3"/>
  <c r="U46" i="3" s="1"/>
  <c r="V46" i="3" s="1"/>
  <c r="S38" i="3"/>
  <c r="U38" i="3" s="1"/>
  <c r="S43" i="3"/>
  <c r="U43" i="3" s="1"/>
  <c r="V43" i="3" s="1"/>
  <c r="S52" i="3"/>
  <c r="U52" i="3" s="1"/>
  <c r="V52" i="3" s="1"/>
  <c r="S44" i="3"/>
  <c r="U44" i="3" s="1"/>
  <c r="V44" i="3" s="1"/>
  <c r="L11" i="3"/>
  <c r="S36" i="3"/>
  <c r="S45" i="3"/>
  <c r="U45" i="3" s="1"/>
  <c r="V45" i="3" s="1"/>
  <c r="S42" i="3"/>
  <c r="U42" i="3" s="1"/>
  <c r="V42" i="3" s="1"/>
  <c r="S49" i="3"/>
  <c r="U49" i="3" s="1"/>
  <c r="V49" i="3" s="1"/>
  <c r="S41" i="3"/>
  <c r="U41" i="3" s="1"/>
  <c r="V41" i="3" s="1"/>
  <c r="S53" i="3"/>
  <c r="U53" i="3" s="1"/>
  <c r="V53" i="3" s="1"/>
  <c r="V38" i="3" l="1"/>
  <c r="L12" i="3" s="1"/>
  <c r="P11" i="2" l="1"/>
  <c r="F34" i="2"/>
  <c r="L47" i="2"/>
  <c r="J45" i="2"/>
  <c r="J44" i="2"/>
  <c r="J43" i="2"/>
  <c r="J42" i="2"/>
  <c r="J41" i="2"/>
  <c r="J40" i="2"/>
  <c r="J39" i="2"/>
  <c r="J38" i="2"/>
  <c r="M37" i="2"/>
  <c r="M38" i="2" s="1"/>
  <c r="M39" i="2" s="1"/>
  <c r="M40" i="2" s="1"/>
  <c r="M41" i="2" s="1"/>
  <c r="M42" i="2" s="1"/>
  <c r="M43" i="2" s="1"/>
  <c r="M44" i="2" s="1"/>
  <c r="M45" i="2" s="1"/>
  <c r="J37" i="2"/>
  <c r="J36" i="2"/>
  <c r="M35" i="2"/>
  <c r="M36" i="2" s="1"/>
  <c r="J35" i="2"/>
  <c r="M34" i="2"/>
  <c r="J34" i="2"/>
  <c r="O33" i="2"/>
  <c r="N33" i="2"/>
  <c r="F33" i="2"/>
  <c r="G33" i="2" s="1"/>
  <c r="E33" i="2"/>
  <c r="C33" i="2"/>
  <c r="K28" i="2"/>
  <c r="K27" i="2"/>
  <c r="K26" i="2"/>
  <c r="K25" i="2"/>
  <c r="K24" i="2"/>
  <c r="K23" i="2"/>
  <c r="K22" i="2"/>
  <c r="K21" i="2"/>
  <c r="K20" i="2"/>
  <c r="K19" i="2"/>
  <c r="K18" i="2"/>
  <c r="K17" i="2"/>
  <c r="H14" i="2"/>
  <c r="C34" i="2" l="1"/>
  <c r="C35" i="2" l="1"/>
  <c r="D34" i="2"/>
  <c r="B34" i="2"/>
  <c r="H34" i="2" l="1"/>
  <c r="K34" i="2" s="1"/>
  <c r="L17" i="2" s="1"/>
  <c r="G34" i="2"/>
  <c r="C36" i="2"/>
  <c r="D35" i="2"/>
  <c r="F35" i="2" s="1"/>
  <c r="F36" i="2" s="1"/>
  <c r="B35" i="2"/>
  <c r="G35" i="2" l="1"/>
  <c r="H35" i="2"/>
  <c r="K35" i="2" s="1"/>
  <c r="L18" i="2" s="1"/>
  <c r="M18" i="2" s="1"/>
  <c r="M17" i="2"/>
  <c r="C37" i="2"/>
  <c r="D36" i="2"/>
  <c r="B36" i="2"/>
  <c r="N34" i="2"/>
  <c r="I34" i="2"/>
  <c r="R34" i="2" s="1"/>
  <c r="E34" i="2"/>
  <c r="J17" i="2"/>
  <c r="I17" i="2" s="1"/>
  <c r="H36" i="2" l="1"/>
  <c r="K36" i="2" s="1"/>
  <c r="L19" i="2" s="1"/>
  <c r="M19" i="2" s="1"/>
  <c r="G36" i="2"/>
  <c r="C38" i="2"/>
  <c r="D37" i="2"/>
  <c r="F37" i="2" s="1"/>
  <c r="B37" i="2"/>
  <c r="T34" i="2"/>
  <c r="O34" i="2"/>
  <c r="N35" i="2"/>
  <c r="I35" i="2"/>
  <c r="R35" i="2" s="1"/>
  <c r="E35" i="2"/>
  <c r="J18" i="2"/>
  <c r="I18" i="2" s="1"/>
  <c r="G37" i="2" l="1"/>
  <c r="H37" i="2"/>
  <c r="K37" i="2" s="1"/>
  <c r="L20" i="2" s="1"/>
  <c r="N36" i="2"/>
  <c r="I36" i="2"/>
  <c r="R36" i="2" s="1"/>
  <c r="E36" i="2"/>
  <c r="J19" i="2"/>
  <c r="I19" i="2" s="1"/>
  <c r="O35" i="2"/>
  <c r="T35" i="2"/>
  <c r="C39" i="2"/>
  <c r="D38" i="2"/>
  <c r="F38" i="2" s="1"/>
  <c r="B38" i="2"/>
  <c r="H38" i="2" l="1"/>
  <c r="K38" i="2" s="1"/>
  <c r="L21" i="2" s="1"/>
  <c r="M21" i="2" s="1"/>
  <c r="G38" i="2"/>
  <c r="M20" i="2"/>
  <c r="C40" i="2"/>
  <c r="D39" i="2"/>
  <c r="F39" i="2" s="1"/>
  <c r="B39" i="2"/>
  <c r="T36" i="2"/>
  <c r="O36" i="2"/>
  <c r="J20" i="2"/>
  <c r="I20" i="2" s="1"/>
  <c r="N37" i="2"/>
  <c r="I37" i="2"/>
  <c r="R37" i="2" s="1"/>
  <c r="E37" i="2"/>
  <c r="G39" i="2" l="1"/>
  <c r="H39" i="2"/>
  <c r="K39" i="2" s="1"/>
  <c r="L22" i="2" s="1"/>
  <c r="O37" i="2"/>
  <c r="T37" i="2"/>
  <c r="N38" i="2"/>
  <c r="I38" i="2"/>
  <c r="R38" i="2" s="1"/>
  <c r="E38" i="2"/>
  <c r="J21" i="2"/>
  <c r="I21" i="2" s="1"/>
  <c r="C41" i="2"/>
  <c r="D40" i="2"/>
  <c r="F40" i="2" s="1"/>
  <c r="B40" i="2"/>
  <c r="D41" i="2" l="1"/>
  <c r="C42" i="2"/>
  <c r="B41" i="2"/>
  <c r="T38" i="2"/>
  <c r="O38" i="2"/>
  <c r="F41" i="2"/>
  <c r="H40" i="2"/>
  <c r="K40" i="2" s="1"/>
  <c r="L23" i="2" s="1"/>
  <c r="M23" i="2" s="1"/>
  <c r="G40" i="2"/>
  <c r="N39" i="2"/>
  <c r="I39" i="2"/>
  <c r="R39" i="2" s="1"/>
  <c r="E39" i="2"/>
  <c r="J22" i="2"/>
  <c r="I22" i="2" s="1"/>
  <c r="M22" i="2"/>
  <c r="N40" i="2" l="1"/>
  <c r="I40" i="2"/>
  <c r="R40" i="2" s="1"/>
  <c r="E40" i="2"/>
  <c r="J23" i="2"/>
  <c r="I23" i="2" s="1"/>
  <c r="O39" i="2"/>
  <c r="T39" i="2"/>
  <c r="G41" i="2"/>
  <c r="H41" i="2"/>
  <c r="K41" i="2" s="1"/>
  <c r="L24" i="2" s="1"/>
  <c r="M24" i="2" s="1"/>
  <c r="C43" i="2"/>
  <c r="D42" i="2"/>
  <c r="F42" i="2" s="1"/>
  <c r="B42" i="2"/>
  <c r="H42" i="2" l="1"/>
  <c r="K42" i="2" s="1"/>
  <c r="L25" i="2" s="1"/>
  <c r="M25" i="2" s="1"/>
  <c r="G42" i="2"/>
  <c r="D43" i="2"/>
  <c r="F43" i="2" s="1"/>
  <c r="C44" i="2"/>
  <c r="B43" i="2"/>
  <c r="J24" i="2"/>
  <c r="I24" i="2" s="1"/>
  <c r="N41" i="2"/>
  <c r="I41" i="2"/>
  <c r="R41" i="2" s="1"/>
  <c r="E41" i="2"/>
  <c r="T40" i="2"/>
  <c r="O40" i="2"/>
  <c r="G43" i="2" l="1"/>
  <c r="H43" i="2"/>
  <c r="K43" i="2" s="1"/>
  <c r="L26" i="2" s="1"/>
  <c r="M26" i="2" s="1"/>
  <c r="N42" i="2"/>
  <c r="I42" i="2"/>
  <c r="R42" i="2" s="1"/>
  <c r="E42" i="2"/>
  <c r="J25" i="2"/>
  <c r="I25" i="2" s="1"/>
  <c r="O41" i="2"/>
  <c r="T41" i="2"/>
  <c r="C45" i="2"/>
  <c r="D44" i="2"/>
  <c r="F44" i="2" s="1"/>
  <c r="B44" i="2"/>
  <c r="H44" i="2" l="1"/>
  <c r="K44" i="2" s="1"/>
  <c r="L27" i="2" s="1"/>
  <c r="M27" i="2" s="1"/>
  <c r="G44" i="2"/>
  <c r="H11" i="2"/>
  <c r="D45" i="2"/>
  <c r="F45" i="2" s="1"/>
  <c r="B45" i="2"/>
  <c r="T42" i="2"/>
  <c r="O42" i="2"/>
  <c r="N43" i="2"/>
  <c r="I43" i="2"/>
  <c r="R43" i="2" s="1"/>
  <c r="E43" i="2"/>
  <c r="J26" i="2"/>
  <c r="I26" i="2" s="1"/>
  <c r="G45" i="2" l="1"/>
  <c r="H45" i="2"/>
  <c r="K45" i="2" s="1"/>
  <c r="L28" i="2" s="1"/>
  <c r="O43" i="2"/>
  <c r="T43" i="2"/>
  <c r="N44" i="2"/>
  <c r="I44" i="2"/>
  <c r="R44" i="2" s="1"/>
  <c r="E44" i="2"/>
  <c r="J27" i="2"/>
  <c r="I27" i="2" s="1"/>
  <c r="T44" i="2" l="1"/>
  <c r="O44" i="2"/>
  <c r="M28" i="2"/>
  <c r="L29" i="2"/>
  <c r="M29" i="2" s="1"/>
  <c r="J28" i="2"/>
  <c r="I28" i="2" s="1"/>
  <c r="N45" i="2"/>
  <c r="I45" i="2"/>
  <c r="R45" i="2" s="1"/>
  <c r="E45" i="2"/>
  <c r="O45" i="2" l="1"/>
  <c r="T45" i="2"/>
  <c r="L10" i="2" l="1"/>
  <c r="O47" i="2"/>
  <c r="L11" i="2" l="1"/>
  <c r="S44" i="2"/>
  <c r="U44" i="2" s="1"/>
  <c r="V44" i="2" s="1"/>
  <c r="S42" i="2"/>
  <c r="U42" i="2" s="1"/>
  <c r="V42" i="2" s="1"/>
  <c r="S40" i="2"/>
  <c r="U40" i="2" s="1"/>
  <c r="V40" i="2" s="1"/>
  <c r="S38" i="2"/>
  <c r="U38" i="2" s="1"/>
  <c r="V38" i="2" s="1"/>
  <c r="S36" i="2"/>
  <c r="U36" i="2" s="1"/>
  <c r="V36" i="2" s="1"/>
  <c r="S34" i="2"/>
  <c r="U34" i="2" s="1"/>
  <c r="S45" i="2"/>
  <c r="U45" i="2" s="1"/>
  <c r="V45" i="2" s="1"/>
  <c r="S43" i="2"/>
  <c r="U43" i="2" s="1"/>
  <c r="V43" i="2" s="1"/>
  <c r="S41" i="2"/>
  <c r="U41" i="2" s="1"/>
  <c r="V41" i="2" s="1"/>
  <c r="S32" i="2"/>
  <c r="S35" i="2"/>
  <c r="U35" i="2" s="1"/>
  <c r="V35" i="2" s="1"/>
  <c r="S37" i="2"/>
  <c r="U37" i="2" s="1"/>
  <c r="V37" i="2" s="1"/>
  <c r="S39" i="2"/>
  <c r="U39" i="2" s="1"/>
  <c r="V39" i="2" s="1"/>
  <c r="U48" i="2" l="1"/>
  <c r="V34" i="2"/>
  <c r="V48" i="2" s="1"/>
  <c r="L12" i="2" l="1"/>
</calcChain>
</file>

<file path=xl/comments1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P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<sst xmlns="http://schemas.openxmlformats.org/spreadsheetml/2006/main" count="84" uniqueCount="42">
  <si>
    <t>Fecha de Emisión:</t>
  </si>
  <si>
    <t>TIR:</t>
  </si>
  <si>
    <t>Intereses:</t>
  </si>
  <si>
    <t>Fecha de Vto:</t>
  </si>
  <si>
    <t xml:space="preserve">TNA: </t>
  </si>
  <si>
    <t>TC Inicial:</t>
  </si>
  <si>
    <t>Cupón:</t>
  </si>
  <si>
    <t>Fijo a licitar</t>
  </si>
  <si>
    <t>Duration (meses):</t>
  </si>
  <si>
    <t>Precio clean:</t>
  </si>
  <si>
    <t>Fecha:</t>
  </si>
  <si>
    <t>Plazo (meses):</t>
  </si>
  <si>
    <t>Cupón a licitar:</t>
  </si>
  <si>
    <t>Meses</t>
  </si>
  <si>
    <t>Fecha</t>
  </si>
  <si>
    <t>Amortización</t>
  </si>
  <si>
    <t>Interes</t>
  </si>
  <si>
    <t>Total</t>
  </si>
  <si>
    <t>Fecha de inicio de calculo</t>
  </si>
  <si>
    <t>Fecha de Pago</t>
  </si>
  <si>
    <t>Días Devengamiento</t>
  </si>
  <si>
    <t>Días Totales</t>
  </si>
  <si>
    <t>Cupón</t>
  </si>
  <si>
    <t>Interés</t>
  </si>
  <si>
    <t>Capital</t>
  </si>
  <si>
    <t>Capital Residual</t>
  </si>
  <si>
    <t>Flujo</t>
  </si>
  <si>
    <t>Flujo Valor Nominal</t>
  </si>
  <si>
    <t>t promedio cupon</t>
  </si>
  <si>
    <t>Discount factor</t>
  </si>
  <si>
    <t>Cupon VN</t>
  </si>
  <si>
    <t>Cupon VP</t>
  </si>
  <si>
    <t>Factor de duration</t>
  </si>
  <si>
    <t>intereses</t>
  </si>
  <si>
    <t>capital</t>
  </si>
  <si>
    <t>ON PAESA - Clase IV (Dólar Linked)</t>
  </si>
  <si>
    <t>Calificación (FIX / Moody´s):</t>
  </si>
  <si>
    <t>A(arg) / A.arg</t>
  </si>
  <si>
    <t>Trimestral Vencido</t>
  </si>
  <si>
    <t>VN US$:</t>
  </si>
  <si>
    <t>V/N AR$</t>
  </si>
  <si>
    <t>ON PAESA - Clase V (Dólar Linked)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</si>
</sst>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$-409]d\-mmm\-yy;@"/>
    <numFmt numFmtId="165" formatCode="0.0000%"/>
    <numFmt numFmtId="166" formatCode="#,##0_ ;[Red]\-#,##0\ "/>
    <numFmt numFmtId="167" formatCode="[$-F800]dddd\,\ mmmm\ dd\,\ yyyy"/>
    <numFmt numFmtId="168" formatCode="_ * #,##0.00_ ;_ * \-#,##0.00_ ;_ * &quot;-&quot;??_ ;_ @_ "/>
    <numFmt numFmtId="169" formatCode="#,##0.00_ ;[Red]\-#,##0.00\ "/>
    <numFmt numFmtId="170" formatCode="#,##0.000000_ ;[Red]\-#,##0.000000\ "/>
    <numFmt numFmtId="171" formatCode="#,##0.00000_ ;[Red]\-#,##0.00000\ "/>
  </numFmts>
  <fonts count="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3" borderId="0" xfId="0" applyFont="1" applyFill="1" applyBorder="1" applyProtection="1"/>
    <xf numFmtId="0" fontId="2" fillId="3" borderId="0" xfId="0" applyFont="1" applyFill="1" applyProtection="1"/>
    <xf numFmtId="0" fontId="2" fillId="0" borderId="0" xfId="0" applyFont="1" applyFill="1" applyProtection="1"/>
    <xf numFmtId="9" fontId="2" fillId="0" borderId="0" xfId="2" applyFont="1" applyProtection="1"/>
    <xf numFmtId="0" fontId="2" fillId="0" borderId="0" xfId="0" applyFont="1" applyBorder="1" applyProtection="1"/>
    <xf numFmtId="0" fontId="5" fillId="2" borderId="4" xfId="0" applyFont="1" applyFill="1" applyBorder="1" applyAlignment="1" applyProtection="1">
      <alignment horizontal="right"/>
    </xf>
    <xf numFmtId="165" fontId="2" fillId="3" borderId="0" xfId="0" applyNumberFormat="1" applyFont="1" applyFill="1" applyBorder="1" applyProtection="1"/>
    <xf numFmtId="0" fontId="5" fillId="2" borderId="7" xfId="0" applyFont="1" applyFill="1" applyBorder="1" applyAlignment="1" applyProtection="1">
      <alignment horizontal="right"/>
    </xf>
    <xf numFmtId="14" fontId="2" fillId="0" borderId="0" xfId="0" applyNumberFormat="1" applyFont="1" applyProtection="1"/>
    <xf numFmtId="14" fontId="2" fillId="3" borderId="0" xfId="0" applyNumberFormat="1" applyFont="1" applyFill="1" applyBorder="1" applyProtection="1"/>
    <xf numFmtId="2" fontId="2" fillId="0" borderId="0" xfId="0" applyNumberFormat="1" applyFont="1" applyFill="1" applyProtection="1"/>
    <xf numFmtId="0" fontId="5" fillId="2" borderId="9" xfId="0" applyFont="1" applyFill="1" applyBorder="1" applyAlignment="1" applyProtection="1">
      <alignment horizontal="right"/>
    </xf>
    <xf numFmtId="167" fontId="2" fillId="3" borderId="5" xfId="3" applyNumberFormat="1" applyFont="1" applyFill="1" applyBorder="1" applyAlignment="1" applyProtection="1">
      <alignment horizontal="center"/>
    </xf>
    <xf numFmtId="164" fontId="5" fillId="0" borderId="0" xfId="3" applyNumberFormat="1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166" fontId="5" fillId="0" borderId="0" xfId="0" applyNumberFormat="1" applyFont="1" applyFill="1" applyBorder="1" applyProtection="1"/>
    <xf numFmtId="0" fontId="5" fillId="2" borderId="13" xfId="0" applyFont="1" applyFill="1" applyBorder="1" applyAlignment="1" applyProtection="1">
      <alignment horizontal="center"/>
    </xf>
    <xf numFmtId="164" fontId="5" fillId="2" borderId="3" xfId="3" applyNumberFormat="1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3" fontId="2" fillId="2" borderId="14" xfId="3" applyNumberFormat="1" applyFont="1" applyFill="1" applyBorder="1" applyAlignment="1" applyProtection="1">
      <alignment horizontal="center"/>
    </xf>
    <xf numFmtId="15" fontId="2" fillId="2" borderId="15" xfId="0" applyNumberFormat="1" applyFont="1" applyFill="1" applyBorder="1" applyAlignment="1" applyProtection="1">
      <alignment horizontal="center"/>
    </xf>
    <xf numFmtId="4" fontId="2" fillId="2" borderId="8" xfId="3" applyNumberFormat="1" applyFont="1" applyFill="1" applyBorder="1" applyAlignment="1" applyProtection="1">
      <alignment horizontal="center"/>
    </xf>
    <xf numFmtId="4" fontId="2" fillId="2" borderId="8" xfId="0" applyNumberFormat="1" applyFont="1" applyFill="1" applyBorder="1" applyAlignment="1" applyProtection="1">
      <alignment horizontal="center"/>
    </xf>
    <xf numFmtId="165" fontId="2" fillId="0" borderId="0" xfId="2" applyNumberFormat="1" applyFont="1" applyProtection="1"/>
    <xf numFmtId="3" fontId="2" fillId="2" borderId="15" xfId="3" applyNumberFormat="1" applyFont="1" applyFill="1" applyBorder="1" applyAlignment="1" applyProtection="1">
      <alignment horizontal="center"/>
    </xf>
    <xf numFmtId="4" fontId="5" fillId="2" borderId="6" xfId="3" applyNumberFormat="1" applyFont="1" applyFill="1" applyBorder="1" applyAlignment="1" applyProtection="1">
      <alignment horizontal="center"/>
    </xf>
    <xf numFmtId="15" fontId="5" fillId="2" borderId="3" xfId="0" applyNumberFormat="1" applyFont="1" applyFill="1" applyBorder="1" applyAlignment="1" applyProtection="1">
      <alignment horizontal="center"/>
    </xf>
    <xf numFmtId="4" fontId="5" fillId="2" borderId="3" xfId="3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165" fontId="5" fillId="3" borderId="0" xfId="2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164" fontId="2" fillId="0" borderId="0" xfId="0" applyNumberFormat="1" applyFont="1" applyAlignment="1" applyProtection="1">
      <alignment horizontal="center" vertical="center"/>
    </xf>
    <xf numFmtId="167" fontId="2" fillId="0" borderId="0" xfId="0" applyNumberFormat="1" applyFont="1" applyBorder="1" applyAlignment="1" applyProtection="1">
      <alignment horizontal="center" vertical="center"/>
    </xf>
    <xf numFmtId="15" fontId="2" fillId="2" borderId="7" xfId="0" applyNumberFormat="1" applyFont="1" applyFill="1" applyBorder="1" applyAlignment="1" applyProtection="1">
      <alignment horizontal="center"/>
    </xf>
    <xf numFmtId="38" fontId="2" fillId="2" borderId="0" xfId="0" applyNumberFormat="1" applyFont="1" applyFill="1" applyBorder="1" applyAlignment="1" applyProtection="1">
      <alignment horizontal="center" vertical="center"/>
    </xf>
    <xf numFmtId="10" fontId="2" fillId="2" borderId="0" xfId="2" applyNumberFormat="1" applyFont="1" applyFill="1" applyBorder="1" applyAlignment="1" applyProtection="1">
      <alignment horizontal="center"/>
    </xf>
    <xf numFmtId="40" fontId="5" fillId="2" borderId="0" xfId="0" applyNumberFormat="1" applyFont="1" applyFill="1" applyBorder="1" applyAlignment="1" applyProtection="1">
      <alignment horizontal="center" vertical="center"/>
    </xf>
    <xf numFmtId="40" fontId="2" fillId="2" borderId="0" xfId="0" applyNumberFormat="1" applyFont="1" applyFill="1" applyBorder="1" applyAlignment="1" applyProtection="1">
      <alignment horizontal="center" vertical="center"/>
    </xf>
    <xf numFmtId="38" fontId="2" fillId="2" borderId="8" xfId="0" applyNumberFormat="1" applyFont="1" applyFill="1" applyBorder="1" applyAlignment="1" applyProtection="1">
      <alignment horizontal="center" vertical="center"/>
    </xf>
    <xf numFmtId="168" fontId="2" fillId="0" borderId="0" xfId="1" applyFont="1" applyAlignment="1" applyProtection="1">
      <alignment horizontal="center" vertical="center"/>
    </xf>
    <xf numFmtId="38" fontId="2" fillId="2" borderId="0" xfId="0" applyNumberFormat="1" applyFont="1" applyFill="1" applyBorder="1" applyAlignment="1" applyProtection="1">
      <alignment horizontal="center"/>
    </xf>
    <xf numFmtId="169" fontId="2" fillId="2" borderId="0" xfId="1" applyNumberFormat="1" applyFont="1" applyFill="1" applyBorder="1" applyAlignment="1" applyProtection="1">
      <alignment horizontal="center"/>
    </xf>
    <xf numFmtId="40" fontId="2" fillId="2" borderId="0" xfId="0" applyNumberFormat="1" applyFont="1" applyFill="1" applyBorder="1" applyAlignment="1" applyProtection="1">
      <alignment horizontal="center"/>
    </xf>
    <xf numFmtId="38" fontId="2" fillId="2" borderId="8" xfId="0" applyNumberFormat="1" applyFont="1" applyFill="1" applyBorder="1" applyAlignment="1" applyProtection="1">
      <alignment horizontal="center"/>
    </xf>
    <xf numFmtId="170" fontId="6" fillId="3" borderId="0" xfId="0" applyNumberFormat="1" applyFont="1" applyFill="1" applyBorder="1" applyAlignment="1" applyProtection="1">
      <alignment horizontal="center" vertical="center"/>
    </xf>
    <xf numFmtId="170" fontId="2" fillId="3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5" fontId="2" fillId="2" borderId="9" xfId="0" applyNumberFormat="1" applyFont="1" applyFill="1" applyBorder="1" applyAlignment="1" applyProtection="1">
      <alignment horizontal="center"/>
    </xf>
    <xf numFmtId="38" fontId="2" fillId="2" borderId="10" xfId="0" applyNumberFormat="1" applyFont="1" applyFill="1" applyBorder="1" applyAlignment="1" applyProtection="1">
      <alignment horizontal="center"/>
    </xf>
    <xf numFmtId="10" fontId="2" fillId="2" borderId="10" xfId="2" applyNumberFormat="1" applyFont="1" applyFill="1" applyBorder="1" applyAlignment="1" applyProtection="1">
      <alignment horizontal="center"/>
    </xf>
    <xf numFmtId="169" fontId="2" fillId="2" borderId="10" xfId="1" applyNumberFormat="1" applyFont="1" applyFill="1" applyBorder="1" applyAlignment="1" applyProtection="1">
      <alignment horizontal="center"/>
    </xf>
    <xf numFmtId="40" fontId="2" fillId="2" borderId="10" xfId="0" applyNumberFormat="1" applyFont="1" applyFill="1" applyBorder="1" applyAlignment="1" applyProtection="1">
      <alignment horizontal="center"/>
    </xf>
    <xf numFmtId="38" fontId="2" fillId="2" borderId="11" xfId="0" applyNumberFormat="1" applyFont="1" applyFill="1" applyBorder="1" applyAlignment="1" applyProtection="1">
      <alignment horizontal="center"/>
    </xf>
    <xf numFmtId="15" fontId="2" fillId="0" borderId="0" xfId="0" applyNumberFormat="1" applyFont="1" applyFill="1" applyBorder="1" applyAlignment="1" applyProtection="1">
      <alignment horizontal="center"/>
    </xf>
    <xf numFmtId="38" fontId="2" fillId="0" borderId="0" xfId="0" applyNumberFormat="1" applyFont="1" applyBorder="1" applyAlignment="1" applyProtection="1">
      <alignment horizontal="center"/>
    </xf>
    <xf numFmtId="169" fontId="2" fillId="0" borderId="0" xfId="1" applyNumberFormat="1" applyFont="1" applyBorder="1" applyAlignment="1" applyProtection="1">
      <alignment horizontal="center"/>
    </xf>
    <xf numFmtId="40" fontId="2" fillId="0" borderId="10" xfId="0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38" fontId="2" fillId="0" borderId="10" xfId="0" applyNumberFormat="1" applyFont="1" applyBorder="1" applyAlignment="1" applyProtection="1">
      <alignment horizontal="center"/>
    </xf>
    <xf numFmtId="164" fontId="2" fillId="3" borderId="0" xfId="3" applyNumberFormat="1" applyFont="1" applyFill="1" applyBorder="1" applyAlignment="1" applyProtection="1">
      <alignment horizontal="center"/>
    </xf>
    <xf numFmtId="40" fontId="5" fillId="0" borderId="12" xfId="0" applyNumberFormat="1" applyFont="1" applyBorder="1" applyAlignment="1" applyProtection="1">
      <alignment horizontal="center"/>
    </xf>
    <xf numFmtId="38" fontId="5" fillId="0" borderId="12" xfId="0" applyNumberFormat="1" applyFont="1" applyBorder="1" applyAlignment="1" applyProtection="1">
      <alignment horizontal="center"/>
    </xf>
    <xf numFmtId="170" fontId="2" fillId="3" borderId="0" xfId="0" applyNumberFormat="1" applyFont="1" applyFill="1" applyBorder="1" applyAlignment="1" applyProtection="1">
      <alignment horizontal="center" vertical="center"/>
    </xf>
    <xf numFmtId="171" fontId="2" fillId="3" borderId="0" xfId="0" applyNumberFormat="1" applyFont="1" applyFill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>
      <alignment horizontal="center"/>
    </xf>
    <xf numFmtId="15" fontId="2" fillId="2" borderId="0" xfId="0" applyNumberFormat="1" applyFont="1" applyFill="1" applyBorder="1" applyAlignment="1" applyProtection="1">
      <alignment horizontal="center"/>
    </xf>
    <xf numFmtId="15" fontId="2" fillId="2" borderId="4" xfId="0" applyNumberFormat="1" applyFont="1" applyFill="1" applyBorder="1" applyAlignment="1" applyProtection="1">
      <alignment horizontal="center"/>
    </xf>
    <xf numFmtId="38" fontId="2" fillId="2" borderId="5" xfId="0" applyNumberFormat="1" applyFont="1" applyFill="1" applyBorder="1" applyAlignment="1" applyProtection="1">
      <alignment horizontal="center" vertical="center"/>
    </xf>
    <xf numFmtId="10" fontId="2" fillId="2" borderId="5" xfId="2" applyNumberFormat="1" applyFont="1" applyFill="1" applyBorder="1" applyAlignment="1" applyProtection="1">
      <alignment horizontal="center"/>
    </xf>
    <xf numFmtId="40" fontId="5" fillId="2" borderId="5" xfId="0" applyNumberFormat="1" applyFont="1" applyFill="1" applyBorder="1" applyAlignment="1" applyProtection="1">
      <alignment horizontal="center" vertical="center"/>
    </xf>
    <xf numFmtId="40" fontId="2" fillId="2" borderId="5" xfId="0" applyNumberFormat="1" applyFont="1" applyFill="1" applyBorder="1" applyAlignment="1" applyProtection="1">
      <alignment horizontal="center" vertical="center"/>
    </xf>
    <xf numFmtId="38" fontId="2" fillId="2" borderId="6" xfId="0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/>
    </xf>
    <xf numFmtId="164" fontId="5" fillId="2" borderId="6" xfId="3" applyNumberFormat="1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4" fontId="5" fillId="2" borderId="8" xfId="3" applyNumberFormat="1" applyFont="1" applyFill="1" applyBorder="1" applyAlignment="1" applyProtection="1">
      <alignment horizontal="center"/>
    </xf>
    <xf numFmtId="15" fontId="5" fillId="2" borderId="11" xfId="0" applyNumberFormat="1" applyFont="1" applyFill="1" applyBorder="1" applyAlignment="1" applyProtection="1">
      <alignment horizontal="center"/>
    </xf>
    <xf numFmtId="4" fontId="5" fillId="2" borderId="11" xfId="3" applyNumberFormat="1" applyFont="1" applyFill="1" applyBorder="1" applyAlignment="1" applyProtection="1">
      <alignment horizontal="center"/>
    </xf>
    <xf numFmtId="4" fontId="2" fillId="2" borderId="0" xfId="3" applyNumberFormat="1" applyFont="1" applyFill="1" applyBorder="1" applyAlignment="1" applyProtection="1">
      <alignment horizontal="center"/>
    </xf>
    <xf numFmtId="15" fontId="2" fillId="2" borderId="5" xfId="0" applyNumberFormat="1" applyFont="1" applyFill="1" applyBorder="1" applyAlignment="1" applyProtection="1">
      <alignment horizontal="center"/>
    </xf>
    <xf numFmtId="4" fontId="2" fillId="2" borderId="5" xfId="3" applyNumberFormat="1" applyFont="1" applyFill="1" applyBorder="1" applyAlignment="1" applyProtection="1">
      <alignment horizontal="center"/>
    </xf>
    <xf numFmtId="15" fontId="2" fillId="2" borderId="10" xfId="0" applyNumberFormat="1" applyFont="1" applyFill="1" applyBorder="1" applyAlignment="1" applyProtection="1">
      <alignment horizontal="center"/>
    </xf>
    <xf numFmtId="4" fontId="2" fillId="2" borderId="10" xfId="3" applyNumberFormat="1" applyFont="1" applyFill="1" applyBorder="1" applyAlignment="1" applyProtection="1">
      <alignment horizontal="center"/>
    </xf>
    <xf numFmtId="3" fontId="2" fillId="2" borderId="12" xfId="3" applyNumberFormat="1" applyFont="1" applyFill="1" applyBorder="1" applyAlignment="1" applyProtection="1">
      <alignment horizontal="center"/>
    </xf>
    <xf numFmtId="3" fontId="5" fillId="2" borderId="10" xfId="3" applyNumberFormat="1" applyFont="1" applyFill="1" applyBorder="1" applyAlignment="1" applyProtection="1">
      <alignment horizontal="center"/>
    </xf>
    <xf numFmtId="4" fontId="2" fillId="2" borderId="14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center"/>
    </xf>
    <xf numFmtId="4" fontId="2" fillId="2" borderId="12" xfId="0" applyNumberFormat="1" applyFont="1" applyFill="1" applyBorder="1" applyAlignment="1" applyProtection="1">
      <alignment horizontal="center"/>
    </xf>
    <xf numFmtId="3" fontId="5" fillId="2" borderId="12" xfId="0" applyNumberFormat="1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2" fillId="0" borderId="0" xfId="0" applyFont="1" applyAlignment="1" applyProtection="1">
      <alignment horizontal="center" wrapText="1"/>
    </xf>
    <xf numFmtId="164" fontId="5" fillId="2" borderId="4" xfId="3" applyNumberFormat="1" applyFont="1" applyFill="1" applyBorder="1" applyAlignment="1" applyProtection="1">
      <alignment horizontal="center" vertical="center" wrapText="1"/>
    </xf>
    <xf numFmtId="164" fontId="5" fillId="2" borderId="9" xfId="3" applyNumberFormat="1" applyFont="1" applyFill="1" applyBorder="1" applyAlignment="1" applyProtection="1">
      <alignment horizontal="center" vertical="center" wrapText="1"/>
    </xf>
    <xf numFmtId="164" fontId="5" fillId="2" borderId="5" xfId="3" applyNumberFormat="1" applyFont="1" applyFill="1" applyBorder="1" applyAlignment="1" applyProtection="1">
      <alignment horizontal="center" vertical="center" wrapText="1"/>
    </xf>
    <xf numFmtId="164" fontId="5" fillId="2" borderId="10" xfId="3" applyNumberFormat="1" applyFont="1" applyFill="1" applyBorder="1" applyAlignment="1" applyProtection="1">
      <alignment horizontal="center" vertical="center" wrapText="1"/>
    </xf>
    <xf numFmtId="164" fontId="5" fillId="2" borderId="0" xfId="3" applyNumberFormat="1" applyFont="1" applyFill="1" applyBorder="1" applyAlignment="1" applyProtection="1">
      <alignment horizontal="center"/>
      <protection locked="0"/>
    </xf>
    <xf numFmtId="164" fontId="5" fillId="2" borderId="8" xfId="3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2" fontId="5" fillId="2" borderId="0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166" fontId="5" fillId="4" borderId="0" xfId="0" applyNumberFormat="1" applyFont="1" applyFill="1" applyBorder="1" applyAlignment="1" applyProtection="1">
      <alignment horizontal="center"/>
      <protection locked="0"/>
    </xf>
    <xf numFmtId="166" fontId="5" fillId="4" borderId="8" xfId="0" applyNumberFormat="1" applyFont="1" applyFill="1" applyBorder="1" applyAlignment="1" applyProtection="1">
      <alignment horizontal="center"/>
      <protection locked="0"/>
    </xf>
    <xf numFmtId="164" fontId="5" fillId="2" borderId="10" xfId="3" applyNumberFormat="1" applyFont="1" applyFill="1" applyBorder="1" applyAlignment="1" applyProtection="1">
      <alignment horizontal="center"/>
      <protection locked="0"/>
    </xf>
    <xf numFmtId="164" fontId="5" fillId="2" borderId="11" xfId="3" applyNumberFormat="1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right"/>
    </xf>
    <xf numFmtId="0" fontId="5" fillId="2" borderId="1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10" fontId="5" fillId="4" borderId="11" xfId="2" applyNumberFormat="1" applyFont="1" applyFill="1" applyBorder="1" applyAlignment="1" applyProtection="1">
      <alignment horizontal="center"/>
      <protection locked="0"/>
    </xf>
    <xf numFmtId="10" fontId="5" fillId="4" borderId="12" xfId="2" applyNumberFormat="1" applyFont="1" applyFill="1" applyBorder="1" applyAlignment="1" applyProtection="1">
      <alignment horizontal="center"/>
      <protection locked="0"/>
    </xf>
    <xf numFmtId="164" fontId="5" fillId="2" borderId="0" xfId="3" applyNumberFormat="1" applyFont="1" applyFill="1" applyBorder="1" applyAlignment="1" applyProtection="1">
      <alignment horizontal="center"/>
    </xf>
    <xf numFmtId="164" fontId="5" fillId="2" borderId="8" xfId="3" applyNumberFormat="1" applyFont="1" applyFill="1" applyBorder="1" applyAlignment="1" applyProtection="1">
      <alignment horizontal="center"/>
    </xf>
    <xf numFmtId="10" fontId="5" fillId="2" borderId="0" xfId="0" applyNumberFormat="1" applyFont="1" applyFill="1" applyBorder="1" applyAlignment="1" applyProtection="1">
      <alignment horizontal="center"/>
    </xf>
    <xf numFmtId="10" fontId="5" fillId="2" borderId="8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center"/>
      <protection locked="0"/>
    </xf>
    <xf numFmtId="166" fontId="5" fillId="0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/>
    <xf numFmtId="0" fontId="4" fillId="2" borderId="3" xfId="0" applyFont="1" applyFill="1" applyBorder="1" applyAlignment="1" applyProtection="1"/>
    <xf numFmtId="164" fontId="5" fillId="2" borderId="5" xfId="3" applyNumberFormat="1" applyFont="1" applyFill="1" applyBorder="1" applyAlignment="1" applyProtection="1">
      <alignment horizontal="center"/>
      <protection locked="0"/>
    </xf>
    <xf numFmtId="164" fontId="5" fillId="2" borderId="6" xfId="3" applyNumberFormat="1" applyFont="1" applyFill="1" applyBorder="1" applyAlignment="1" applyProtection="1">
      <alignment horizontal="center"/>
      <protection locked="0"/>
    </xf>
    <xf numFmtId="10" fontId="5" fillId="2" borderId="5" xfId="0" applyNumberFormat="1" applyFont="1" applyFill="1" applyBorder="1" applyAlignment="1" applyProtection="1">
      <alignment horizontal="center"/>
    </xf>
    <xf numFmtId="10" fontId="5" fillId="2" borderId="6" xfId="0" applyNumberFormat="1" applyFont="1" applyFill="1" applyBorder="1" applyAlignment="1" applyProtection="1">
      <alignment horizontal="center"/>
    </xf>
    <xf numFmtId="169" fontId="5" fillId="0" borderId="5" xfId="0" applyNumberFormat="1" applyFont="1" applyFill="1" applyBorder="1" applyAlignment="1" applyProtection="1">
      <alignment horizontal="center"/>
      <protection locked="0"/>
    </xf>
    <xf numFmtId="169" fontId="5" fillId="0" borderId="6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164" fontId="5" fillId="2" borderId="7" xfId="3" applyNumberFormat="1" applyFont="1" applyFill="1" applyBorder="1" applyAlignment="1" applyProtection="1">
      <alignment horizontal="center" vertical="center" wrapText="1"/>
    </xf>
    <xf numFmtId="164" fontId="5" fillId="2" borderId="0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_Macro Flujos Última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48</xdr:row>
      <xdr:rowOff>38100</xdr:rowOff>
    </xdr:from>
    <xdr:to>
      <xdr:col>15</xdr:col>
      <xdr:colOff>28576</xdr:colOff>
      <xdr:row>53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81002" y="7620000"/>
          <a:ext cx="7800974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466725</xdr:colOff>
      <xdr:row>2</xdr:row>
      <xdr:rowOff>47626</xdr:rowOff>
    </xdr:from>
    <xdr:to>
      <xdr:col>10</xdr:col>
      <xdr:colOff>352866</xdr:colOff>
      <xdr:row>5</xdr:row>
      <xdr:rowOff>65580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000375" y="333376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95249</xdr:colOff>
      <xdr:row>2</xdr:row>
      <xdr:rowOff>19050</xdr:rowOff>
    </xdr:from>
    <xdr:to>
      <xdr:col>13</xdr:col>
      <xdr:colOff>276224</xdr:colOff>
      <xdr:row>5</xdr:row>
      <xdr:rowOff>113665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76" t="21872" r="28296" b="28135"/>
        <a:stretch/>
      </xdr:blipFill>
      <xdr:spPr>
        <a:xfrm>
          <a:off x="5010149" y="304800"/>
          <a:ext cx="1866901" cy="523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56</xdr:row>
      <xdr:rowOff>38100</xdr:rowOff>
    </xdr:from>
    <xdr:to>
      <xdr:col>15</xdr:col>
      <xdr:colOff>28576</xdr:colOff>
      <xdr:row>61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381002" y="7762875"/>
          <a:ext cx="7800974" cy="69532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8</xdr:col>
      <xdr:colOff>466725</xdr:colOff>
      <xdr:row>2</xdr:row>
      <xdr:rowOff>47626</xdr:rowOff>
    </xdr:from>
    <xdr:to>
      <xdr:col>10</xdr:col>
      <xdr:colOff>352866</xdr:colOff>
      <xdr:row>5</xdr:row>
      <xdr:rowOff>65580</xdr:rowOff>
    </xdr:to>
    <xdr:pic>
      <xdr:nvPicPr>
        <xdr:cNvPr id="3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3000375" y="333376"/>
          <a:ext cx="1362516" cy="446579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95249</xdr:colOff>
      <xdr:row>2</xdr:row>
      <xdr:rowOff>19050</xdr:rowOff>
    </xdr:from>
    <xdr:to>
      <xdr:col>13</xdr:col>
      <xdr:colOff>276224</xdr:colOff>
      <xdr:row>5</xdr:row>
      <xdr:rowOff>113665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76" t="21872" r="28296" b="28135"/>
        <a:stretch/>
      </xdr:blipFill>
      <xdr:spPr>
        <a:xfrm>
          <a:off x="5010149" y="304800"/>
          <a:ext cx="1866900" cy="52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85"/>
  <sheetViews>
    <sheetView showGridLines="0" zoomScale="85" zoomScaleNormal="85" zoomScaleSheetLayoutView="130" workbookViewId="0">
      <selection activeCell="I19" sqref="I19"/>
    </sheetView>
  </sheetViews>
  <sheetFormatPr baseColWidth="10" defaultColWidth="11.42578125" defaultRowHeight="11.25" x14ac:dyDescent="0.2"/>
  <cols>
    <col min="1" max="1" width="5.5703125" style="1" customWidth="1"/>
    <col min="2" max="2" width="5.140625" style="1" hidden="1" customWidth="1"/>
    <col min="3" max="3" width="9.85546875" style="1" hidden="1" customWidth="1"/>
    <col min="4" max="4" width="5.7109375" style="1" hidden="1" customWidth="1"/>
    <col min="5" max="5" width="8.140625" style="1" hidden="1" customWidth="1"/>
    <col min="6" max="6" width="24.28515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9.28515625" style="1" customWidth="1"/>
    <col min="17" max="17" width="12.570312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customWidth="1"/>
    <col min="24" max="35" width="11.42578125" style="1" customWidth="1"/>
    <col min="36" max="16384" width="11.42578125" style="1"/>
  </cols>
  <sheetData>
    <row r="1" spans="4:143" x14ac:dyDescent="0.2">
      <c r="Q1" s="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4:143" x14ac:dyDescent="0.2"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</row>
    <row r="3" spans="4:143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4:143" x14ac:dyDescent="0.2"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</row>
    <row r="5" spans="4:143" x14ac:dyDescent="0.2">
      <c r="J5" s="6"/>
      <c r="K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</row>
    <row r="6" spans="4:143" x14ac:dyDescent="0.2"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</row>
    <row r="7" spans="4:143" x14ac:dyDescent="0.2"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</row>
    <row r="8" spans="4:143" ht="15.75" x14ac:dyDescent="0.25">
      <c r="G8" s="133" t="s">
        <v>35</v>
      </c>
      <c r="H8" s="134"/>
      <c r="I8" s="134"/>
      <c r="J8" s="134"/>
      <c r="K8" s="134"/>
      <c r="L8" s="134"/>
      <c r="M8" s="134"/>
      <c r="N8" s="134"/>
      <c r="O8" s="134"/>
      <c r="P8" s="135"/>
      <c r="Q8" s="136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</row>
    <row r="9" spans="4:143" x14ac:dyDescent="0.2">
      <c r="M9" s="7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</row>
    <row r="10" spans="4:143" ht="12.75" customHeight="1" x14ac:dyDescent="0.2">
      <c r="G10" s="8" t="s">
        <v>0</v>
      </c>
      <c r="H10" s="137">
        <v>45030</v>
      </c>
      <c r="I10" s="138"/>
      <c r="J10" s="129" t="s">
        <v>1</v>
      </c>
      <c r="K10" s="130"/>
      <c r="L10" s="139">
        <f>XIRR(O33:O45,E33:E45)</f>
        <v>3.0338981747627263E-2</v>
      </c>
      <c r="M10" s="140"/>
      <c r="N10" s="129" t="s">
        <v>5</v>
      </c>
      <c r="O10" s="130"/>
      <c r="P10" s="141">
        <v>212.78</v>
      </c>
      <c r="Q10" s="142"/>
      <c r="R10" s="9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</row>
    <row r="11" spans="4:143" ht="12.75" customHeight="1" x14ac:dyDescent="0.2">
      <c r="G11" s="10" t="s">
        <v>3</v>
      </c>
      <c r="H11" s="125">
        <f>+C45</f>
        <v>46126</v>
      </c>
      <c r="I11" s="126"/>
      <c r="J11" s="111" t="s">
        <v>4</v>
      </c>
      <c r="K11" s="112"/>
      <c r="L11" s="127">
        <f>+NOMINAL(L10,4)</f>
        <v>2.9999795714530819E-2</v>
      </c>
      <c r="M11" s="128"/>
      <c r="N11" s="102" t="s">
        <v>40</v>
      </c>
      <c r="O11" s="103"/>
      <c r="P11" s="131">
        <f>P13*P10</f>
        <v>8511200000</v>
      </c>
      <c r="Q11" s="13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</row>
    <row r="12" spans="4:143" ht="12.75" customHeight="1" x14ac:dyDescent="0.2">
      <c r="D12" s="11"/>
      <c r="G12" s="10" t="s">
        <v>6</v>
      </c>
      <c r="H12" s="127" t="s">
        <v>7</v>
      </c>
      <c r="I12" s="128"/>
      <c r="J12" s="111" t="s">
        <v>8</v>
      </c>
      <c r="K12" s="112"/>
      <c r="L12" s="113">
        <f>+(V48/U48)*12</f>
        <v>26.380751269422184</v>
      </c>
      <c r="M12" s="114"/>
      <c r="N12" s="111" t="s">
        <v>9</v>
      </c>
      <c r="O12" s="112"/>
      <c r="P12" s="127">
        <v>1</v>
      </c>
      <c r="Q12" s="128"/>
      <c r="S12" s="12"/>
      <c r="U12" s="1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</row>
    <row r="13" spans="4:143" ht="12.75" customHeight="1" x14ac:dyDescent="0.2">
      <c r="G13" s="10" t="s">
        <v>2</v>
      </c>
      <c r="H13" s="109" t="s">
        <v>38</v>
      </c>
      <c r="I13" s="110"/>
      <c r="J13" s="111" t="s">
        <v>36</v>
      </c>
      <c r="K13" s="112"/>
      <c r="L13" s="113" t="s">
        <v>37</v>
      </c>
      <c r="M13" s="114"/>
      <c r="N13" s="111" t="s">
        <v>39</v>
      </c>
      <c r="O13" s="112"/>
      <c r="P13" s="115">
        <v>40000000</v>
      </c>
      <c r="Q13" s="116"/>
      <c r="S13" s="1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</row>
    <row r="14" spans="4:143" ht="12.75" customHeight="1" x14ac:dyDescent="0.2">
      <c r="G14" s="14" t="s">
        <v>10</v>
      </c>
      <c r="H14" s="117">
        <f>+H10</f>
        <v>45030</v>
      </c>
      <c r="I14" s="118"/>
      <c r="J14" s="119" t="s">
        <v>11</v>
      </c>
      <c r="K14" s="120"/>
      <c r="L14" s="121">
        <v>36</v>
      </c>
      <c r="M14" s="122"/>
      <c r="N14" s="119" t="s">
        <v>12</v>
      </c>
      <c r="O14" s="120"/>
      <c r="P14" s="123">
        <v>0.03</v>
      </c>
      <c r="Q14" s="124"/>
      <c r="S14" s="1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</row>
    <row r="15" spans="4:143" x14ac:dyDescent="0.2">
      <c r="H15" s="15"/>
      <c r="I15" s="16"/>
      <c r="J15" s="16"/>
      <c r="M15" s="17"/>
      <c r="N15" s="18"/>
      <c r="S15" s="1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</row>
    <row r="16" spans="4:143" x14ac:dyDescent="0.2">
      <c r="I16" s="19" t="s">
        <v>13</v>
      </c>
      <c r="J16" s="19" t="s">
        <v>14</v>
      </c>
      <c r="K16" s="20" t="s">
        <v>15</v>
      </c>
      <c r="L16" s="20" t="s">
        <v>16</v>
      </c>
      <c r="M16" s="21" t="s">
        <v>17</v>
      </c>
      <c r="N16" s="18"/>
      <c r="S16" s="1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</row>
    <row r="17" spans="3:143" ht="12.75" customHeight="1" x14ac:dyDescent="0.2">
      <c r="I17" s="22">
        <f t="shared" ref="I17:I28" si="0">DATEDIF($C$33,J17,"m")</f>
        <v>3</v>
      </c>
      <c r="J17" s="23">
        <f t="shared" ref="J17:J28" si="1">+G34</f>
        <v>45121</v>
      </c>
      <c r="K17" s="24">
        <f t="shared" ref="K17:K28" si="2">+$P$13*L34/100</f>
        <v>0</v>
      </c>
      <c r="L17" s="24">
        <f>+$P$13*K34/100</f>
        <v>299178.08219178085</v>
      </c>
      <c r="M17" s="25">
        <f>SUM(K17:L17)</f>
        <v>299178.08219178085</v>
      </c>
      <c r="N17" s="18"/>
      <c r="P17" s="26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3:143" ht="12.75" customHeight="1" x14ac:dyDescent="0.2">
      <c r="I18" s="27">
        <f t="shared" si="0"/>
        <v>6</v>
      </c>
      <c r="J18" s="23">
        <f t="shared" si="1"/>
        <v>45213</v>
      </c>
      <c r="K18" s="24">
        <f t="shared" si="2"/>
        <v>0</v>
      </c>
      <c r="L18" s="24">
        <f>+$P$13*K35/100</f>
        <v>302465.75342465757</v>
      </c>
      <c r="M18" s="25">
        <f>SUM(K18:L18)</f>
        <v>302465.75342465757</v>
      </c>
      <c r="N18" s="18"/>
      <c r="P18" s="26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3:143" ht="12.75" customHeight="1" x14ac:dyDescent="0.2">
      <c r="I19" s="27">
        <f t="shared" si="0"/>
        <v>9</v>
      </c>
      <c r="J19" s="23">
        <f t="shared" si="1"/>
        <v>45305</v>
      </c>
      <c r="K19" s="24">
        <f t="shared" si="2"/>
        <v>0</v>
      </c>
      <c r="L19" s="24">
        <f t="shared" ref="L19:L28" si="3">+$P$13*K36/100</f>
        <v>302465.75342465757</v>
      </c>
      <c r="M19" s="25">
        <f t="shared" ref="M19:M28" si="4">SUM(K19:L19)</f>
        <v>302465.75342465757</v>
      </c>
      <c r="N19" s="18"/>
      <c r="P19" s="26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3:143" ht="12.75" customHeight="1" x14ac:dyDescent="0.2">
      <c r="I20" s="27">
        <f t="shared" si="0"/>
        <v>12</v>
      </c>
      <c r="J20" s="23">
        <f t="shared" si="1"/>
        <v>45396</v>
      </c>
      <c r="K20" s="24">
        <f t="shared" si="2"/>
        <v>0</v>
      </c>
      <c r="L20" s="24">
        <f t="shared" si="3"/>
        <v>299178.08219178085</v>
      </c>
      <c r="M20" s="25">
        <f t="shared" si="4"/>
        <v>299178.08219178085</v>
      </c>
      <c r="N20" s="18"/>
      <c r="P20" s="26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3:143" ht="12.75" customHeight="1" x14ac:dyDescent="0.2">
      <c r="I21" s="27">
        <f t="shared" si="0"/>
        <v>15</v>
      </c>
      <c r="J21" s="23">
        <f t="shared" si="1"/>
        <v>45487</v>
      </c>
      <c r="K21" s="24">
        <f t="shared" si="2"/>
        <v>0</v>
      </c>
      <c r="L21" s="24">
        <f t="shared" si="3"/>
        <v>299178.08219178085</v>
      </c>
      <c r="M21" s="25">
        <f t="shared" si="4"/>
        <v>299178.08219178085</v>
      </c>
      <c r="N21" s="18"/>
      <c r="P21" s="26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</row>
    <row r="22" spans="3:143" ht="12.75" customHeight="1" x14ac:dyDescent="0.2">
      <c r="I22" s="27">
        <f t="shared" si="0"/>
        <v>18</v>
      </c>
      <c r="J22" s="23">
        <f t="shared" si="1"/>
        <v>45579</v>
      </c>
      <c r="K22" s="24">
        <f t="shared" si="2"/>
        <v>5600000</v>
      </c>
      <c r="L22" s="24">
        <f t="shared" si="3"/>
        <v>302465.75342465757</v>
      </c>
      <c r="M22" s="25">
        <f t="shared" si="4"/>
        <v>5902465.7534246575</v>
      </c>
      <c r="N22" s="18"/>
      <c r="P22" s="2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</row>
    <row r="23" spans="3:143" ht="12.75" customHeight="1" x14ac:dyDescent="0.2">
      <c r="I23" s="27">
        <f t="shared" si="0"/>
        <v>21</v>
      </c>
      <c r="J23" s="23">
        <f t="shared" si="1"/>
        <v>45671</v>
      </c>
      <c r="K23" s="24">
        <f t="shared" si="2"/>
        <v>5600000</v>
      </c>
      <c r="L23" s="24">
        <f t="shared" si="3"/>
        <v>260120.54794520547</v>
      </c>
      <c r="M23" s="25">
        <f t="shared" si="4"/>
        <v>5860120.5479452051</v>
      </c>
      <c r="N23" s="18"/>
      <c r="P23" s="26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</row>
    <row r="24" spans="3:143" ht="12.75" customHeight="1" x14ac:dyDescent="0.2">
      <c r="I24" s="27">
        <f t="shared" si="0"/>
        <v>24</v>
      </c>
      <c r="J24" s="23">
        <f t="shared" si="1"/>
        <v>45761</v>
      </c>
      <c r="K24" s="24">
        <f t="shared" si="2"/>
        <v>5600000</v>
      </c>
      <c r="L24" s="24">
        <f t="shared" si="3"/>
        <v>213041.09589041094</v>
      </c>
      <c r="M24" s="25">
        <f t="shared" si="4"/>
        <v>5813041.0958904112</v>
      </c>
      <c r="N24" s="18"/>
      <c r="P24" s="26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</row>
    <row r="25" spans="3:143" ht="12.75" customHeight="1" x14ac:dyDescent="0.2">
      <c r="I25" s="27">
        <f t="shared" si="0"/>
        <v>27</v>
      </c>
      <c r="J25" s="23">
        <f t="shared" si="1"/>
        <v>45852</v>
      </c>
      <c r="K25" s="24">
        <f t="shared" si="2"/>
        <v>5600000</v>
      </c>
      <c r="L25" s="24">
        <f t="shared" si="3"/>
        <v>173523.28767123289</v>
      </c>
      <c r="M25" s="25">
        <f t="shared" si="4"/>
        <v>5773523.2876712326</v>
      </c>
      <c r="N25" s="18"/>
      <c r="P25" s="2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</row>
    <row r="26" spans="3:143" ht="12.75" customHeight="1" x14ac:dyDescent="0.2">
      <c r="I26" s="27">
        <f t="shared" si="0"/>
        <v>30</v>
      </c>
      <c r="J26" s="23">
        <f t="shared" si="1"/>
        <v>45944</v>
      </c>
      <c r="K26" s="24">
        <f t="shared" si="2"/>
        <v>5600000</v>
      </c>
      <c r="L26" s="24">
        <f t="shared" si="3"/>
        <v>133084.93150684933</v>
      </c>
      <c r="M26" s="25">
        <f t="shared" si="4"/>
        <v>5733084.9315068489</v>
      </c>
      <c r="N26" s="18"/>
      <c r="P26" s="2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3:143" ht="12.75" customHeight="1" x14ac:dyDescent="0.2">
      <c r="I27" s="27">
        <f t="shared" si="0"/>
        <v>33</v>
      </c>
      <c r="J27" s="23">
        <f t="shared" si="1"/>
        <v>46036</v>
      </c>
      <c r="K27" s="24">
        <f t="shared" si="2"/>
        <v>5600000</v>
      </c>
      <c r="L27" s="24">
        <f t="shared" si="3"/>
        <v>90739.72602739725</v>
      </c>
      <c r="M27" s="25">
        <f t="shared" si="4"/>
        <v>5690739.7260273974</v>
      </c>
      <c r="N27" s="18"/>
      <c r="P27" s="2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3:143" ht="12.75" customHeight="1" x14ac:dyDescent="0.2">
      <c r="I28" s="27">
        <f t="shared" si="0"/>
        <v>36</v>
      </c>
      <c r="J28" s="23">
        <f t="shared" si="1"/>
        <v>46126</v>
      </c>
      <c r="K28" s="24">
        <f t="shared" si="2"/>
        <v>6400000</v>
      </c>
      <c r="L28" s="24">
        <f t="shared" si="3"/>
        <v>47342.465753424651</v>
      </c>
      <c r="M28" s="25">
        <f t="shared" si="4"/>
        <v>6447342.4657534249</v>
      </c>
      <c r="N28" s="18"/>
      <c r="P28" s="2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</row>
    <row r="29" spans="3:143" ht="12.75" customHeight="1" x14ac:dyDescent="0.2">
      <c r="I29" s="28"/>
      <c r="J29" s="29" t="s">
        <v>17</v>
      </c>
      <c r="K29" s="30">
        <f>SUM(K17:K28)</f>
        <v>40000000</v>
      </c>
      <c r="L29" s="70">
        <f>SUM(L17:L28)</f>
        <v>2722783.5616438356</v>
      </c>
      <c r="M29" s="71">
        <f>SUM(K29:L29)</f>
        <v>42722783.561643839</v>
      </c>
      <c r="N29" s="18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</row>
    <row r="30" spans="3:143" ht="12.75" customHeight="1" x14ac:dyDescent="0.2">
      <c r="C30" s="104" t="s">
        <v>18</v>
      </c>
      <c r="H30" s="31"/>
      <c r="I30" s="16"/>
      <c r="J30" s="16"/>
      <c r="M30" s="17"/>
      <c r="N30" s="18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</row>
    <row r="31" spans="3:143" ht="14.25" customHeight="1" x14ac:dyDescent="0.2">
      <c r="C31" s="104"/>
      <c r="G31" s="105" t="s">
        <v>19</v>
      </c>
      <c r="H31" s="107" t="s">
        <v>20</v>
      </c>
      <c r="I31" s="107" t="s">
        <v>21</v>
      </c>
      <c r="J31" s="107" t="s">
        <v>22</v>
      </c>
      <c r="K31" s="96" t="s">
        <v>23</v>
      </c>
      <c r="L31" s="96" t="s">
        <v>24</v>
      </c>
      <c r="M31" s="96" t="s">
        <v>25</v>
      </c>
      <c r="N31" s="98" t="s">
        <v>26</v>
      </c>
      <c r="O31" s="100" t="s">
        <v>27</v>
      </c>
      <c r="R31" s="32" t="s">
        <v>28</v>
      </c>
      <c r="S31" s="32" t="s">
        <v>29</v>
      </c>
      <c r="T31" s="32" t="s">
        <v>30</v>
      </c>
      <c r="U31" s="32" t="s">
        <v>31</v>
      </c>
      <c r="V31" s="32" t="s">
        <v>32</v>
      </c>
      <c r="W31" s="32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</row>
    <row r="32" spans="3:143" ht="22.5" customHeight="1" x14ac:dyDescent="0.2">
      <c r="C32" s="104"/>
      <c r="G32" s="106"/>
      <c r="H32" s="108"/>
      <c r="I32" s="108"/>
      <c r="J32" s="108"/>
      <c r="K32" s="97"/>
      <c r="L32" s="97"/>
      <c r="M32" s="97"/>
      <c r="N32" s="99"/>
      <c r="O32" s="101"/>
      <c r="R32" s="33"/>
      <c r="S32" s="34">
        <f>+L10</f>
        <v>3.0338981747627263E-2</v>
      </c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</row>
    <row r="33" spans="2:143" x14ac:dyDescent="0.2">
      <c r="B33" s="35"/>
      <c r="C33" s="36">
        <f>+H10</f>
        <v>45030</v>
      </c>
      <c r="D33" s="35"/>
      <c r="E33" s="36">
        <f>+H14</f>
        <v>45030</v>
      </c>
      <c r="F33" s="37">
        <f>+H10</f>
        <v>45030</v>
      </c>
      <c r="G33" s="38">
        <f t="shared" ref="G33:G45" si="5">+F33</f>
        <v>45030</v>
      </c>
      <c r="H33" s="39"/>
      <c r="I33" s="39"/>
      <c r="J33" s="40"/>
      <c r="K33" s="39"/>
      <c r="L33" s="39"/>
      <c r="M33" s="41">
        <v>100</v>
      </c>
      <c r="N33" s="42">
        <f>-P12*100</f>
        <v>-100</v>
      </c>
      <c r="O33" s="43">
        <f>+P13*-1</f>
        <v>-40000000</v>
      </c>
      <c r="R33" s="33"/>
      <c r="S33" s="34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</row>
    <row r="34" spans="2:143" s="35" customFormat="1" ht="12.75" customHeight="1" x14ac:dyDescent="0.2">
      <c r="B34" s="35">
        <f>DATEDIF($C$33,C34,"m")</f>
        <v>3</v>
      </c>
      <c r="C34" s="36">
        <f>EDATE(C33,3)</f>
        <v>45121</v>
      </c>
      <c r="D34" s="44">
        <f t="shared" ref="D34:D45" si="6">+C34-C33</f>
        <v>91</v>
      </c>
      <c r="E34" s="36">
        <f t="shared" ref="E34:E45" si="7">+G34</f>
        <v>45121</v>
      </c>
      <c r="F34" s="37">
        <f>+F33+D34</f>
        <v>45121</v>
      </c>
      <c r="G34" s="38">
        <f t="shared" si="5"/>
        <v>45121</v>
      </c>
      <c r="H34" s="45">
        <f t="shared" ref="H34:H45" si="8">+F34-F33</f>
        <v>91</v>
      </c>
      <c r="I34" s="45">
        <f t="shared" ref="I34:I45" si="9">+IF(G34-$H$14&lt;0,0,G34-$H$14)</f>
        <v>91</v>
      </c>
      <c r="J34" s="40">
        <f t="shared" ref="J34:J45" si="10">+$P$14</f>
        <v>0.03</v>
      </c>
      <c r="K34" s="46">
        <f>+J34/365*H34*M33</f>
        <v>0.74794520547945209</v>
      </c>
      <c r="L34" s="47">
        <v>0</v>
      </c>
      <c r="M34" s="47">
        <f t="shared" ref="M34:M45" si="11">+M33-L34</f>
        <v>100</v>
      </c>
      <c r="N34" s="47">
        <f t="shared" ref="N34:N45" si="12">+IF(G34&gt;$H$14,K34+L34,0)</f>
        <v>0.74794520547945209</v>
      </c>
      <c r="O34" s="48">
        <f t="shared" ref="O34:O45" si="13">+N34*$P$13/100</f>
        <v>299178.08219178085</v>
      </c>
      <c r="P34" s="1"/>
      <c r="Q34" s="1"/>
      <c r="R34" s="49">
        <f t="shared" ref="R34:R45" si="14">I34/365</f>
        <v>0.24931506849315069</v>
      </c>
      <c r="S34" s="49">
        <f t="shared" ref="S34:S45" si="15">1/(1+$L$10)^(I34/365)</f>
        <v>0.99257620053241624</v>
      </c>
      <c r="T34" s="50">
        <f t="shared" ref="T34:T45" si="16">+N34</f>
        <v>0.74794520547945209</v>
      </c>
      <c r="U34" s="50">
        <f>+T34*S34</f>
        <v>0.74239261026123193</v>
      </c>
      <c r="V34" s="50">
        <f>+U34*R34</f>
        <v>0.18508966447608796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</row>
    <row r="35" spans="2:143" s="35" customFormat="1" ht="12.75" customHeight="1" x14ac:dyDescent="0.2">
      <c r="B35" s="35">
        <f>DATEDIF($C$33,C35,"m")</f>
        <v>6</v>
      </c>
      <c r="C35" s="36">
        <f t="shared" ref="C35:C44" si="17">EDATE(C34,3)</f>
        <v>45213</v>
      </c>
      <c r="D35" s="44">
        <f t="shared" si="6"/>
        <v>92</v>
      </c>
      <c r="E35" s="36">
        <f t="shared" si="7"/>
        <v>45213</v>
      </c>
      <c r="F35" s="37">
        <f t="shared" ref="F35:F36" si="18">+F34+D35</f>
        <v>45213</v>
      </c>
      <c r="G35" s="38">
        <f t="shared" si="5"/>
        <v>45213</v>
      </c>
      <c r="H35" s="45">
        <f t="shared" si="8"/>
        <v>92</v>
      </c>
      <c r="I35" s="45">
        <f t="shared" si="9"/>
        <v>183</v>
      </c>
      <c r="J35" s="40">
        <f t="shared" si="10"/>
        <v>0.03</v>
      </c>
      <c r="K35" s="46">
        <f>+J35/365*H35*M34</f>
        <v>0.75616438356164384</v>
      </c>
      <c r="L35" s="47">
        <v>0</v>
      </c>
      <c r="M35" s="47">
        <f t="shared" si="11"/>
        <v>100</v>
      </c>
      <c r="N35" s="47">
        <f t="shared" si="12"/>
        <v>0.75616438356164384</v>
      </c>
      <c r="O35" s="48">
        <f t="shared" si="13"/>
        <v>302465.75342465757</v>
      </c>
      <c r="P35" s="1"/>
      <c r="Q35" s="1"/>
      <c r="R35" s="49">
        <f t="shared" si="14"/>
        <v>0.50136986301369868</v>
      </c>
      <c r="S35" s="49">
        <f t="shared" si="15"/>
        <v>0.98512684390352301</v>
      </c>
      <c r="T35" s="50">
        <f t="shared" si="16"/>
        <v>0.75616438356164384</v>
      </c>
      <c r="U35" s="50">
        <f t="shared" ref="U35:U45" si="19">+T35*S35</f>
        <v>0.74491783265033518</v>
      </c>
      <c r="V35" s="50">
        <f t="shared" ref="V35:V45" si="20">+U35*R35</f>
        <v>0.37347935171235985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</row>
    <row r="36" spans="2:143" s="35" customFormat="1" ht="12.75" customHeight="1" x14ac:dyDescent="0.2">
      <c r="B36" s="35">
        <f t="shared" ref="B36:B44" si="21">DATEDIF($C$33,C36,"m")</f>
        <v>9</v>
      </c>
      <c r="C36" s="36">
        <f t="shared" si="17"/>
        <v>45305</v>
      </c>
      <c r="D36" s="44">
        <f t="shared" si="6"/>
        <v>92</v>
      </c>
      <c r="E36" s="36">
        <f t="shared" si="7"/>
        <v>45305</v>
      </c>
      <c r="F36" s="37">
        <f t="shared" si="18"/>
        <v>45305</v>
      </c>
      <c r="G36" s="38">
        <f t="shared" si="5"/>
        <v>45305</v>
      </c>
      <c r="H36" s="45">
        <f t="shared" si="8"/>
        <v>92</v>
      </c>
      <c r="I36" s="45">
        <f t="shared" si="9"/>
        <v>275</v>
      </c>
      <c r="J36" s="40">
        <f t="shared" si="10"/>
        <v>0.03</v>
      </c>
      <c r="K36" s="46">
        <f t="shared" ref="K36:K45" si="22">+J36/365*H36*M35</f>
        <v>0.75616438356164384</v>
      </c>
      <c r="L36" s="47">
        <v>0</v>
      </c>
      <c r="M36" s="47">
        <f t="shared" si="11"/>
        <v>100</v>
      </c>
      <c r="N36" s="47">
        <f t="shared" si="12"/>
        <v>0.75616438356164384</v>
      </c>
      <c r="O36" s="48">
        <f t="shared" si="13"/>
        <v>302465.75342465757</v>
      </c>
      <c r="P36" s="1"/>
      <c r="Q36" s="1"/>
      <c r="R36" s="49">
        <f t="shared" si="14"/>
        <v>0.75342465753424659</v>
      </c>
      <c r="S36" s="49">
        <f t="shared" si="15"/>
        <v>0.97773339523832514</v>
      </c>
      <c r="T36" s="50">
        <f t="shared" si="16"/>
        <v>0.75616438356164384</v>
      </c>
      <c r="U36" s="50">
        <f t="shared" si="19"/>
        <v>0.73932717009802118</v>
      </c>
      <c r="V36" s="50">
        <f t="shared" si="20"/>
        <v>0.55702731993686527</v>
      </c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</row>
    <row r="37" spans="2:143" s="35" customFormat="1" ht="12.75" customHeight="1" x14ac:dyDescent="0.2">
      <c r="B37" s="35">
        <f t="shared" si="21"/>
        <v>12</v>
      </c>
      <c r="C37" s="36">
        <f t="shared" si="17"/>
        <v>45396</v>
      </c>
      <c r="D37" s="44">
        <f t="shared" si="6"/>
        <v>91</v>
      </c>
      <c r="E37" s="36">
        <f t="shared" si="7"/>
        <v>45396</v>
      </c>
      <c r="F37" s="37">
        <f t="shared" ref="F37:F45" si="23">+F36+D37</f>
        <v>45396</v>
      </c>
      <c r="G37" s="38">
        <f t="shared" si="5"/>
        <v>45396</v>
      </c>
      <c r="H37" s="45">
        <f t="shared" si="8"/>
        <v>91</v>
      </c>
      <c r="I37" s="45">
        <f t="shared" si="9"/>
        <v>366</v>
      </c>
      <c r="J37" s="40">
        <f t="shared" si="10"/>
        <v>0.03</v>
      </c>
      <c r="K37" s="46">
        <f t="shared" si="22"/>
        <v>0.74794520547945209</v>
      </c>
      <c r="L37" s="47">
        <v>0</v>
      </c>
      <c r="M37" s="47">
        <f t="shared" si="11"/>
        <v>100</v>
      </c>
      <c r="N37" s="47">
        <f t="shared" si="12"/>
        <v>0.74794520547945209</v>
      </c>
      <c r="O37" s="48">
        <f t="shared" si="13"/>
        <v>299178.08219178085</v>
      </c>
      <c r="P37" s="1"/>
      <c r="Q37" s="1"/>
      <c r="R37" s="49">
        <f t="shared" si="14"/>
        <v>1.0027397260273974</v>
      </c>
      <c r="S37" s="49">
        <f t="shared" si="15"/>
        <v>0.97047489857931624</v>
      </c>
      <c r="T37" s="50">
        <f t="shared" si="16"/>
        <v>0.74794520547945209</v>
      </c>
      <c r="U37" s="50">
        <f t="shared" si="19"/>
        <v>0.72586204743055716</v>
      </c>
      <c r="V37" s="50">
        <f t="shared" si="20"/>
        <v>0.72785071057420259</v>
      </c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</row>
    <row r="38" spans="2:143" s="35" customFormat="1" ht="12.75" customHeight="1" x14ac:dyDescent="0.2">
      <c r="B38" s="35">
        <f t="shared" si="21"/>
        <v>15</v>
      </c>
      <c r="C38" s="36">
        <f t="shared" si="17"/>
        <v>45487</v>
      </c>
      <c r="D38" s="44">
        <f t="shared" si="6"/>
        <v>91</v>
      </c>
      <c r="E38" s="36">
        <f t="shared" si="7"/>
        <v>45487</v>
      </c>
      <c r="F38" s="37">
        <f t="shared" si="23"/>
        <v>45487</v>
      </c>
      <c r="G38" s="38">
        <f t="shared" si="5"/>
        <v>45487</v>
      </c>
      <c r="H38" s="45">
        <f t="shared" si="8"/>
        <v>91</v>
      </c>
      <c r="I38" s="45">
        <f t="shared" si="9"/>
        <v>457</v>
      </c>
      <c r="J38" s="40">
        <f t="shared" si="10"/>
        <v>0.03</v>
      </c>
      <c r="K38" s="46">
        <f t="shared" si="22"/>
        <v>0.74794520547945209</v>
      </c>
      <c r="L38" s="47">
        <v>0</v>
      </c>
      <c r="M38" s="47">
        <f t="shared" si="11"/>
        <v>100</v>
      </c>
      <c r="N38" s="47">
        <f t="shared" si="12"/>
        <v>0.74794520547945209</v>
      </c>
      <c r="O38" s="48">
        <f t="shared" si="13"/>
        <v>299178.08219178085</v>
      </c>
      <c r="P38" s="1"/>
      <c r="Q38" s="1"/>
      <c r="R38" s="49">
        <f t="shared" si="14"/>
        <v>1.252054794520548</v>
      </c>
      <c r="S38" s="49">
        <f t="shared" si="15"/>
        <v>0.96327028754393984</v>
      </c>
      <c r="T38" s="50">
        <f t="shared" si="16"/>
        <v>0.74794520547945209</v>
      </c>
      <c r="U38" s="50">
        <f t="shared" si="19"/>
        <v>0.72047339314930303</v>
      </c>
      <c r="V38" s="50">
        <f t="shared" si="20"/>
        <v>0.90207216621707265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</row>
    <row r="39" spans="2:143" s="35" customFormat="1" ht="12.75" customHeight="1" x14ac:dyDescent="0.2">
      <c r="B39" s="35">
        <f t="shared" si="21"/>
        <v>18</v>
      </c>
      <c r="C39" s="36">
        <f t="shared" si="17"/>
        <v>45579</v>
      </c>
      <c r="D39" s="44">
        <f t="shared" si="6"/>
        <v>92</v>
      </c>
      <c r="E39" s="36">
        <f t="shared" si="7"/>
        <v>45579</v>
      </c>
      <c r="F39" s="37">
        <f t="shared" si="23"/>
        <v>45579</v>
      </c>
      <c r="G39" s="38">
        <f t="shared" si="5"/>
        <v>45579</v>
      </c>
      <c r="H39" s="45">
        <f t="shared" si="8"/>
        <v>92</v>
      </c>
      <c r="I39" s="45">
        <f t="shared" si="9"/>
        <v>549</v>
      </c>
      <c r="J39" s="40">
        <f t="shared" si="10"/>
        <v>0.03</v>
      </c>
      <c r="K39" s="46">
        <f t="shared" si="22"/>
        <v>0.75616438356164384</v>
      </c>
      <c r="L39" s="47">
        <v>14</v>
      </c>
      <c r="M39" s="47">
        <f t="shared" si="11"/>
        <v>86</v>
      </c>
      <c r="N39" s="47">
        <f t="shared" si="12"/>
        <v>14.756164383561643</v>
      </c>
      <c r="O39" s="48">
        <f t="shared" si="13"/>
        <v>5902465.7534246575</v>
      </c>
      <c r="P39" s="1"/>
      <c r="Q39" s="1"/>
      <c r="R39" s="49">
        <f t="shared" si="14"/>
        <v>1.5041095890410958</v>
      </c>
      <c r="S39" s="49">
        <f t="shared" si="15"/>
        <v>0.95604087392503345</v>
      </c>
      <c r="T39" s="50">
        <f t="shared" si="16"/>
        <v>14.756164383561643</v>
      </c>
      <c r="U39" s="50">
        <f t="shared" si="19"/>
        <v>14.107496293041725</v>
      </c>
      <c r="V39" s="50">
        <f t="shared" si="20"/>
        <v>21.219220451725771</v>
      </c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</row>
    <row r="40" spans="2:143" s="35" customFormat="1" ht="12.75" customHeight="1" x14ac:dyDescent="0.2">
      <c r="B40" s="35">
        <f t="shared" si="21"/>
        <v>21</v>
      </c>
      <c r="C40" s="36">
        <f t="shared" si="17"/>
        <v>45671</v>
      </c>
      <c r="D40" s="44">
        <f t="shared" si="6"/>
        <v>92</v>
      </c>
      <c r="E40" s="36">
        <f t="shared" si="7"/>
        <v>45671</v>
      </c>
      <c r="F40" s="37">
        <f t="shared" si="23"/>
        <v>45671</v>
      </c>
      <c r="G40" s="38">
        <f t="shared" si="5"/>
        <v>45671</v>
      </c>
      <c r="H40" s="45">
        <f t="shared" si="8"/>
        <v>92</v>
      </c>
      <c r="I40" s="45">
        <f t="shared" si="9"/>
        <v>641</v>
      </c>
      <c r="J40" s="40">
        <f t="shared" si="10"/>
        <v>0.03</v>
      </c>
      <c r="K40" s="46">
        <f t="shared" si="22"/>
        <v>0.65030136986301368</v>
      </c>
      <c r="L40" s="47">
        <v>14</v>
      </c>
      <c r="M40" s="47">
        <f t="shared" si="11"/>
        <v>72</v>
      </c>
      <c r="N40" s="47">
        <f t="shared" si="12"/>
        <v>14.650301369863014</v>
      </c>
      <c r="O40" s="48">
        <f t="shared" si="13"/>
        <v>5860120.5479452051</v>
      </c>
      <c r="P40" s="1"/>
      <c r="Q40" s="1"/>
      <c r="R40" s="49">
        <f t="shared" si="14"/>
        <v>1.7561643835616438</v>
      </c>
      <c r="S40" s="49">
        <f t="shared" si="15"/>
        <v>0.94886571758152416</v>
      </c>
      <c r="T40" s="50">
        <f t="shared" si="16"/>
        <v>14.650301369863014</v>
      </c>
      <c r="U40" s="50">
        <f t="shared" si="19"/>
        <v>13.901168722100655</v>
      </c>
      <c r="V40" s="50">
        <f t="shared" si="20"/>
        <v>24.412737399634302</v>
      </c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</row>
    <row r="41" spans="2:143" s="35" customFormat="1" ht="12.75" customHeight="1" x14ac:dyDescent="0.2">
      <c r="B41" s="35">
        <f t="shared" si="21"/>
        <v>24</v>
      </c>
      <c r="C41" s="36">
        <f t="shared" si="17"/>
        <v>45761</v>
      </c>
      <c r="D41" s="44">
        <f t="shared" si="6"/>
        <v>90</v>
      </c>
      <c r="E41" s="36">
        <f t="shared" si="7"/>
        <v>45761</v>
      </c>
      <c r="F41" s="37">
        <f t="shared" si="23"/>
        <v>45761</v>
      </c>
      <c r="G41" s="38">
        <f t="shared" si="5"/>
        <v>45761</v>
      </c>
      <c r="H41" s="45">
        <f t="shared" si="8"/>
        <v>90</v>
      </c>
      <c r="I41" s="45">
        <f t="shared" si="9"/>
        <v>731</v>
      </c>
      <c r="J41" s="40">
        <f t="shared" si="10"/>
        <v>0.03</v>
      </c>
      <c r="K41" s="46">
        <f t="shared" si="22"/>
        <v>0.53260273972602734</v>
      </c>
      <c r="L41" s="47">
        <v>14</v>
      </c>
      <c r="M41" s="47">
        <f t="shared" si="11"/>
        <v>58</v>
      </c>
      <c r="N41" s="47">
        <f t="shared" si="12"/>
        <v>14.532602739726027</v>
      </c>
      <c r="O41" s="48">
        <f t="shared" si="13"/>
        <v>5813041.0958904112</v>
      </c>
      <c r="P41" s="1"/>
      <c r="Q41" s="1"/>
      <c r="R41" s="49">
        <f t="shared" si="14"/>
        <v>2.0027397260273974</v>
      </c>
      <c r="S41" s="49">
        <f t="shared" si="15"/>
        <v>0.94189865255144334</v>
      </c>
      <c r="T41" s="50">
        <f t="shared" si="16"/>
        <v>14.532602739726027</v>
      </c>
      <c r="U41" s="50">
        <f t="shared" si="19"/>
        <v>13.688238938613358</v>
      </c>
      <c r="V41" s="50">
        <f t="shared" si="20"/>
        <v>27.413979901716068</v>
      </c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</row>
    <row r="42" spans="2:143" s="35" customFormat="1" ht="12.75" customHeight="1" x14ac:dyDescent="0.2">
      <c r="B42" s="35">
        <f t="shared" si="21"/>
        <v>27</v>
      </c>
      <c r="C42" s="36">
        <f t="shared" si="17"/>
        <v>45852</v>
      </c>
      <c r="D42" s="44">
        <f t="shared" si="6"/>
        <v>91</v>
      </c>
      <c r="E42" s="36">
        <f t="shared" si="7"/>
        <v>45852</v>
      </c>
      <c r="F42" s="37">
        <f t="shared" si="23"/>
        <v>45852</v>
      </c>
      <c r="G42" s="38">
        <f t="shared" si="5"/>
        <v>45852</v>
      </c>
      <c r="H42" s="45">
        <f t="shared" si="8"/>
        <v>91</v>
      </c>
      <c r="I42" s="45">
        <f t="shared" si="9"/>
        <v>822</v>
      </c>
      <c r="J42" s="40">
        <f t="shared" si="10"/>
        <v>0.03</v>
      </c>
      <c r="K42" s="46">
        <f t="shared" si="22"/>
        <v>0.43380821917808221</v>
      </c>
      <c r="L42" s="47">
        <v>14</v>
      </c>
      <c r="M42" s="47">
        <f t="shared" si="11"/>
        <v>44</v>
      </c>
      <c r="N42" s="47">
        <f t="shared" si="12"/>
        <v>14.433808219178083</v>
      </c>
      <c r="O42" s="48">
        <f t="shared" si="13"/>
        <v>5773523.2876712335</v>
      </c>
      <c r="P42" s="1"/>
      <c r="Q42" s="1"/>
      <c r="R42" s="49">
        <f t="shared" si="14"/>
        <v>2.2520547945205478</v>
      </c>
      <c r="S42" s="49">
        <f t="shared" si="15"/>
        <v>0.93490618583611429</v>
      </c>
      <c r="T42" s="50">
        <f t="shared" si="16"/>
        <v>14.433808219178083</v>
      </c>
      <c r="U42" s="50">
        <f t="shared" si="19"/>
        <v>13.494256589281738</v>
      </c>
      <c r="V42" s="50">
        <f t="shared" si="20"/>
        <v>30.389805250382434</v>
      </c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</row>
    <row r="43" spans="2:143" s="35" customFormat="1" ht="12.75" customHeight="1" x14ac:dyDescent="0.2">
      <c r="B43" s="35">
        <f t="shared" si="21"/>
        <v>30</v>
      </c>
      <c r="C43" s="36">
        <f t="shared" si="17"/>
        <v>45944</v>
      </c>
      <c r="D43" s="44">
        <f t="shared" si="6"/>
        <v>92</v>
      </c>
      <c r="E43" s="36">
        <f t="shared" si="7"/>
        <v>45944</v>
      </c>
      <c r="F43" s="37">
        <f t="shared" si="23"/>
        <v>45944</v>
      </c>
      <c r="G43" s="38">
        <f t="shared" si="5"/>
        <v>45944</v>
      </c>
      <c r="H43" s="45">
        <f t="shared" si="8"/>
        <v>92</v>
      </c>
      <c r="I43" s="45">
        <f t="shared" si="9"/>
        <v>914</v>
      </c>
      <c r="J43" s="40">
        <f t="shared" si="10"/>
        <v>0.03</v>
      </c>
      <c r="K43" s="46">
        <f t="shared" si="22"/>
        <v>0.33271232876712331</v>
      </c>
      <c r="L43" s="47">
        <v>14</v>
      </c>
      <c r="M43" s="47">
        <f t="shared" si="11"/>
        <v>30</v>
      </c>
      <c r="N43" s="47">
        <f t="shared" si="12"/>
        <v>14.332712328767123</v>
      </c>
      <c r="O43" s="48">
        <f t="shared" si="13"/>
        <v>5733084.9315068498</v>
      </c>
      <c r="P43" s="1"/>
      <c r="Q43" s="1"/>
      <c r="R43" s="49">
        <f t="shared" si="14"/>
        <v>2.504109589041096</v>
      </c>
      <c r="S43" s="49">
        <f t="shared" si="15"/>
        <v>0.92788964686498443</v>
      </c>
      <c r="T43" s="50">
        <f t="shared" si="16"/>
        <v>14.332712328767123</v>
      </c>
      <c r="U43" s="50">
        <f t="shared" si="19"/>
        <v>13.299175381357134</v>
      </c>
      <c r="V43" s="50">
        <f t="shared" si="20"/>
        <v>33.302592598795677</v>
      </c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</row>
    <row r="44" spans="2:143" s="35" customFormat="1" ht="12.75" customHeight="1" x14ac:dyDescent="0.2">
      <c r="B44" s="35">
        <f t="shared" si="21"/>
        <v>33</v>
      </c>
      <c r="C44" s="36">
        <f t="shared" si="17"/>
        <v>46036</v>
      </c>
      <c r="D44" s="44">
        <f t="shared" si="6"/>
        <v>92</v>
      </c>
      <c r="E44" s="36">
        <f t="shared" si="7"/>
        <v>46036</v>
      </c>
      <c r="F44" s="37">
        <f t="shared" si="23"/>
        <v>46036</v>
      </c>
      <c r="G44" s="38">
        <f t="shared" si="5"/>
        <v>46036</v>
      </c>
      <c r="H44" s="45">
        <f t="shared" si="8"/>
        <v>92</v>
      </c>
      <c r="I44" s="45">
        <f t="shared" si="9"/>
        <v>1006</v>
      </c>
      <c r="J44" s="40">
        <f t="shared" si="10"/>
        <v>0.03</v>
      </c>
      <c r="K44" s="46">
        <f t="shared" si="22"/>
        <v>0.22684931506849315</v>
      </c>
      <c r="L44" s="47">
        <v>14</v>
      </c>
      <c r="M44" s="47">
        <f t="shared" si="11"/>
        <v>16</v>
      </c>
      <c r="N44" s="47">
        <f t="shared" si="12"/>
        <v>14.226849315068494</v>
      </c>
      <c r="O44" s="48">
        <f t="shared" si="13"/>
        <v>5690739.7260273965</v>
      </c>
      <c r="P44" s="1"/>
      <c r="Q44" s="1"/>
      <c r="R44" s="49">
        <f t="shared" si="14"/>
        <v>2.7561643835616438</v>
      </c>
      <c r="S44" s="49">
        <f t="shared" si="15"/>
        <v>0.92092576752952648</v>
      </c>
      <c r="T44" s="50">
        <f t="shared" si="16"/>
        <v>14.226849315068494</v>
      </c>
      <c r="U44" s="50">
        <f t="shared" si="19"/>
        <v>13.10187212500637</v>
      </c>
      <c r="V44" s="50">
        <f t="shared" si="20"/>
        <v>36.110913308921667</v>
      </c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</row>
    <row r="45" spans="2:143" s="35" customFormat="1" ht="12.75" customHeight="1" x14ac:dyDescent="0.2">
      <c r="B45" s="35">
        <f>DATEDIF($C$33,C45,"m")</f>
        <v>36</v>
      </c>
      <c r="C45" s="36">
        <f>EDATE(C44,3)</f>
        <v>46126</v>
      </c>
      <c r="D45" s="44">
        <f t="shared" si="6"/>
        <v>90</v>
      </c>
      <c r="E45" s="36">
        <f t="shared" si="7"/>
        <v>46126</v>
      </c>
      <c r="F45" s="37">
        <f t="shared" si="23"/>
        <v>46126</v>
      </c>
      <c r="G45" s="52">
        <f t="shared" si="5"/>
        <v>46126</v>
      </c>
      <c r="H45" s="53">
        <f t="shared" si="8"/>
        <v>90</v>
      </c>
      <c r="I45" s="53">
        <f t="shared" si="9"/>
        <v>1096</v>
      </c>
      <c r="J45" s="54">
        <f t="shared" si="10"/>
        <v>0.03</v>
      </c>
      <c r="K45" s="55">
        <f t="shared" si="22"/>
        <v>0.11835616438356164</v>
      </c>
      <c r="L45" s="56">
        <v>16</v>
      </c>
      <c r="M45" s="56">
        <f t="shared" si="11"/>
        <v>0</v>
      </c>
      <c r="N45" s="56">
        <f t="shared" si="12"/>
        <v>16.118356164383563</v>
      </c>
      <c r="O45" s="57">
        <f t="shared" si="13"/>
        <v>6447342.4657534249</v>
      </c>
      <c r="P45" s="1"/>
      <c r="Q45" s="1"/>
      <c r="R45" s="49">
        <f t="shared" si="14"/>
        <v>3.0027397260273974</v>
      </c>
      <c r="S45" s="49">
        <f t="shared" si="15"/>
        <v>0.91416385212740936</v>
      </c>
      <c r="T45" s="50">
        <f t="shared" si="16"/>
        <v>16.118356164383563</v>
      </c>
      <c r="U45" s="50">
        <f t="shared" si="19"/>
        <v>14.734818561194453</v>
      </c>
      <c r="V45" s="50">
        <f t="shared" si="20"/>
        <v>44.244825049504442</v>
      </c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</row>
    <row r="46" spans="2:143" s="35" customFormat="1" ht="12.75" customHeight="1" x14ac:dyDescent="0.2">
      <c r="G46" s="58"/>
      <c r="H46" s="59"/>
      <c r="I46" s="59"/>
      <c r="J46" s="40"/>
      <c r="K46" s="60"/>
      <c r="L46" s="61"/>
      <c r="M46" s="62"/>
      <c r="N46" s="62"/>
      <c r="O46" s="63"/>
      <c r="P46" s="1"/>
      <c r="Q46" s="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</row>
    <row r="47" spans="2:143" ht="12.75" customHeight="1" x14ac:dyDescent="0.2">
      <c r="G47" s="64"/>
      <c r="H47" s="59"/>
      <c r="I47" s="59"/>
      <c r="J47" s="59"/>
      <c r="K47" s="59"/>
      <c r="L47" s="65">
        <f>SUM(L34:L45)</f>
        <v>100</v>
      </c>
      <c r="M47" s="62"/>
      <c r="N47" s="62"/>
      <c r="O47" s="66">
        <f>SUM(O33:O45)</f>
        <v>2722783.5616438398</v>
      </c>
      <c r="R47" s="1"/>
      <c r="S47" s="1"/>
      <c r="T47" s="1"/>
      <c r="U47" s="1"/>
      <c r="V47" s="1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</row>
    <row r="48" spans="2:143" x14ac:dyDescent="0.2">
      <c r="R48" s="67"/>
      <c r="S48" s="67"/>
      <c r="T48" s="50"/>
      <c r="U48" s="68">
        <f>SUM(U34:U45)</f>
        <v>99.999999664184884</v>
      </c>
      <c r="V48" s="50">
        <f>SUM(V34:V45)</f>
        <v>219.83959317359697</v>
      </c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</row>
    <row r="49" spans="8:143" x14ac:dyDescent="0.2"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</row>
    <row r="50" spans="8:143" x14ac:dyDescent="0.2">
      <c r="R50" s="1"/>
      <c r="S50" s="1"/>
      <c r="T50" s="1"/>
      <c r="U50" s="1"/>
      <c r="V50" s="1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</row>
    <row r="51" spans="8:143" x14ac:dyDescent="0.2">
      <c r="R51" s="1"/>
      <c r="S51" s="1"/>
      <c r="T51" s="1"/>
      <c r="U51" s="1"/>
      <c r="V51" s="1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</row>
    <row r="52" spans="8:143" x14ac:dyDescent="0.2">
      <c r="R52" s="1"/>
      <c r="S52" s="1"/>
      <c r="T52" s="1"/>
      <c r="U52" s="1"/>
      <c r="V52" s="1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</row>
    <row r="53" spans="8:143" x14ac:dyDescent="0.2">
      <c r="R53" s="1"/>
      <c r="S53" s="1"/>
      <c r="T53" s="1"/>
      <c r="U53" s="1"/>
      <c r="V53" s="1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</row>
    <row r="54" spans="8:143" ht="9.75" customHeight="1" x14ac:dyDescent="0.2">
      <c r="R54" s="1"/>
      <c r="S54" s="1"/>
      <c r="T54" s="1"/>
      <c r="U54" s="1"/>
      <c r="V54" s="1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</row>
    <row r="55" spans="8:143" x14ac:dyDescent="0.2">
      <c r="R55" s="1"/>
      <c r="S55" s="1"/>
      <c r="T55" s="1"/>
      <c r="U55" s="1"/>
      <c r="V55" s="1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</row>
    <row r="56" spans="8:143" x14ac:dyDescent="0.2">
      <c r="R56" s="1"/>
      <c r="S56" s="1"/>
      <c r="T56" s="1"/>
      <c r="U56" s="1"/>
      <c r="V56" s="1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</row>
    <row r="57" spans="8:143" x14ac:dyDescent="0.2">
      <c r="R57" s="1"/>
      <c r="S57" s="1"/>
      <c r="T57" s="1"/>
      <c r="U57" s="1"/>
      <c r="V57" s="1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</row>
    <row r="58" spans="8:143" hidden="1" x14ac:dyDescent="0.2">
      <c r="H58" s="69"/>
      <c r="I58" s="69" t="s">
        <v>33</v>
      </c>
      <c r="J58" s="69"/>
      <c r="K58" s="69" t="s">
        <v>34</v>
      </c>
      <c r="R58" s="1"/>
      <c r="S58" s="1"/>
      <c r="T58" s="1"/>
      <c r="U58" s="1"/>
      <c r="V58" s="1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</row>
    <row r="59" spans="8:143" hidden="1" x14ac:dyDescent="0.2">
      <c r="H59" s="69">
        <v>1</v>
      </c>
      <c r="I59" s="69"/>
      <c r="J59" s="69"/>
      <c r="K59" s="69"/>
      <c r="R59" s="1"/>
      <c r="S59" s="1"/>
      <c r="T59" s="1"/>
      <c r="U59" s="1"/>
      <c r="V59" s="1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</row>
    <row r="60" spans="8:143" hidden="1" x14ac:dyDescent="0.2">
      <c r="H60" s="69">
        <v>2</v>
      </c>
      <c r="I60" s="69"/>
      <c r="J60" s="69"/>
      <c r="K60" s="69"/>
      <c r="R60" s="1"/>
      <c r="S60" s="1"/>
      <c r="T60" s="1"/>
      <c r="U60" s="1"/>
      <c r="V60" s="1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</row>
    <row r="61" spans="8:143" hidden="1" x14ac:dyDescent="0.2">
      <c r="H61" s="69">
        <v>3</v>
      </c>
      <c r="I61" s="69">
        <v>1</v>
      </c>
      <c r="J61" s="69"/>
      <c r="K61" s="69"/>
      <c r="R61" s="1"/>
      <c r="S61" s="1"/>
      <c r="T61" s="1"/>
      <c r="U61" s="1"/>
      <c r="V61" s="1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</row>
    <row r="62" spans="8:143" hidden="1" x14ac:dyDescent="0.2">
      <c r="H62" s="69">
        <v>4</v>
      </c>
      <c r="I62" s="69"/>
      <c r="J62" s="69"/>
      <c r="K62" s="69"/>
      <c r="R62" s="1"/>
      <c r="S62" s="1"/>
      <c r="T62" s="1"/>
      <c r="U62" s="1"/>
      <c r="V62" s="1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</row>
    <row r="63" spans="8:143" hidden="1" x14ac:dyDescent="0.2">
      <c r="H63" s="69">
        <v>5</v>
      </c>
      <c r="I63" s="69"/>
      <c r="J63" s="69"/>
      <c r="K63" s="69"/>
      <c r="R63" s="1"/>
      <c r="S63" s="1"/>
      <c r="T63" s="1"/>
      <c r="U63" s="1"/>
      <c r="V63" s="1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</row>
    <row r="64" spans="8:143" hidden="1" x14ac:dyDescent="0.2">
      <c r="H64" s="69">
        <v>6</v>
      </c>
      <c r="I64" s="69">
        <v>2</v>
      </c>
      <c r="J64" s="69">
        <v>1</v>
      </c>
      <c r="K64" s="69"/>
      <c r="R64" s="1"/>
      <c r="S64" s="1"/>
      <c r="T64" s="1"/>
      <c r="U64" s="1"/>
      <c r="V64" s="1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</row>
    <row r="65" spans="8:143" hidden="1" x14ac:dyDescent="0.2">
      <c r="H65" s="69">
        <v>7</v>
      </c>
      <c r="I65" s="69"/>
      <c r="J65" s="69"/>
      <c r="K65" s="69"/>
      <c r="R65" s="1"/>
      <c r="S65" s="1"/>
      <c r="T65" s="1"/>
      <c r="U65" s="1"/>
      <c r="V65" s="1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</row>
    <row r="66" spans="8:143" hidden="1" x14ac:dyDescent="0.2">
      <c r="H66" s="69">
        <v>8</v>
      </c>
      <c r="I66" s="69"/>
      <c r="J66" s="69"/>
      <c r="K66" s="69"/>
      <c r="R66" s="1"/>
      <c r="S66" s="1"/>
      <c r="T66" s="1"/>
      <c r="U66" s="1"/>
      <c r="V66" s="1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</row>
    <row r="67" spans="8:143" hidden="1" x14ac:dyDescent="0.2">
      <c r="H67" s="69">
        <v>9</v>
      </c>
      <c r="I67" s="69">
        <v>3</v>
      </c>
      <c r="J67" s="69"/>
      <c r="K67" s="69"/>
      <c r="R67" s="1"/>
      <c r="S67" s="1"/>
      <c r="T67" s="1"/>
      <c r="U67" s="1"/>
      <c r="V67" s="1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</row>
    <row r="68" spans="8:143" hidden="1" x14ac:dyDescent="0.2">
      <c r="H68" s="69">
        <v>10</v>
      </c>
      <c r="I68" s="69"/>
      <c r="J68" s="69"/>
      <c r="K68" s="69"/>
      <c r="R68" s="1"/>
      <c r="S68" s="1"/>
      <c r="T68" s="1"/>
      <c r="U68" s="1"/>
      <c r="V68" s="1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</row>
    <row r="69" spans="8:143" hidden="1" x14ac:dyDescent="0.2">
      <c r="H69" s="69">
        <v>11</v>
      </c>
      <c r="I69" s="69"/>
      <c r="J69" s="69"/>
      <c r="K69" s="69"/>
      <c r="R69" s="1"/>
      <c r="S69" s="1"/>
      <c r="T69" s="1"/>
      <c r="U69" s="1"/>
      <c r="V69" s="1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</row>
    <row r="70" spans="8:143" hidden="1" x14ac:dyDescent="0.2">
      <c r="H70" s="69">
        <v>12</v>
      </c>
      <c r="I70" s="69">
        <v>4</v>
      </c>
      <c r="J70" s="69">
        <v>2</v>
      </c>
      <c r="K70" s="69"/>
      <c r="R70" s="1"/>
      <c r="S70" s="1"/>
      <c r="T70" s="1"/>
      <c r="U70" s="1"/>
      <c r="V70" s="1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</row>
    <row r="71" spans="8:143" hidden="1" x14ac:dyDescent="0.2">
      <c r="H71" s="69">
        <v>13</v>
      </c>
      <c r="I71" s="69"/>
      <c r="J71" s="69"/>
      <c r="K71" s="69"/>
      <c r="R71" s="1"/>
      <c r="S71" s="1"/>
      <c r="T71" s="1"/>
      <c r="U71" s="1"/>
      <c r="V71" s="1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</row>
    <row r="72" spans="8:143" hidden="1" x14ac:dyDescent="0.2">
      <c r="H72" s="69">
        <v>14</v>
      </c>
      <c r="I72" s="69"/>
      <c r="J72" s="69"/>
      <c r="K72" s="69"/>
      <c r="R72" s="1"/>
      <c r="S72" s="1"/>
      <c r="T72" s="1"/>
      <c r="U72" s="1"/>
      <c r="V72" s="1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</row>
    <row r="73" spans="8:143" hidden="1" x14ac:dyDescent="0.2">
      <c r="H73" s="69">
        <v>15</v>
      </c>
      <c r="I73" s="69">
        <v>5</v>
      </c>
      <c r="J73" s="69"/>
      <c r="K73" s="69"/>
      <c r="R73" s="1"/>
      <c r="S73" s="1"/>
      <c r="T73" s="1"/>
      <c r="U73" s="1"/>
      <c r="V73" s="1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</row>
    <row r="74" spans="8:143" hidden="1" x14ac:dyDescent="0.2">
      <c r="H74" s="69">
        <v>16</v>
      </c>
      <c r="I74" s="69"/>
      <c r="J74" s="69"/>
      <c r="K74" s="69"/>
      <c r="R74" s="1"/>
      <c r="S74" s="1"/>
      <c r="T74" s="1"/>
      <c r="U74" s="1"/>
      <c r="V74" s="1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</row>
    <row r="75" spans="8:143" hidden="1" x14ac:dyDescent="0.2">
      <c r="H75" s="69">
        <v>17</v>
      </c>
      <c r="I75" s="69"/>
      <c r="J75" s="69"/>
      <c r="K75" s="69"/>
      <c r="R75" s="1"/>
      <c r="S75" s="1"/>
      <c r="T75" s="1"/>
      <c r="U75" s="1"/>
      <c r="V75" s="1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</row>
    <row r="76" spans="8:143" hidden="1" x14ac:dyDescent="0.2">
      <c r="H76" s="69">
        <v>18</v>
      </c>
      <c r="I76" s="69">
        <v>6</v>
      </c>
      <c r="J76" s="69">
        <v>3</v>
      </c>
      <c r="K76" s="69"/>
      <c r="R76" s="1"/>
      <c r="S76" s="1"/>
      <c r="T76" s="1"/>
      <c r="U76" s="1"/>
      <c r="V76" s="1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</row>
    <row r="77" spans="8:143" hidden="1" x14ac:dyDescent="0.2">
      <c r="H77" s="69">
        <v>19</v>
      </c>
      <c r="I77" s="69"/>
      <c r="J77" s="69"/>
      <c r="K77" s="69"/>
      <c r="R77" s="1"/>
      <c r="S77" s="1"/>
      <c r="T77" s="1"/>
      <c r="U77" s="1"/>
      <c r="V77" s="1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</row>
    <row r="78" spans="8:143" hidden="1" x14ac:dyDescent="0.2">
      <c r="H78" s="69">
        <v>20</v>
      </c>
      <c r="I78" s="69"/>
      <c r="J78" s="69"/>
      <c r="K78" s="69"/>
      <c r="R78" s="1"/>
      <c r="S78" s="1"/>
      <c r="T78" s="1"/>
      <c r="U78" s="1"/>
      <c r="V78" s="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</row>
    <row r="79" spans="8:143" hidden="1" x14ac:dyDescent="0.2">
      <c r="H79" s="69">
        <v>21</v>
      </c>
      <c r="I79" s="69">
        <v>7</v>
      </c>
      <c r="J79" s="69"/>
      <c r="K79" s="69"/>
      <c r="R79" s="1"/>
      <c r="S79" s="1"/>
      <c r="T79" s="1"/>
      <c r="U79" s="1"/>
      <c r="V79" s="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</row>
    <row r="80" spans="8:143" hidden="1" x14ac:dyDescent="0.2">
      <c r="H80" s="69">
        <v>22</v>
      </c>
      <c r="I80" s="69"/>
      <c r="J80" s="69"/>
      <c r="K80" s="69"/>
      <c r="R80" s="1"/>
      <c r="S80" s="1"/>
      <c r="T80" s="1"/>
      <c r="U80" s="1"/>
      <c r="V80" s="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</row>
    <row r="81" spans="8:143" hidden="1" x14ac:dyDescent="0.2">
      <c r="H81" s="69">
        <v>23</v>
      </c>
      <c r="I81" s="69"/>
      <c r="J81" s="69"/>
      <c r="K81" s="69"/>
      <c r="R81" s="1"/>
      <c r="S81" s="1"/>
      <c r="T81" s="1"/>
      <c r="U81" s="1"/>
      <c r="V81" s="1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</row>
    <row r="82" spans="8:143" hidden="1" x14ac:dyDescent="0.2">
      <c r="H82" s="69">
        <v>24</v>
      </c>
      <c r="I82" s="69">
        <v>8</v>
      </c>
      <c r="J82" s="69">
        <v>4</v>
      </c>
      <c r="K82" s="69"/>
      <c r="R82" s="1"/>
      <c r="S82" s="1"/>
      <c r="T82" s="1"/>
      <c r="U82" s="1"/>
      <c r="V82" s="1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</row>
    <row r="83" spans="8:143" hidden="1" x14ac:dyDescent="0.2">
      <c r="H83" s="69">
        <v>25</v>
      </c>
      <c r="I83" s="69"/>
      <c r="J83" s="69"/>
      <c r="K83" s="69"/>
      <c r="R83" s="1"/>
      <c r="S83" s="1"/>
      <c r="T83" s="1"/>
      <c r="U83" s="1"/>
      <c r="V83" s="1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</row>
    <row r="84" spans="8:143" hidden="1" x14ac:dyDescent="0.2">
      <c r="H84" s="69">
        <v>26</v>
      </c>
      <c r="I84" s="69"/>
      <c r="J84" s="69"/>
      <c r="K84" s="69"/>
      <c r="R84" s="1"/>
      <c r="S84" s="1"/>
      <c r="T84" s="1"/>
      <c r="U84" s="1"/>
      <c r="V84" s="1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</row>
    <row r="85" spans="8:143" hidden="1" x14ac:dyDescent="0.2">
      <c r="H85" s="69">
        <v>27</v>
      </c>
      <c r="I85" s="69">
        <v>9</v>
      </c>
      <c r="J85" s="69"/>
      <c r="K85" s="69"/>
      <c r="R85" s="1"/>
      <c r="S85" s="1"/>
      <c r="T85" s="1"/>
      <c r="U85" s="1"/>
      <c r="V85" s="1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</row>
    <row r="86" spans="8:143" hidden="1" x14ac:dyDescent="0.2">
      <c r="H86" s="69">
        <v>28</v>
      </c>
      <c r="I86" s="69"/>
      <c r="J86" s="69"/>
      <c r="K86" s="69"/>
      <c r="R86" s="1"/>
      <c r="S86" s="1"/>
      <c r="T86" s="1"/>
      <c r="U86" s="1"/>
      <c r="V86" s="1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</row>
    <row r="87" spans="8:143" hidden="1" x14ac:dyDescent="0.2">
      <c r="H87" s="69">
        <v>29</v>
      </c>
      <c r="I87" s="69"/>
      <c r="J87" s="69"/>
      <c r="K87" s="69"/>
      <c r="R87" s="1"/>
      <c r="S87" s="1"/>
      <c r="T87" s="1"/>
      <c r="U87" s="1"/>
      <c r="V87" s="1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</row>
    <row r="88" spans="8:143" hidden="1" x14ac:dyDescent="0.2">
      <c r="H88" s="69">
        <v>30</v>
      </c>
      <c r="I88" s="69">
        <v>10</v>
      </c>
      <c r="J88" s="69">
        <v>5</v>
      </c>
      <c r="K88" s="69"/>
      <c r="R88" s="1"/>
      <c r="S88" s="1"/>
      <c r="T88" s="1"/>
      <c r="U88" s="1"/>
      <c r="V88" s="1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</row>
    <row r="89" spans="8:143" hidden="1" x14ac:dyDescent="0.2">
      <c r="H89" s="69">
        <v>31</v>
      </c>
      <c r="I89" s="69"/>
      <c r="J89" s="69"/>
      <c r="K89" s="69"/>
      <c r="R89" s="1"/>
      <c r="S89" s="1"/>
      <c r="T89" s="1"/>
      <c r="U89" s="1"/>
      <c r="V89" s="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</row>
    <row r="90" spans="8:143" hidden="1" x14ac:dyDescent="0.2">
      <c r="H90" s="69">
        <v>32</v>
      </c>
      <c r="I90" s="69"/>
      <c r="J90" s="69"/>
      <c r="K90" s="69"/>
      <c r="R90" s="1"/>
      <c r="S90" s="1"/>
      <c r="T90" s="1"/>
      <c r="U90" s="1"/>
      <c r="V90" s="1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</row>
    <row r="91" spans="8:143" hidden="1" x14ac:dyDescent="0.2">
      <c r="H91" s="69">
        <v>33</v>
      </c>
      <c r="I91" s="69">
        <v>11</v>
      </c>
      <c r="J91" s="69"/>
      <c r="K91" s="69"/>
      <c r="R91" s="1"/>
      <c r="S91" s="1"/>
      <c r="T91" s="1"/>
      <c r="U91" s="1"/>
      <c r="V91" s="1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</row>
    <row r="92" spans="8:143" hidden="1" x14ac:dyDescent="0.2">
      <c r="H92" s="69">
        <v>34</v>
      </c>
      <c r="I92" s="69"/>
      <c r="J92" s="69"/>
      <c r="K92" s="69"/>
      <c r="R92" s="1"/>
      <c r="S92" s="1"/>
      <c r="T92" s="1"/>
      <c r="U92" s="1"/>
      <c r="V92" s="1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</row>
    <row r="93" spans="8:143" hidden="1" x14ac:dyDescent="0.2">
      <c r="H93" s="69">
        <v>35</v>
      </c>
      <c r="I93" s="69"/>
      <c r="J93" s="69"/>
      <c r="K93" s="69"/>
      <c r="R93" s="1"/>
      <c r="S93" s="1"/>
      <c r="T93" s="1"/>
      <c r="U93" s="1"/>
      <c r="V93" s="1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</row>
    <row r="94" spans="8:143" hidden="1" x14ac:dyDescent="0.2">
      <c r="H94" s="69">
        <v>36</v>
      </c>
      <c r="I94" s="69">
        <v>12</v>
      </c>
      <c r="J94" s="69">
        <v>6</v>
      </c>
      <c r="K94" s="69">
        <v>1</v>
      </c>
      <c r="R94" s="1"/>
      <c r="S94" s="1"/>
      <c r="T94" s="1"/>
      <c r="U94" s="1"/>
      <c r="V94" s="1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</row>
    <row r="95" spans="8:143" hidden="1" x14ac:dyDescent="0.2">
      <c r="H95" s="69">
        <v>37</v>
      </c>
      <c r="I95" s="69"/>
      <c r="J95" s="69"/>
      <c r="K95" s="69"/>
      <c r="R95" s="1"/>
      <c r="S95" s="1"/>
      <c r="T95" s="1"/>
      <c r="U95" s="1"/>
      <c r="V95" s="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</row>
    <row r="96" spans="8:143" hidden="1" x14ac:dyDescent="0.2">
      <c r="H96" s="69">
        <v>38</v>
      </c>
      <c r="I96" s="69"/>
      <c r="J96" s="69"/>
      <c r="K96" s="69"/>
      <c r="R96" s="1"/>
      <c r="S96" s="1"/>
      <c r="T96" s="1"/>
      <c r="U96" s="1"/>
      <c r="V96" s="1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</row>
    <row r="97" spans="8:143" hidden="1" x14ac:dyDescent="0.2">
      <c r="H97" s="69">
        <v>39</v>
      </c>
      <c r="I97" s="69">
        <v>13</v>
      </c>
      <c r="J97" s="69"/>
      <c r="K97" s="69"/>
      <c r="R97" s="1"/>
      <c r="S97" s="1"/>
      <c r="T97" s="1"/>
      <c r="U97" s="1"/>
      <c r="V97" s="1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</row>
    <row r="98" spans="8:143" hidden="1" x14ac:dyDescent="0.2">
      <c r="H98" s="69">
        <v>40</v>
      </c>
      <c r="I98" s="69"/>
      <c r="J98" s="69"/>
      <c r="K98" s="69"/>
      <c r="R98" s="1"/>
      <c r="S98" s="1"/>
      <c r="T98" s="1"/>
      <c r="U98" s="1"/>
      <c r="V98" s="1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</row>
    <row r="99" spans="8:143" hidden="1" x14ac:dyDescent="0.2">
      <c r="H99" s="69">
        <v>41</v>
      </c>
      <c r="I99" s="69"/>
      <c r="J99" s="69"/>
      <c r="K99" s="69"/>
      <c r="R99" s="1"/>
      <c r="S99" s="1"/>
      <c r="T99" s="1"/>
      <c r="U99" s="1"/>
      <c r="V99" s="1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</row>
    <row r="100" spans="8:143" hidden="1" x14ac:dyDescent="0.2">
      <c r="H100" s="69">
        <v>42</v>
      </c>
      <c r="I100" s="69">
        <v>14</v>
      </c>
      <c r="J100" s="69">
        <v>7</v>
      </c>
      <c r="K100" s="69">
        <v>2</v>
      </c>
      <c r="R100" s="1"/>
      <c r="S100" s="1"/>
      <c r="T100" s="1"/>
      <c r="U100" s="1"/>
      <c r="V100" s="1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</row>
    <row r="101" spans="8:143" hidden="1" x14ac:dyDescent="0.2">
      <c r="H101" s="69">
        <v>43</v>
      </c>
      <c r="I101" s="69"/>
      <c r="J101" s="69"/>
      <c r="K101" s="69"/>
      <c r="R101" s="1"/>
      <c r="S101" s="1"/>
      <c r="T101" s="1"/>
      <c r="U101" s="1"/>
      <c r="V101" s="1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</row>
    <row r="102" spans="8:143" hidden="1" x14ac:dyDescent="0.2">
      <c r="H102" s="69">
        <v>44</v>
      </c>
      <c r="I102" s="69"/>
      <c r="J102" s="69"/>
      <c r="K102" s="69"/>
      <c r="R102" s="1"/>
      <c r="S102" s="1"/>
      <c r="T102" s="1"/>
      <c r="U102" s="1"/>
      <c r="V102" s="1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</row>
    <row r="103" spans="8:143" hidden="1" x14ac:dyDescent="0.2">
      <c r="H103" s="69">
        <v>45</v>
      </c>
      <c r="I103" s="69">
        <v>15</v>
      </c>
      <c r="J103" s="69"/>
      <c r="K103" s="69"/>
      <c r="R103" s="1"/>
      <c r="S103" s="1"/>
      <c r="T103" s="1"/>
      <c r="U103" s="1"/>
      <c r="V103" s="1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</row>
    <row r="104" spans="8:143" hidden="1" x14ac:dyDescent="0.2">
      <c r="H104" s="69">
        <v>46</v>
      </c>
      <c r="I104" s="69"/>
      <c r="J104" s="69"/>
      <c r="K104" s="69"/>
      <c r="R104" s="1"/>
      <c r="S104" s="1"/>
      <c r="T104" s="1"/>
      <c r="U104" s="1"/>
      <c r="V104" s="1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</row>
    <row r="105" spans="8:143" hidden="1" x14ac:dyDescent="0.2">
      <c r="H105" s="69">
        <v>47</v>
      </c>
      <c r="I105" s="69"/>
      <c r="J105" s="69"/>
      <c r="K105" s="69"/>
      <c r="R105" s="1"/>
      <c r="S105" s="1"/>
      <c r="T105" s="1"/>
      <c r="U105" s="1"/>
      <c r="V105" s="1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</row>
    <row r="106" spans="8:143" hidden="1" x14ac:dyDescent="0.2">
      <c r="H106" s="69">
        <v>48</v>
      </c>
      <c r="I106" s="69">
        <v>16</v>
      </c>
      <c r="J106" s="69">
        <v>8</v>
      </c>
      <c r="K106" s="69">
        <v>3</v>
      </c>
      <c r="R106" s="1"/>
      <c r="S106" s="1"/>
      <c r="T106" s="1"/>
      <c r="U106" s="1"/>
      <c r="V106" s="1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</row>
    <row r="107" spans="8:143" hidden="1" x14ac:dyDescent="0.2">
      <c r="H107" s="69">
        <v>49</v>
      </c>
      <c r="I107" s="69"/>
      <c r="J107" s="69"/>
      <c r="K107" s="69"/>
      <c r="R107" s="1"/>
      <c r="S107" s="1"/>
      <c r="T107" s="1"/>
      <c r="U107" s="1"/>
      <c r="V107" s="1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</row>
    <row r="108" spans="8:143" hidden="1" x14ac:dyDescent="0.2">
      <c r="H108" s="69">
        <v>50</v>
      </c>
      <c r="I108" s="69"/>
      <c r="J108" s="69"/>
      <c r="K108" s="69"/>
      <c r="R108" s="1"/>
      <c r="S108" s="1"/>
      <c r="T108" s="1"/>
      <c r="U108" s="1"/>
      <c r="V108" s="1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</row>
    <row r="109" spans="8:143" hidden="1" x14ac:dyDescent="0.2">
      <c r="H109" s="69">
        <v>51</v>
      </c>
      <c r="I109" s="69">
        <v>17</v>
      </c>
      <c r="J109" s="69"/>
      <c r="K109" s="69"/>
      <c r="R109" s="1"/>
      <c r="S109" s="1"/>
      <c r="T109" s="1"/>
      <c r="U109" s="1"/>
      <c r="V109" s="1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</row>
    <row r="110" spans="8:143" hidden="1" x14ac:dyDescent="0.2">
      <c r="H110" s="69">
        <v>52</v>
      </c>
      <c r="I110" s="69"/>
      <c r="J110" s="69"/>
      <c r="K110" s="69"/>
      <c r="R110" s="1"/>
      <c r="S110" s="1"/>
      <c r="T110" s="1"/>
      <c r="U110" s="1"/>
      <c r="V110" s="1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</row>
    <row r="111" spans="8:143" hidden="1" x14ac:dyDescent="0.2">
      <c r="H111" s="69">
        <v>53</v>
      </c>
      <c r="I111" s="69"/>
      <c r="J111" s="69"/>
      <c r="K111" s="69"/>
      <c r="R111" s="1"/>
      <c r="S111" s="1"/>
      <c r="T111" s="1"/>
      <c r="U111" s="1"/>
      <c r="V111" s="1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</row>
    <row r="112" spans="8:143" hidden="1" x14ac:dyDescent="0.2">
      <c r="H112" s="69">
        <v>54</v>
      </c>
      <c r="I112" s="69">
        <v>18</v>
      </c>
      <c r="J112" s="69">
        <v>9</v>
      </c>
      <c r="K112" s="69">
        <v>4</v>
      </c>
      <c r="R112" s="1"/>
      <c r="S112" s="1"/>
      <c r="T112" s="1"/>
      <c r="U112" s="1"/>
      <c r="V112" s="1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</row>
    <row r="113" spans="8:143" hidden="1" x14ac:dyDescent="0.2">
      <c r="H113" s="69">
        <v>55</v>
      </c>
      <c r="I113" s="69"/>
      <c r="J113" s="69"/>
      <c r="K113" s="69"/>
      <c r="R113" s="1"/>
      <c r="S113" s="1"/>
      <c r="T113" s="1"/>
      <c r="U113" s="1"/>
      <c r="V113" s="1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</row>
    <row r="114" spans="8:143" hidden="1" x14ac:dyDescent="0.2">
      <c r="H114" s="69">
        <v>56</v>
      </c>
      <c r="I114" s="69"/>
      <c r="J114" s="69"/>
      <c r="K114" s="69"/>
      <c r="R114" s="1"/>
      <c r="S114" s="1"/>
      <c r="T114" s="1"/>
      <c r="U114" s="1"/>
      <c r="V114" s="1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</row>
    <row r="115" spans="8:143" hidden="1" x14ac:dyDescent="0.2">
      <c r="H115" s="69">
        <v>57</v>
      </c>
      <c r="I115" s="69">
        <v>19</v>
      </c>
      <c r="J115" s="69"/>
      <c r="K115" s="69"/>
      <c r="R115" s="1"/>
      <c r="S115" s="1"/>
      <c r="T115" s="1"/>
      <c r="U115" s="1"/>
      <c r="V115" s="1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</row>
    <row r="116" spans="8:143" hidden="1" x14ac:dyDescent="0.2">
      <c r="H116" s="69">
        <v>58</v>
      </c>
      <c r="I116" s="69"/>
      <c r="J116" s="69"/>
      <c r="K116" s="69"/>
      <c r="R116" s="1"/>
      <c r="S116" s="1"/>
      <c r="T116" s="1"/>
      <c r="U116" s="1"/>
      <c r="V116" s="1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</row>
    <row r="117" spans="8:143" hidden="1" x14ac:dyDescent="0.2">
      <c r="H117" s="69">
        <v>59</v>
      </c>
      <c r="I117" s="69"/>
      <c r="J117" s="69"/>
      <c r="K117" s="69"/>
      <c r="R117" s="1"/>
      <c r="S117" s="1"/>
      <c r="T117" s="1"/>
      <c r="U117" s="1"/>
      <c r="V117" s="1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</row>
    <row r="118" spans="8:143" hidden="1" x14ac:dyDescent="0.2">
      <c r="H118" s="69">
        <v>60</v>
      </c>
      <c r="I118" s="69">
        <v>20</v>
      </c>
      <c r="J118" s="69">
        <v>10</v>
      </c>
      <c r="K118" s="69">
        <v>5</v>
      </c>
      <c r="R118" s="1"/>
      <c r="S118" s="1"/>
      <c r="T118" s="1"/>
      <c r="U118" s="1"/>
      <c r="V118" s="1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</row>
    <row r="119" spans="8:143" hidden="1" x14ac:dyDescent="0.2">
      <c r="R119" s="1"/>
      <c r="S119" s="1"/>
      <c r="T119" s="1"/>
      <c r="U119" s="1"/>
      <c r="V119" s="1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</row>
    <row r="120" spans="8:143" hidden="1" x14ac:dyDescent="0.2">
      <c r="R120" s="1"/>
      <c r="S120" s="1"/>
      <c r="T120" s="1"/>
      <c r="U120" s="1"/>
      <c r="V120" s="1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</row>
    <row r="121" spans="8:143" x14ac:dyDescent="0.2">
      <c r="R121" s="1"/>
      <c r="S121" s="1"/>
      <c r="T121" s="1"/>
      <c r="U121" s="1"/>
      <c r="V121" s="1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</row>
    <row r="122" spans="8:143" x14ac:dyDescent="0.2">
      <c r="R122" s="1"/>
      <c r="S122" s="1"/>
      <c r="T122" s="1"/>
      <c r="U122" s="1"/>
      <c r="V122" s="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</row>
    <row r="123" spans="8:143" x14ac:dyDescent="0.2">
      <c r="R123" s="1"/>
      <c r="S123" s="1"/>
      <c r="T123" s="1"/>
      <c r="U123" s="1"/>
      <c r="V123" s="1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</row>
    <row r="124" spans="8:143" x14ac:dyDescent="0.2">
      <c r="R124" s="1"/>
      <c r="S124" s="1"/>
      <c r="T124" s="1"/>
      <c r="U124" s="1"/>
      <c r="V124" s="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</row>
    <row r="125" spans="8:143" x14ac:dyDescent="0.2">
      <c r="R125" s="1"/>
      <c r="S125" s="1"/>
      <c r="T125" s="1"/>
      <c r="U125" s="1"/>
      <c r="V125" s="1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</row>
    <row r="126" spans="8:143" x14ac:dyDescent="0.2">
      <c r="R126" s="1"/>
      <c r="S126" s="1"/>
      <c r="T126" s="1"/>
      <c r="U126" s="1"/>
      <c r="V126" s="1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</row>
    <row r="127" spans="8:143" x14ac:dyDescent="0.2">
      <c r="R127" s="1"/>
      <c r="S127" s="1"/>
      <c r="T127" s="1"/>
      <c r="U127" s="1"/>
      <c r="V127" s="1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</row>
    <row r="128" spans="8:143" x14ac:dyDescent="0.2">
      <c r="R128" s="1"/>
      <c r="S128" s="1"/>
      <c r="T128" s="1"/>
      <c r="U128" s="1"/>
      <c r="V128" s="1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</row>
    <row r="129" spans="18:143" x14ac:dyDescent="0.2">
      <c r="R129" s="1"/>
      <c r="S129" s="1"/>
      <c r="T129" s="1"/>
      <c r="U129" s="1"/>
      <c r="V129" s="1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</row>
    <row r="130" spans="18:143" x14ac:dyDescent="0.2">
      <c r="R130" s="1"/>
      <c r="S130" s="1"/>
      <c r="T130" s="1"/>
      <c r="U130" s="1"/>
      <c r="V130" s="1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</row>
    <row r="131" spans="18:143" x14ac:dyDescent="0.2">
      <c r="R131" s="1"/>
      <c r="S131" s="1"/>
      <c r="T131" s="1"/>
      <c r="U131" s="1"/>
      <c r="V131" s="1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</row>
    <row r="132" spans="18:143" x14ac:dyDescent="0.2">
      <c r="R132" s="1"/>
      <c r="S132" s="1"/>
      <c r="T132" s="1"/>
      <c r="U132" s="1"/>
      <c r="V132" s="1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</row>
    <row r="133" spans="18:143" x14ac:dyDescent="0.2">
      <c r="R133" s="1"/>
      <c r="S133" s="1"/>
      <c r="T133" s="1"/>
      <c r="U133" s="1"/>
      <c r="V133" s="1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</row>
    <row r="134" spans="18:143" x14ac:dyDescent="0.2">
      <c r="R134" s="1"/>
      <c r="S134" s="1"/>
      <c r="T134" s="1"/>
      <c r="U134" s="1"/>
      <c r="V134" s="1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</row>
    <row r="135" spans="18:143" x14ac:dyDescent="0.2">
      <c r="R135" s="1"/>
      <c r="S135" s="1"/>
      <c r="T135" s="1"/>
      <c r="U135" s="1"/>
      <c r="V135" s="1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</row>
    <row r="136" spans="18:143" x14ac:dyDescent="0.2">
      <c r="R136" s="1"/>
      <c r="S136" s="1"/>
      <c r="T136" s="1"/>
      <c r="U136" s="1"/>
      <c r="V136" s="1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</row>
    <row r="137" spans="18:143" x14ac:dyDescent="0.2">
      <c r="R137" s="1"/>
      <c r="S137" s="1"/>
      <c r="T137" s="1"/>
      <c r="U137" s="1"/>
      <c r="V137" s="1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</row>
    <row r="138" spans="18:143" x14ac:dyDescent="0.2">
      <c r="R138" s="1"/>
      <c r="S138" s="1"/>
      <c r="T138" s="1"/>
      <c r="U138" s="1"/>
      <c r="V138" s="1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</row>
    <row r="139" spans="18:143" x14ac:dyDescent="0.2">
      <c r="R139" s="1"/>
      <c r="S139" s="1"/>
      <c r="T139" s="1"/>
      <c r="U139" s="1"/>
      <c r="V139" s="1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</row>
    <row r="140" spans="18:143" x14ac:dyDescent="0.2">
      <c r="R140" s="1"/>
      <c r="S140" s="1"/>
      <c r="T140" s="1"/>
      <c r="U140" s="1"/>
      <c r="V140" s="1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</row>
    <row r="141" spans="18:143" x14ac:dyDescent="0.2">
      <c r="R141" s="1"/>
      <c r="S141" s="1"/>
      <c r="T141" s="1"/>
      <c r="U141" s="1"/>
      <c r="V141" s="1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</row>
    <row r="142" spans="18:143" x14ac:dyDescent="0.2">
      <c r="R142" s="1"/>
      <c r="S142" s="1"/>
      <c r="T142" s="1"/>
      <c r="U142" s="1"/>
      <c r="V142" s="1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</row>
    <row r="143" spans="18:143" x14ac:dyDescent="0.2">
      <c r="R143" s="1"/>
      <c r="S143" s="1"/>
      <c r="T143" s="1"/>
      <c r="U143" s="1"/>
      <c r="V143" s="1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</row>
    <row r="144" spans="18:143" x14ac:dyDescent="0.2">
      <c r="R144" s="1"/>
      <c r="S144" s="1"/>
      <c r="T144" s="1"/>
      <c r="U144" s="1"/>
      <c r="V144" s="1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</row>
    <row r="145" spans="18:143" x14ac:dyDescent="0.2">
      <c r="R145" s="1"/>
      <c r="S145" s="1"/>
      <c r="T145" s="1"/>
      <c r="U145" s="1"/>
      <c r="V145" s="1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</row>
    <row r="146" spans="18:143" x14ac:dyDescent="0.2">
      <c r="R146" s="1"/>
      <c r="S146" s="1"/>
      <c r="T146" s="1"/>
      <c r="U146" s="1"/>
      <c r="V146" s="1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</row>
    <row r="147" spans="18:143" x14ac:dyDescent="0.2">
      <c r="R147" s="1"/>
      <c r="S147" s="1"/>
      <c r="T147" s="1"/>
      <c r="U147" s="1"/>
      <c r="V147" s="1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</row>
    <row r="148" spans="18:143" x14ac:dyDescent="0.2">
      <c r="R148" s="1"/>
      <c r="S148" s="1"/>
      <c r="T148" s="1"/>
      <c r="U148" s="1"/>
      <c r="V148" s="1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</row>
    <row r="149" spans="18:143" x14ac:dyDescent="0.2">
      <c r="R149" s="1"/>
      <c r="S149" s="1"/>
      <c r="T149" s="1"/>
      <c r="U149" s="1"/>
      <c r="V149" s="1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</row>
    <row r="150" spans="18:143" x14ac:dyDescent="0.2">
      <c r="R150" s="1"/>
      <c r="S150" s="1"/>
      <c r="T150" s="1"/>
      <c r="U150" s="1"/>
      <c r="V150" s="1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</row>
    <row r="151" spans="18:143" x14ac:dyDescent="0.2">
      <c r="R151" s="1"/>
      <c r="S151" s="1"/>
      <c r="T151" s="1"/>
      <c r="U151" s="1"/>
      <c r="V151" s="1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</row>
    <row r="152" spans="18:143" x14ac:dyDescent="0.2">
      <c r="R152" s="1"/>
      <c r="S152" s="1"/>
      <c r="T152" s="1"/>
      <c r="U152" s="1"/>
      <c r="V152" s="1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</row>
    <row r="153" spans="18:143" x14ac:dyDescent="0.2">
      <c r="R153" s="1"/>
      <c r="S153" s="1"/>
      <c r="T153" s="1"/>
      <c r="U153" s="1"/>
      <c r="V153" s="1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</row>
    <row r="154" spans="18:143" x14ac:dyDescent="0.2">
      <c r="R154" s="1"/>
      <c r="S154" s="1"/>
      <c r="T154" s="1"/>
      <c r="U154" s="1"/>
      <c r="V154" s="1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</row>
    <row r="155" spans="18:143" x14ac:dyDescent="0.2">
      <c r="R155" s="1"/>
      <c r="S155" s="1"/>
      <c r="T155" s="1"/>
      <c r="U155" s="1"/>
      <c r="V155" s="1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</row>
    <row r="156" spans="18:143" x14ac:dyDescent="0.2">
      <c r="R156" s="1"/>
      <c r="S156" s="1"/>
      <c r="T156" s="1"/>
      <c r="U156" s="1"/>
      <c r="V156" s="1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</row>
    <row r="157" spans="18:143" x14ac:dyDescent="0.2">
      <c r="R157" s="1"/>
      <c r="S157" s="1"/>
      <c r="T157" s="1"/>
      <c r="U157" s="1"/>
      <c r="V157" s="1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</row>
    <row r="158" spans="18:143" x14ac:dyDescent="0.2">
      <c r="R158" s="1"/>
      <c r="S158" s="1"/>
      <c r="T158" s="1"/>
      <c r="U158" s="1"/>
      <c r="V158" s="1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</row>
    <row r="159" spans="18:143" x14ac:dyDescent="0.2">
      <c r="R159" s="1"/>
      <c r="S159" s="1"/>
      <c r="T159" s="1"/>
      <c r="U159" s="1"/>
      <c r="V159" s="1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</row>
    <row r="160" spans="18:143" x14ac:dyDescent="0.2">
      <c r="R160" s="1"/>
      <c r="S160" s="1"/>
      <c r="T160" s="1"/>
      <c r="U160" s="1"/>
      <c r="V160" s="1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</row>
    <row r="161" spans="18:143" x14ac:dyDescent="0.2">
      <c r="R161" s="1"/>
      <c r="S161" s="1"/>
      <c r="T161" s="1"/>
      <c r="U161" s="1"/>
      <c r="V161" s="1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</row>
    <row r="162" spans="18:143" x14ac:dyDescent="0.2">
      <c r="R162" s="1"/>
      <c r="S162" s="1"/>
      <c r="T162" s="1"/>
      <c r="U162" s="1"/>
      <c r="V162" s="1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</row>
    <row r="163" spans="18:143" x14ac:dyDescent="0.2">
      <c r="R163" s="1"/>
      <c r="S163" s="1"/>
      <c r="T163" s="1"/>
      <c r="U163" s="1"/>
      <c r="V163" s="1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</row>
    <row r="164" spans="18:143" x14ac:dyDescent="0.2">
      <c r="R164" s="1"/>
      <c r="S164" s="1"/>
      <c r="T164" s="1"/>
      <c r="U164" s="1"/>
      <c r="V164" s="1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</row>
    <row r="165" spans="18:143" x14ac:dyDescent="0.2">
      <c r="R165" s="1"/>
      <c r="S165" s="1"/>
      <c r="T165" s="1"/>
      <c r="U165" s="1"/>
      <c r="V165" s="1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</row>
    <row r="166" spans="18:143" x14ac:dyDescent="0.2">
      <c r="R166" s="1"/>
      <c r="S166" s="1"/>
      <c r="T166" s="1"/>
      <c r="U166" s="1"/>
      <c r="V166" s="1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</row>
    <row r="167" spans="18:143" x14ac:dyDescent="0.2">
      <c r="R167" s="1"/>
      <c r="S167" s="1"/>
      <c r="T167" s="1"/>
      <c r="U167" s="1"/>
      <c r="V167" s="1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</row>
    <row r="168" spans="18:143" x14ac:dyDescent="0.2">
      <c r="R168" s="1"/>
      <c r="S168" s="1"/>
      <c r="T168" s="1"/>
      <c r="U168" s="1"/>
      <c r="V168" s="1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</row>
    <row r="169" spans="18:143" x14ac:dyDescent="0.2">
      <c r="R169" s="1"/>
      <c r="S169" s="1"/>
      <c r="T169" s="1"/>
      <c r="U169" s="1"/>
      <c r="V169" s="1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</row>
    <row r="170" spans="18:143" x14ac:dyDescent="0.2">
      <c r="R170" s="1"/>
      <c r="S170" s="1"/>
      <c r="T170" s="1"/>
      <c r="U170" s="1"/>
      <c r="V170" s="1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</row>
    <row r="171" spans="18:143" x14ac:dyDescent="0.2">
      <c r="R171" s="1"/>
      <c r="S171" s="1"/>
      <c r="T171" s="1"/>
      <c r="U171" s="1"/>
      <c r="V171" s="1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</row>
    <row r="172" spans="18:143" x14ac:dyDescent="0.2">
      <c r="R172" s="1"/>
      <c r="S172" s="1"/>
      <c r="T172" s="1"/>
      <c r="U172" s="1"/>
      <c r="V172" s="1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</row>
    <row r="173" spans="18:143" x14ac:dyDescent="0.2">
      <c r="R173" s="1"/>
      <c r="S173" s="1"/>
      <c r="T173" s="1"/>
      <c r="U173" s="1"/>
      <c r="V173" s="1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</row>
    <row r="174" spans="18:143" x14ac:dyDescent="0.2">
      <c r="R174" s="1"/>
      <c r="S174" s="1"/>
      <c r="T174" s="1"/>
      <c r="U174" s="1"/>
      <c r="V174" s="1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</row>
    <row r="175" spans="18:143" x14ac:dyDescent="0.2">
      <c r="R175" s="1"/>
      <c r="S175" s="1"/>
      <c r="T175" s="1"/>
      <c r="U175" s="1"/>
      <c r="V175" s="1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</row>
    <row r="176" spans="18:143" x14ac:dyDescent="0.2">
      <c r="R176" s="1"/>
      <c r="S176" s="1"/>
      <c r="T176" s="1"/>
      <c r="U176" s="1"/>
      <c r="V176" s="1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</row>
    <row r="177" spans="18:143" x14ac:dyDescent="0.2">
      <c r="R177" s="1"/>
      <c r="S177" s="1"/>
      <c r="T177" s="1"/>
      <c r="U177" s="1"/>
      <c r="V177" s="1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</row>
    <row r="178" spans="18:143" x14ac:dyDescent="0.2">
      <c r="R178" s="1"/>
      <c r="S178" s="1"/>
      <c r="T178" s="1"/>
      <c r="U178" s="1"/>
      <c r="V178" s="1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</row>
    <row r="179" spans="18:143" x14ac:dyDescent="0.2">
      <c r="R179" s="1"/>
      <c r="S179" s="1"/>
      <c r="T179" s="1"/>
      <c r="U179" s="1"/>
      <c r="V179" s="1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</row>
    <row r="180" spans="18:143" x14ac:dyDescent="0.2">
      <c r="R180" s="1"/>
      <c r="S180" s="1"/>
      <c r="T180" s="1"/>
      <c r="U180" s="1"/>
      <c r="V180" s="1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</row>
    <row r="181" spans="18:143" x14ac:dyDescent="0.2">
      <c r="R181" s="1"/>
      <c r="S181" s="1"/>
      <c r="T181" s="1"/>
      <c r="U181" s="1"/>
      <c r="V181" s="1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</row>
    <row r="182" spans="18:143" x14ac:dyDescent="0.2">
      <c r="R182" s="1"/>
      <c r="S182" s="1"/>
      <c r="T182" s="1"/>
      <c r="U182" s="1"/>
      <c r="V182" s="1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</row>
    <row r="183" spans="18:143" x14ac:dyDescent="0.2">
      <c r="R183" s="1"/>
      <c r="S183" s="1"/>
      <c r="T183" s="1"/>
      <c r="U183" s="1"/>
      <c r="V183" s="1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</row>
    <row r="184" spans="18:143" x14ac:dyDescent="0.2">
      <c r="R184" s="1"/>
      <c r="S184" s="1"/>
      <c r="T184" s="1"/>
      <c r="U184" s="1"/>
      <c r="V184" s="1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</row>
    <row r="185" spans="18:143" x14ac:dyDescent="0.2">
      <c r="R185" s="1"/>
      <c r="S185" s="1"/>
      <c r="T185" s="1"/>
      <c r="U185" s="1"/>
      <c r="V185" s="1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</row>
    <row r="186" spans="18:143" x14ac:dyDescent="0.2">
      <c r="R186" s="1"/>
      <c r="S186" s="1"/>
      <c r="T186" s="1"/>
      <c r="U186" s="1"/>
      <c r="V186" s="1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</row>
    <row r="187" spans="18:143" x14ac:dyDescent="0.2">
      <c r="R187" s="1"/>
      <c r="S187" s="1"/>
      <c r="T187" s="1"/>
      <c r="U187" s="1"/>
      <c r="V187" s="1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</row>
    <row r="188" spans="18:143" x14ac:dyDescent="0.2">
      <c r="R188" s="1"/>
      <c r="S188" s="1"/>
      <c r="T188" s="1"/>
      <c r="U188" s="1"/>
      <c r="V188" s="1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</row>
    <row r="189" spans="18:143" x14ac:dyDescent="0.2">
      <c r="R189" s="1"/>
      <c r="S189" s="1"/>
      <c r="T189" s="1"/>
      <c r="U189" s="1"/>
      <c r="V189" s="1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</row>
    <row r="190" spans="18:143" x14ac:dyDescent="0.2">
      <c r="R190" s="1"/>
      <c r="S190" s="1"/>
      <c r="T190" s="1"/>
      <c r="U190" s="1"/>
      <c r="V190" s="1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</row>
    <row r="191" spans="18:143" x14ac:dyDescent="0.2">
      <c r="R191" s="1"/>
      <c r="S191" s="1"/>
      <c r="T191" s="1"/>
      <c r="U191" s="1"/>
      <c r="V191" s="1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</row>
    <row r="192" spans="18:143" x14ac:dyDescent="0.2">
      <c r="R192" s="1"/>
      <c r="S192" s="1"/>
      <c r="T192" s="1"/>
      <c r="U192" s="1"/>
      <c r="V192" s="1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</row>
    <row r="193" spans="18:143" x14ac:dyDescent="0.2">
      <c r="R193" s="1"/>
      <c r="S193" s="1"/>
      <c r="T193" s="1"/>
      <c r="U193" s="1"/>
      <c r="V193" s="1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</row>
    <row r="194" spans="18:143" x14ac:dyDescent="0.2">
      <c r="R194" s="1"/>
      <c r="S194" s="1"/>
      <c r="T194" s="1"/>
      <c r="U194" s="1"/>
      <c r="V194" s="1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</row>
    <row r="195" spans="18:143" x14ac:dyDescent="0.2">
      <c r="R195" s="1"/>
      <c r="S195" s="1"/>
      <c r="T195" s="1"/>
      <c r="U195" s="1"/>
      <c r="V195" s="1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</row>
    <row r="196" spans="18:143" x14ac:dyDescent="0.2">
      <c r="R196" s="1"/>
      <c r="S196" s="1"/>
      <c r="T196" s="1"/>
      <c r="U196" s="1"/>
      <c r="V196" s="1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</row>
    <row r="197" spans="18:143" x14ac:dyDescent="0.2">
      <c r="R197" s="1"/>
      <c r="S197" s="1"/>
      <c r="T197" s="1"/>
      <c r="U197" s="1"/>
      <c r="V197" s="1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</row>
    <row r="198" spans="18:143" x14ac:dyDescent="0.2">
      <c r="R198" s="1"/>
      <c r="S198" s="1"/>
      <c r="T198" s="1"/>
      <c r="U198" s="1"/>
      <c r="V198" s="1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</row>
    <row r="199" spans="18:143" x14ac:dyDescent="0.2">
      <c r="R199" s="1"/>
      <c r="S199" s="1"/>
      <c r="T199" s="1"/>
      <c r="U199" s="1"/>
      <c r="V199" s="1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</row>
    <row r="200" spans="18:143" x14ac:dyDescent="0.2">
      <c r="R200" s="1"/>
      <c r="S200" s="1"/>
      <c r="T200" s="1"/>
      <c r="U200" s="1"/>
      <c r="V200" s="1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</row>
    <row r="201" spans="18:143" x14ac:dyDescent="0.2">
      <c r="R201" s="1"/>
      <c r="S201" s="1"/>
      <c r="T201" s="1"/>
      <c r="U201" s="1"/>
      <c r="V201" s="1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</row>
    <row r="202" spans="18:143" x14ac:dyDescent="0.2">
      <c r="R202" s="1"/>
      <c r="S202" s="1"/>
      <c r="T202" s="1"/>
      <c r="U202" s="1"/>
      <c r="V202" s="1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</row>
    <row r="203" spans="18:143" x14ac:dyDescent="0.2">
      <c r="R203" s="1"/>
      <c r="S203" s="1"/>
      <c r="T203" s="1"/>
      <c r="U203" s="1"/>
      <c r="V203" s="1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</row>
    <row r="204" spans="18:143" x14ac:dyDescent="0.2">
      <c r="R204" s="1"/>
      <c r="S204" s="1"/>
      <c r="T204" s="1"/>
      <c r="U204" s="1"/>
      <c r="V204" s="1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</row>
    <row r="205" spans="18:143" x14ac:dyDescent="0.2">
      <c r="R205" s="1"/>
      <c r="S205" s="1"/>
      <c r="T205" s="1"/>
      <c r="U205" s="1"/>
      <c r="V205" s="1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</row>
    <row r="206" spans="18:143" x14ac:dyDescent="0.2">
      <c r="R206" s="1"/>
      <c r="S206" s="1"/>
      <c r="T206" s="1"/>
      <c r="U206" s="1"/>
      <c r="V206" s="1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</row>
    <row r="207" spans="18:143" x14ac:dyDescent="0.2">
      <c r="R207" s="1"/>
      <c r="S207" s="1"/>
      <c r="T207" s="1"/>
      <c r="U207" s="1"/>
      <c r="V207" s="1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</row>
    <row r="208" spans="18:143" x14ac:dyDescent="0.2">
      <c r="R208" s="1"/>
      <c r="S208" s="1"/>
      <c r="T208" s="1"/>
      <c r="U208" s="1"/>
      <c r="V208" s="1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</row>
    <row r="209" spans="18:143" x14ac:dyDescent="0.2">
      <c r="R209" s="1"/>
      <c r="S209" s="1"/>
      <c r="T209" s="1"/>
      <c r="U209" s="1"/>
      <c r="V209" s="1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</row>
    <row r="210" spans="18:143" x14ac:dyDescent="0.2">
      <c r="R210" s="1"/>
      <c r="S210" s="1"/>
      <c r="T210" s="1"/>
      <c r="U210" s="1"/>
      <c r="V210" s="1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</row>
    <row r="211" spans="18:143" x14ac:dyDescent="0.2">
      <c r="R211" s="1"/>
      <c r="S211" s="1"/>
      <c r="T211" s="1"/>
      <c r="U211" s="1"/>
      <c r="V211" s="1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</row>
    <row r="212" spans="18:143" x14ac:dyDescent="0.2">
      <c r="R212" s="1"/>
      <c r="S212" s="1"/>
      <c r="T212" s="1"/>
      <c r="U212" s="1"/>
      <c r="V212" s="1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</row>
    <row r="213" spans="18:143" x14ac:dyDescent="0.2">
      <c r="R213" s="1"/>
      <c r="S213" s="1"/>
      <c r="T213" s="1"/>
      <c r="U213" s="1"/>
      <c r="V213" s="1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</row>
    <row r="214" spans="18:143" x14ac:dyDescent="0.2">
      <c r="R214" s="1"/>
      <c r="S214" s="1"/>
      <c r="T214" s="1"/>
      <c r="U214" s="1"/>
      <c r="V214" s="1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</row>
    <row r="215" spans="18:143" x14ac:dyDescent="0.2">
      <c r="R215" s="1"/>
      <c r="S215" s="1"/>
      <c r="T215" s="1"/>
      <c r="U215" s="1"/>
      <c r="V215" s="1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</row>
    <row r="216" spans="18:143" x14ac:dyDescent="0.2">
      <c r="R216" s="1"/>
      <c r="S216" s="1"/>
      <c r="T216" s="1"/>
      <c r="U216" s="1"/>
      <c r="V216" s="1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</row>
    <row r="217" spans="18:143" x14ac:dyDescent="0.2">
      <c r="R217" s="1"/>
      <c r="S217" s="1"/>
      <c r="T217" s="1"/>
      <c r="U217" s="1"/>
      <c r="V217" s="1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</row>
    <row r="218" spans="18:143" x14ac:dyDescent="0.2">
      <c r="R218" s="1"/>
      <c r="S218" s="1"/>
      <c r="T218" s="1"/>
      <c r="U218" s="1"/>
      <c r="V218" s="1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</row>
    <row r="219" spans="18:143" x14ac:dyDescent="0.2">
      <c r="R219" s="1"/>
      <c r="S219" s="1"/>
      <c r="T219" s="1"/>
      <c r="U219" s="1"/>
      <c r="V219" s="1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</row>
    <row r="220" spans="18:143" x14ac:dyDescent="0.2">
      <c r="R220" s="1"/>
      <c r="S220" s="1"/>
      <c r="T220" s="1"/>
      <c r="U220" s="1"/>
      <c r="V220" s="1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</row>
    <row r="221" spans="18:143" x14ac:dyDescent="0.2">
      <c r="R221" s="1"/>
      <c r="S221" s="1"/>
      <c r="T221" s="1"/>
      <c r="U221" s="1"/>
      <c r="V221" s="1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</row>
    <row r="222" spans="18:143" x14ac:dyDescent="0.2">
      <c r="R222" s="1"/>
      <c r="S222" s="1"/>
      <c r="T222" s="1"/>
      <c r="U222" s="1"/>
      <c r="V222" s="1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</row>
    <row r="223" spans="18:143" x14ac:dyDescent="0.2">
      <c r="R223" s="1"/>
      <c r="S223" s="1"/>
      <c r="T223" s="1"/>
      <c r="U223" s="1"/>
      <c r="V223" s="1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</row>
    <row r="224" spans="18:143" x14ac:dyDescent="0.2">
      <c r="R224" s="1"/>
      <c r="S224" s="1"/>
      <c r="T224" s="1"/>
      <c r="U224" s="1"/>
      <c r="V224" s="1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</row>
    <row r="225" spans="18:143" x14ac:dyDescent="0.2">
      <c r="R225" s="1"/>
      <c r="S225" s="1"/>
      <c r="T225" s="1"/>
      <c r="U225" s="1"/>
      <c r="V225" s="1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</row>
    <row r="226" spans="18:143" x14ac:dyDescent="0.2">
      <c r="R226" s="1"/>
      <c r="S226" s="1"/>
      <c r="T226" s="1"/>
      <c r="U226" s="1"/>
      <c r="V226" s="1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</row>
    <row r="227" spans="18:143" x14ac:dyDescent="0.2">
      <c r="R227" s="1"/>
      <c r="S227" s="1"/>
      <c r="T227" s="1"/>
      <c r="U227" s="1"/>
      <c r="V227" s="1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</row>
    <row r="228" spans="18:143" x14ac:dyDescent="0.2">
      <c r="R228" s="1"/>
      <c r="S228" s="1"/>
      <c r="T228" s="1"/>
      <c r="U228" s="1"/>
      <c r="V228" s="1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</row>
    <row r="229" spans="18:143" x14ac:dyDescent="0.2">
      <c r="R229" s="1"/>
      <c r="S229" s="1"/>
      <c r="T229" s="1"/>
      <c r="U229" s="1"/>
      <c r="V229" s="1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</row>
    <row r="230" spans="18:143" x14ac:dyDescent="0.2">
      <c r="R230" s="1"/>
      <c r="S230" s="1"/>
      <c r="T230" s="1"/>
      <c r="U230" s="1"/>
      <c r="V230" s="1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</row>
    <row r="231" spans="18:143" x14ac:dyDescent="0.2">
      <c r="R231" s="1"/>
      <c r="S231" s="1"/>
      <c r="T231" s="1"/>
      <c r="U231" s="1"/>
      <c r="V231" s="1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</row>
    <row r="232" spans="18:143" x14ac:dyDescent="0.2">
      <c r="R232" s="1"/>
      <c r="S232" s="1"/>
      <c r="T232" s="1"/>
      <c r="U232" s="1"/>
      <c r="V232" s="1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</row>
    <row r="233" spans="18:143" x14ac:dyDescent="0.2">
      <c r="R233" s="1"/>
      <c r="S233" s="1"/>
      <c r="T233" s="1"/>
      <c r="U233" s="1"/>
      <c r="V233" s="1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</row>
    <row r="234" spans="18:143" x14ac:dyDescent="0.2">
      <c r="R234" s="1"/>
      <c r="S234" s="1"/>
      <c r="T234" s="1"/>
      <c r="U234" s="1"/>
      <c r="V234" s="1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</row>
    <row r="235" spans="18:143" x14ac:dyDescent="0.2">
      <c r="R235" s="1"/>
      <c r="S235" s="1"/>
      <c r="T235" s="1"/>
      <c r="U235" s="1"/>
      <c r="V235" s="1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</row>
    <row r="236" spans="18:143" x14ac:dyDescent="0.2">
      <c r="R236" s="1"/>
      <c r="S236" s="1"/>
      <c r="T236" s="1"/>
      <c r="U236" s="1"/>
      <c r="V236" s="1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</row>
    <row r="237" spans="18:143" x14ac:dyDescent="0.2">
      <c r="R237" s="1"/>
      <c r="S237" s="1"/>
      <c r="T237" s="1"/>
      <c r="U237" s="1"/>
      <c r="V237" s="1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</row>
    <row r="238" spans="18:143" x14ac:dyDescent="0.2">
      <c r="R238" s="1"/>
      <c r="S238" s="1"/>
      <c r="T238" s="1"/>
      <c r="U238" s="1"/>
      <c r="V238" s="1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</row>
    <row r="239" spans="18:143" x14ac:dyDescent="0.2">
      <c r="R239" s="1"/>
      <c r="S239" s="1"/>
      <c r="T239" s="1"/>
      <c r="U239" s="1"/>
      <c r="V239" s="1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</row>
    <row r="240" spans="18:143" x14ac:dyDescent="0.2">
      <c r="R240" s="1"/>
      <c r="S240" s="1"/>
      <c r="T240" s="1"/>
      <c r="U240" s="1"/>
      <c r="V240" s="1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</row>
    <row r="241" spans="18:143" x14ac:dyDescent="0.2">
      <c r="R241" s="1"/>
      <c r="S241" s="1"/>
      <c r="T241" s="1"/>
      <c r="U241" s="1"/>
      <c r="V241" s="1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</row>
    <row r="242" spans="18:143" x14ac:dyDescent="0.2">
      <c r="R242" s="1"/>
      <c r="S242" s="1"/>
      <c r="T242" s="1"/>
      <c r="U242" s="1"/>
      <c r="V242" s="1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</row>
    <row r="243" spans="18:143" x14ac:dyDescent="0.2">
      <c r="R243" s="1"/>
      <c r="S243" s="1"/>
      <c r="T243" s="1"/>
      <c r="U243" s="1"/>
      <c r="V243" s="1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</row>
    <row r="244" spans="18:143" x14ac:dyDescent="0.2">
      <c r="R244" s="1"/>
      <c r="S244" s="1"/>
      <c r="T244" s="1"/>
      <c r="U244" s="1"/>
      <c r="V244" s="1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</row>
    <row r="245" spans="18:143" x14ac:dyDescent="0.2">
      <c r="R245" s="1"/>
      <c r="S245" s="1"/>
      <c r="T245" s="1"/>
      <c r="U245" s="1"/>
      <c r="V245" s="1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</row>
    <row r="246" spans="18:143" x14ac:dyDescent="0.2">
      <c r="R246" s="1"/>
      <c r="S246" s="1"/>
      <c r="T246" s="1"/>
      <c r="U246" s="1"/>
      <c r="V246" s="1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</row>
    <row r="247" spans="18:143" x14ac:dyDescent="0.2">
      <c r="R247" s="1"/>
      <c r="S247" s="1"/>
      <c r="T247" s="1"/>
      <c r="U247" s="1"/>
      <c r="V247" s="1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</row>
    <row r="248" spans="18:143" x14ac:dyDescent="0.2">
      <c r="R248" s="1"/>
      <c r="S248" s="1"/>
      <c r="T248" s="1"/>
      <c r="U248" s="1"/>
      <c r="V248" s="1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</row>
    <row r="249" spans="18:143" x14ac:dyDescent="0.2">
      <c r="R249" s="1"/>
      <c r="S249" s="1"/>
      <c r="T249" s="1"/>
      <c r="U249" s="1"/>
      <c r="V249" s="1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</row>
    <row r="250" spans="18:143" x14ac:dyDescent="0.2">
      <c r="R250" s="1"/>
      <c r="S250" s="1"/>
      <c r="T250" s="1"/>
      <c r="U250" s="1"/>
      <c r="V250" s="1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</row>
    <row r="251" spans="18:143" x14ac:dyDescent="0.2">
      <c r="R251" s="1"/>
      <c r="S251" s="1"/>
      <c r="T251" s="1"/>
      <c r="U251" s="1"/>
      <c r="V251" s="1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</row>
    <row r="252" spans="18:143" x14ac:dyDescent="0.2">
      <c r="R252" s="1"/>
      <c r="S252" s="1"/>
      <c r="T252" s="1"/>
      <c r="U252" s="1"/>
      <c r="V252" s="1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</row>
    <row r="253" spans="18:143" x14ac:dyDescent="0.2">
      <c r="R253" s="1"/>
      <c r="S253" s="1"/>
      <c r="T253" s="1"/>
      <c r="U253" s="1"/>
      <c r="V253" s="1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</row>
    <row r="254" spans="18:143" x14ac:dyDescent="0.2">
      <c r="R254" s="1"/>
      <c r="S254" s="1"/>
      <c r="T254" s="1"/>
      <c r="U254" s="1"/>
      <c r="V254" s="1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</row>
    <row r="255" spans="18:143" x14ac:dyDescent="0.2">
      <c r="R255" s="1"/>
      <c r="S255" s="1"/>
      <c r="T255" s="1"/>
      <c r="U255" s="1"/>
      <c r="V255" s="1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</row>
    <row r="256" spans="18:143" x14ac:dyDescent="0.2">
      <c r="R256" s="1"/>
      <c r="S256" s="1"/>
      <c r="T256" s="1"/>
      <c r="U256" s="1"/>
      <c r="V256" s="1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</row>
    <row r="257" spans="18:143" x14ac:dyDescent="0.2">
      <c r="R257" s="1"/>
      <c r="S257" s="1"/>
      <c r="T257" s="1"/>
      <c r="U257" s="1"/>
      <c r="V257" s="1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</row>
    <row r="258" spans="18:143" x14ac:dyDescent="0.2">
      <c r="R258" s="1"/>
      <c r="S258" s="1"/>
      <c r="T258" s="1"/>
      <c r="U258" s="1"/>
      <c r="V258" s="1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</row>
    <row r="259" spans="18:143" x14ac:dyDescent="0.2">
      <c r="R259" s="1"/>
      <c r="S259" s="1"/>
      <c r="T259" s="1"/>
      <c r="U259" s="1"/>
      <c r="V259" s="1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</row>
    <row r="260" spans="18:143" x14ac:dyDescent="0.2">
      <c r="R260" s="1"/>
      <c r="S260" s="1"/>
      <c r="T260" s="1"/>
      <c r="U260" s="1"/>
      <c r="V260" s="1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</row>
    <row r="261" spans="18:143" x14ac:dyDescent="0.2">
      <c r="R261" s="1"/>
      <c r="S261" s="1"/>
      <c r="T261" s="1"/>
      <c r="U261" s="1"/>
      <c r="V261" s="1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</row>
    <row r="262" spans="18:143" x14ac:dyDescent="0.2">
      <c r="R262" s="1"/>
      <c r="S262" s="1"/>
      <c r="T262" s="1"/>
      <c r="U262" s="1"/>
      <c r="V262" s="1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</row>
    <row r="263" spans="18:143" x14ac:dyDescent="0.2">
      <c r="R263" s="1"/>
      <c r="S263" s="1"/>
      <c r="T263" s="1"/>
      <c r="U263" s="1"/>
      <c r="V263" s="1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</row>
    <row r="264" spans="18:143" x14ac:dyDescent="0.2">
      <c r="R264" s="1"/>
      <c r="S264" s="1"/>
      <c r="T264" s="1"/>
      <c r="U264" s="1"/>
      <c r="V264" s="1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</row>
    <row r="265" spans="18:143" x14ac:dyDescent="0.2">
      <c r="R265" s="1"/>
      <c r="S265" s="1"/>
      <c r="T265" s="1"/>
      <c r="U265" s="1"/>
      <c r="V265" s="1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</row>
    <row r="266" spans="18:143" x14ac:dyDescent="0.2">
      <c r="R266" s="1"/>
      <c r="S266" s="1"/>
      <c r="T266" s="1"/>
      <c r="U266" s="1"/>
      <c r="V266" s="1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</row>
    <row r="267" spans="18:143" x14ac:dyDescent="0.2">
      <c r="R267" s="1"/>
      <c r="S267" s="1"/>
      <c r="T267" s="1"/>
      <c r="U267" s="1"/>
      <c r="V267" s="1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</row>
    <row r="268" spans="18:143" x14ac:dyDescent="0.2">
      <c r="R268" s="1"/>
      <c r="S268" s="1"/>
      <c r="T268" s="1"/>
      <c r="U268" s="1"/>
      <c r="V268" s="1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</row>
    <row r="269" spans="18:143" x14ac:dyDescent="0.2">
      <c r="R269" s="1"/>
      <c r="S269" s="1"/>
      <c r="T269" s="1"/>
      <c r="U269" s="1"/>
      <c r="V269" s="1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</row>
    <row r="270" spans="18:143" x14ac:dyDescent="0.2">
      <c r="R270" s="1"/>
      <c r="S270" s="1"/>
      <c r="T270" s="1"/>
      <c r="U270" s="1"/>
      <c r="V270" s="1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</row>
    <row r="271" spans="18:143" x14ac:dyDescent="0.2">
      <c r="R271" s="1"/>
      <c r="S271" s="1"/>
      <c r="T271" s="1"/>
      <c r="U271" s="1"/>
      <c r="V271" s="1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</row>
    <row r="272" spans="18:143" x14ac:dyDescent="0.2">
      <c r="R272" s="1"/>
      <c r="S272" s="1"/>
      <c r="T272" s="1"/>
      <c r="U272" s="1"/>
      <c r="V272" s="1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</row>
    <row r="273" spans="18:143" x14ac:dyDescent="0.2">
      <c r="R273" s="1"/>
      <c r="S273" s="1"/>
      <c r="T273" s="1"/>
      <c r="U273" s="1"/>
      <c r="V273" s="1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</row>
    <row r="274" spans="18:143" x14ac:dyDescent="0.2">
      <c r="R274" s="1"/>
      <c r="S274" s="1"/>
      <c r="T274" s="1"/>
      <c r="U274" s="1"/>
      <c r="V274" s="1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</row>
    <row r="275" spans="18:143" x14ac:dyDescent="0.2">
      <c r="R275" s="1"/>
      <c r="S275" s="1"/>
      <c r="T275" s="1"/>
      <c r="U275" s="1"/>
      <c r="V275" s="1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</row>
    <row r="276" spans="18:143" x14ac:dyDescent="0.2">
      <c r="R276" s="1"/>
      <c r="S276" s="1"/>
      <c r="T276" s="1"/>
      <c r="U276" s="1"/>
      <c r="V276" s="1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</row>
    <row r="277" spans="18:143" x14ac:dyDescent="0.2">
      <c r="R277" s="1"/>
      <c r="S277" s="1"/>
      <c r="T277" s="1"/>
      <c r="U277" s="1"/>
      <c r="V277" s="1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</row>
    <row r="278" spans="18:143" x14ac:dyDescent="0.2">
      <c r="R278" s="1"/>
      <c r="S278" s="1"/>
      <c r="T278" s="1"/>
      <c r="U278" s="1"/>
      <c r="V278" s="1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</row>
    <row r="279" spans="18:143" x14ac:dyDescent="0.2">
      <c r="R279" s="1"/>
      <c r="S279" s="1"/>
      <c r="T279" s="1"/>
      <c r="U279" s="1"/>
      <c r="V279" s="1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</row>
    <row r="280" spans="18:143" x14ac:dyDescent="0.2">
      <c r="R280" s="1"/>
      <c r="S280" s="1"/>
      <c r="T280" s="1"/>
      <c r="U280" s="1"/>
      <c r="V280" s="1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</row>
    <row r="281" spans="18:143" x14ac:dyDescent="0.2">
      <c r="R281" s="1"/>
      <c r="S281" s="1"/>
      <c r="T281" s="1"/>
      <c r="U281" s="1"/>
      <c r="V281" s="1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</row>
    <row r="282" spans="18:143" x14ac:dyDescent="0.2">
      <c r="R282" s="1"/>
      <c r="S282" s="1"/>
      <c r="T282" s="1"/>
      <c r="U282" s="1"/>
      <c r="V282" s="1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</row>
    <row r="283" spans="18:143" x14ac:dyDescent="0.2"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</row>
    <row r="284" spans="18:143" x14ac:dyDescent="0.2"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</row>
    <row r="285" spans="18:143" x14ac:dyDescent="0.2"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</row>
  </sheetData>
  <sheetProtection selectLockedCells="1"/>
  <mergeCells count="36">
    <mergeCell ref="G8:Q8"/>
    <mergeCell ref="H10:I10"/>
    <mergeCell ref="J10:K10"/>
    <mergeCell ref="L10:M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0:O10"/>
    <mergeCell ref="P11:Q11"/>
    <mergeCell ref="P13:Q13"/>
    <mergeCell ref="H14:I14"/>
    <mergeCell ref="J14:K14"/>
    <mergeCell ref="L14:M14"/>
    <mergeCell ref="N14:O14"/>
    <mergeCell ref="P14:Q14"/>
    <mergeCell ref="K31:K32"/>
    <mergeCell ref="H13:I13"/>
    <mergeCell ref="J13:K13"/>
    <mergeCell ref="L13:M13"/>
    <mergeCell ref="N13:O13"/>
    <mergeCell ref="C30:C32"/>
    <mergeCell ref="G31:G32"/>
    <mergeCell ref="H31:H32"/>
    <mergeCell ref="I31:I32"/>
    <mergeCell ref="J31:J32"/>
    <mergeCell ref="L31:L32"/>
    <mergeCell ref="M31:M32"/>
    <mergeCell ref="N31:N32"/>
    <mergeCell ref="O31:O32"/>
    <mergeCell ref="N11:O11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8" min="4" max="1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M293"/>
  <sheetViews>
    <sheetView showGridLines="0" tabSelected="1" topLeftCell="A4" zoomScale="85" zoomScaleNormal="85" zoomScaleSheetLayoutView="130" workbookViewId="0">
      <selection activeCell="O18" sqref="O18"/>
    </sheetView>
  </sheetViews>
  <sheetFormatPr baseColWidth="10" defaultColWidth="11.42578125" defaultRowHeight="11.25" x14ac:dyDescent="0.2"/>
  <cols>
    <col min="1" max="1" width="5.5703125" style="1" customWidth="1"/>
    <col min="2" max="2" width="5.140625" style="1" hidden="1" customWidth="1"/>
    <col min="3" max="3" width="9.85546875" style="1" hidden="1" customWidth="1"/>
    <col min="4" max="4" width="5.7109375" style="1" hidden="1" customWidth="1"/>
    <col min="5" max="5" width="8.140625" style="1" hidden="1" customWidth="1"/>
    <col min="6" max="6" width="24.28515625" style="1" hidden="1" customWidth="1"/>
    <col min="7" max="7" width="18.85546875" style="1" customWidth="1"/>
    <col min="8" max="8" width="13.5703125" style="1" customWidth="1"/>
    <col min="9" max="9" width="10.5703125" style="1" bestFit="1" customWidth="1"/>
    <col min="10" max="10" width="11.5703125" style="1" customWidth="1"/>
    <col min="11" max="11" width="13.5703125" style="1" customWidth="1"/>
    <col min="12" max="12" width="12.85546875" style="1" customWidth="1"/>
    <col min="13" max="13" width="12.42578125" style="1" customWidth="1"/>
    <col min="14" max="14" width="11.5703125" style="1" customWidth="1"/>
    <col min="15" max="15" width="11.7109375" style="1" customWidth="1"/>
    <col min="16" max="16" width="9.28515625" style="1" customWidth="1"/>
    <col min="17" max="17" width="11.85546875" style="1" customWidth="1"/>
    <col min="18" max="18" width="15.28515625" style="3" hidden="1" customWidth="1"/>
    <col min="19" max="19" width="13.28515625" style="3" hidden="1" customWidth="1"/>
    <col min="20" max="21" width="9.5703125" style="4" hidden="1" customWidth="1"/>
    <col min="22" max="22" width="15.85546875" style="4" hidden="1" customWidth="1"/>
    <col min="23" max="23" width="8.28515625" style="1" customWidth="1"/>
    <col min="24" max="35" width="11.42578125" style="1" customWidth="1"/>
    <col min="36" max="16384" width="11.42578125" style="1"/>
  </cols>
  <sheetData>
    <row r="1" spans="4:143" x14ac:dyDescent="0.2">
      <c r="Q1" s="2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</row>
    <row r="2" spans="4:143" x14ac:dyDescent="0.2"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</row>
    <row r="3" spans="4:143" x14ac:dyDescent="0.2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4:143" x14ac:dyDescent="0.2"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</row>
    <row r="5" spans="4:143" x14ac:dyDescent="0.2">
      <c r="J5" s="6"/>
      <c r="K5" s="6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</row>
    <row r="6" spans="4:143" x14ac:dyDescent="0.2"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</row>
    <row r="7" spans="4:143" x14ac:dyDescent="0.2"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</row>
    <row r="8" spans="4:143" ht="15.75" x14ac:dyDescent="0.25">
      <c r="G8" s="133" t="s">
        <v>41</v>
      </c>
      <c r="H8" s="134"/>
      <c r="I8" s="134"/>
      <c r="J8" s="134"/>
      <c r="K8" s="134"/>
      <c r="L8" s="134"/>
      <c r="M8" s="134"/>
      <c r="N8" s="134"/>
      <c r="O8" s="134"/>
      <c r="P8" s="135"/>
      <c r="Q8" s="136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</row>
    <row r="9" spans="4:143" x14ac:dyDescent="0.2">
      <c r="M9" s="7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</row>
    <row r="10" spans="4:143" ht="12.75" customHeight="1" x14ac:dyDescent="0.2">
      <c r="G10" s="8" t="s">
        <v>0</v>
      </c>
      <c r="H10" s="137">
        <v>45030</v>
      </c>
      <c r="I10" s="138"/>
      <c r="J10" s="129" t="s">
        <v>1</v>
      </c>
      <c r="K10" s="130"/>
      <c r="L10" s="139">
        <f>XIRR(O37:O53,E37:E53)</f>
        <v>4.5764741301536571E-2</v>
      </c>
      <c r="M10" s="140"/>
      <c r="N10" s="129" t="s">
        <v>5</v>
      </c>
      <c r="O10" s="130"/>
      <c r="P10" s="141">
        <v>212.78</v>
      </c>
      <c r="Q10" s="142"/>
      <c r="R10" s="9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</row>
    <row r="11" spans="4:143" ht="12.75" customHeight="1" x14ac:dyDescent="0.2">
      <c r="G11" s="10" t="s">
        <v>3</v>
      </c>
      <c r="H11" s="125">
        <f>+C49</f>
        <v>46126</v>
      </c>
      <c r="I11" s="126"/>
      <c r="J11" s="111" t="s">
        <v>4</v>
      </c>
      <c r="K11" s="112"/>
      <c r="L11" s="127">
        <f>+NOMINAL(L10,4)</f>
        <v>4.4999666358482848E-2</v>
      </c>
      <c r="M11" s="128"/>
      <c r="N11" s="102" t="s">
        <v>40</v>
      </c>
      <c r="O11" s="103"/>
      <c r="P11" s="131">
        <f>P13*P10</f>
        <v>8511200000</v>
      </c>
      <c r="Q11" s="132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</row>
    <row r="12" spans="4:143" ht="12.75" customHeight="1" x14ac:dyDescent="0.2">
      <c r="D12" s="11"/>
      <c r="G12" s="10" t="s">
        <v>6</v>
      </c>
      <c r="H12" s="127" t="s">
        <v>7</v>
      </c>
      <c r="I12" s="128"/>
      <c r="J12" s="111" t="s">
        <v>8</v>
      </c>
      <c r="K12" s="112"/>
      <c r="L12" s="113">
        <f>+(V56/U56)*12</f>
        <v>35.154904090058494</v>
      </c>
      <c r="M12" s="114"/>
      <c r="N12" s="111" t="s">
        <v>9</v>
      </c>
      <c r="O12" s="112"/>
      <c r="P12" s="127">
        <v>1</v>
      </c>
      <c r="Q12" s="128"/>
      <c r="S12" s="12"/>
      <c r="U12" s="1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</row>
    <row r="13" spans="4:143" ht="12.75" customHeight="1" x14ac:dyDescent="0.2">
      <c r="G13" s="10" t="s">
        <v>2</v>
      </c>
      <c r="H13" s="109" t="s">
        <v>38</v>
      </c>
      <c r="I13" s="110"/>
      <c r="J13" s="111" t="s">
        <v>36</v>
      </c>
      <c r="K13" s="112"/>
      <c r="L13" s="113" t="s">
        <v>37</v>
      </c>
      <c r="M13" s="114"/>
      <c r="N13" s="111" t="s">
        <v>39</v>
      </c>
      <c r="O13" s="112"/>
      <c r="P13" s="115">
        <v>40000000</v>
      </c>
      <c r="Q13" s="116"/>
      <c r="S13" s="12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</row>
    <row r="14" spans="4:143" ht="12.75" customHeight="1" x14ac:dyDescent="0.2">
      <c r="G14" s="14" t="s">
        <v>10</v>
      </c>
      <c r="H14" s="117">
        <f>+H10</f>
        <v>45030</v>
      </c>
      <c r="I14" s="118"/>
      <c r="J14" s="119" t="s">
        <v>11</v>
      </c>
      <c r="K14" s="120"/>
      <c r="L14" s="121">
        <v>48</v>
      </c>
      <c r="M14" s="122"/>
      <c r="N14" s="119" t="s">
        <v>12</v>
      </c>
      <c r="O14" s="120"/>
      <c r="P14" s="123">
        <v>4.4999999999999998E-2</v>
      </c>
      <c r="Q14" s="124"/>
      <c r="S14" s="12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</row>
    <row r="15" spans="4:143" x14ac:dyDescent="0.2">
      <c r="H15" s="15"/>
      <c r="I15" s="16"/>
      <c r="J15" s="16"/>
      <c r="M15" s="17"/>
      <c r="N15" s="18"/>
      <c r="S15" s="12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</row>
    <row r="16" spans="4:143" x14ac:dyDescent="0.2">
      <c r="I16" s="79" t="s">
        <v>13</v>
      </c>
      <c r="J16" s="79" t="s">
        <v>14</v>
      </c>
      <c r="K16" s="80" t="s">
        <v>15</v>
      </c>
      <c r="L16" s="80" t="s">
        <v>16</v>
      </c>
      <c r="M16" s="81" t="s">
        <v>17</v>
      </c>
      <c r="N16" s="18"/>
      <c r="S16" s="12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</row>
    <row r="17" spans="9:143" ht="12.75" customHeight="1" x14ac:dyDescent="0.2">
      <c r="I17" s="22">
        <f>DATEDIF($C$37,J17,"m")</f>
        <v>3</v>
      </c>
      <c r="J17" s="86">
        <f>+G38</f>
        <v>45121</v>
      </c>
      <c r="K17" s="87">
        <f>+$P$13*L38/100</f>
        <v>0</v>
      </c>
      <c r="L17" s="87">
        <f>+$P$13*K38/100</f>
        <v>448767.12328767119</v>
      </c>
      <c r="M17" s="92">
        <f>SUM(K17:L17)</f>
        <v>448767.12328767119</v>
      </c>
      <c r="N17" s="18"/>
      <c r="P17" s="26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9:143" ht="12.75" customHeight="1" x14ac:dyDescent="0.2">
      <c r="I18" s="27">
        <f t="shared" ref="I18:I32" si="0">DATEDIF($C$37,J18,"m")</f>
        <v>6</v>
      </c>
      <c r="J18" s="72">
        <f t="shared" ref="J18:J32" si="1">+G39</f>
        <v>45213</v>
      </c>
      <c r="K18" s="85">
        <f t="shared" ref="K18:K32" si="2">+$P$13*L39/100</f>
        <v>0</v>
      </c>
      <c r="L18" s="85">
        <f t="shared" ref="L18:L32" si="3">+$P$13*K39/100</f>
        <v>453698.63013698632</v>
      </c>
      <c r="M18" s="93">
        <f t="shared" ref="M18:M32" si="4">SUM(K18:L18)</f>
        <v>453698.63013698632</v>
      </c>
      <c r="N18" s="18"/>
      <c r="P18" s="26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9:143" ht="12.75" customHeight="1" x14ac:dyDescent="0.2">
      <c r="I19" s="27">
        <f t="shared" si="0"/>
        <v>9</v>
      </c>
      <c r="J19" s="72">
        <f t="shared" si="1"/>
        <v>45305</v>
      </c>
      <c r="K19" s="85">
        <f t="shared" si="2"/>
        <v>0</v>
      </c>
      <c r="L19" s="85">
        <f t="shared" si="3"/>
        <v>453698.63013698632</v>
      </c>
      <c r="M19" s="93">
        <f t="shared" si="4"/>
        <v>453698.63013698632</v>
      </c>
      <c r="N19" s="18"/>
      <c r="P19" s="26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9:143" ht="12.75" customHeight="1" x14ac:dyDescent="0.2">
      <c r="I20" s="27">
        <f t="shared" si="0"/>
        <v>12</v>
      </c>
      <c r="J20" s="72">
        <f t="shared" si="1"/>
        <v>45396</v>
      </c>
      <c r="K20" s="85">
        <f t="shared" si="2"/>
        <v>0</v>
      </c>
      <c r="L20" s="85">
        <f t="shared" si="3"/>
        <v>448767.12328767119</v>
      </c>
      <c r="M20" s="93">
        <f t="shared" si="4"/>
        <v>448767.12328767119</v>
      </c>
      <c r="N20" s="18"/>
      <c r="P20" s="26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9:143" ht="12.75" customHeight="1" x14ac:dyDescent="0.2">
      <c r="I21" s="27">
        <f t="shared" si="0"/>
        <v>15</v>
      </c>
      <c r="J21" s="72">
        <f t="shared" si="1"/>
        <v>45487</v>
      </c>
      <c r="K21" s="85">
        <f t="shared" si="2"/>
        <v>0</v>
      </c>
      <c r="L21" s="85">
        <f t="shared" si="3"/>
        <v>448767.12328767119</v>
      </c>
      <c r="M21" s="93">
        <f t="shared" si="4"/>
        <v>448767.12328767119</v>
      </c>
      <c r="N21" s="18"/>
      <c r="P21" s="26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</row>
    <row r="22" spans="9:143" ht="12.75" customHeight="1" x14ac:dyDescent="0.2">
      <c r="I22" s="27">
        <f t="shared" si="0"/>
        <v>18</v>
      </c>
      <c r="J22" s="72">
        <f t="shared" si="1"/>
        <v>45579</v>
      </c>
      <c r="K22" s="85">
        <f t="shared" si="2"/>
        <v>0</v>
      </c>
      <c r="L22" s="85">
        <f t="shared" si="3"/>
        <v>453698.63013698632</v>
      </c>
      <c r="M22" s="93">
        <f t="shared" si="4"/>
        <v>453698.63013698632</v>
      </c>
      <c r="N22" s="18"/>
      <c r="P22" s="26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</row>
    <row r="23" spans="9:143" ht="12.75" customHeight="1" x14ac:dyDescent="0.2">
      <c r="I23" s="27">
        <f t="shared" si="0"/>
        <v>21</v>
      </c>
      <c r="J23" s="72">
        <f t="shared" si="1"/>
        <v>45671</v>
      </c>
      <c r="K23" s="85">
        <f t="shared" si="2"/>
        <v>0</v>
      </c>
      <c r="L23" s="85">
        <f t="shared" si="3"/>
        <v>453698.63013698632</v>
      </c>
      <c r="M23" s="93">
        <f t="shared" si="4"/>
        <v>453698.63013698632</v>
      </c>
      <c r="N23" s="18"/>
      <c r="P23" s="26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</row>
    <row r="24" spans="9:143" ht="12.75" customHeight="1" x14ac:dyDescent="0.2">
      <c r="I24" s="27">
        <f t="shared" si="0"/>
        <v>24</v>
      </c>
      <c r="J24" s="72">
        <f t="shared" si="1"/>
        <v>45761</v>
      </c>
      <c r="K24" s="85">
        <f t="shared" si="2"/>
        <v>0</v>
      </c>
      <c r="L24" s="85">
        <f t="shared" si="3"/>
        <v>443835.61643835617</v>
      </c>
      <c r="M24" s="93">
        <f t="shared" si="4"/>
        <v>443835.61643835617</v>
      </c>
      <c r="N24" s="18"/>
      <c r="P24" s="26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</row>
    <row r="25" spans="9:143" ht="12.75" customHeight="1" x14ac:dyDescent="0.2">
      <c r="I25" s="27">
        <f t="shared" si="0"/>
        <v>27</v>
      </c>
      <c r="J25" s="72">
        <f t="shared" si="1"/>
        <v>45852</v>
      </c>
      <c r="K25" s="85">
        <f t="shared" si="2"/>
        <v>5000000</v>
      </c>
      <c r="L25" s="85">
        <f t="shared" si="3"/>
        <v>448767.12328767119</v>
      </c>
      <c r="M25" s="93">
        <f t="shared" si="4"/>
        <v>5448767.1232876712</v>
      </c>
      <c r="N25" s="18"/>
      <c r="P25" s="2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</row>
    <row r="26" spans="9:143" ht="12.75" customHeight="1" x14ac:dyDescent="0.2">
      <c r="I26" s="27">
        <f t="shared" si="0"/>
        <v>30</v>
      </c>
      <c r="J26" s="72">
        <f t="shared" si="1"/>
        <v>45944</v>
      </c>
      <c r="K26" s="85">
        <f t="shared" si="2"/>
        <v>5000000</v>
      </c>
      <c r="L26" s="85">
        <f t="shared" si="3"/>
        <v>396986.30136986298</v>
      </c>
      <c r="M26" s="93">
        <f t="shared" si="4"/>
        <v>5396986.3013698626</v>
      </c>
      <c r="N26" s="18"/>
      <c r="P26" s="2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9:143" ht="12.75" customHeight="1" x14ac:dyDescent="0.2">
      <c r="I27" s="27">
        <f t="shared" si="0"/>
        <v>33</v>
      </c>
      <c r="J27" s="72">
        <f t="shared" si="1"/>
        <v>46036</v>
      </c>
      <c r="K27" s="85">
        <f t="shared" si="2"/>
        <v>5000000</v>
      </c>
      <c r="L27" s="85">
        <f t="shared" si="3"/>
        <v>340273.9726027397</v>
      </c>
      <c r="M27" s="93">
        <f t="shared" si="4"/>
        <v>5340273.9726027399</v>
      </c>
      <c r="N27" s="18"/>
      <c r="P27" s="2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9:143" ht="12.75" customHeight="1" x14ac:dyDescent="0.2">
      <c r="I28" s="27">
        <f t="shared" si="0"/>
        <v>36</v>
      </c>
      <c r="J28" s="72">
        <f t="shared" si="1"/>
        <v>46126</v>
      </c>
      <c r="K28" s="85">
        <f t="shared" si="2"/>
        <v>5000000</v>
      </c>
      <c r="L28" s="85">
        <f t="shared" si="3"/>
        <v>277397.26027397258</v>
      </c>
      <c r="M28" s="93">
        <f t="shared" si="4"/>
        <v>5277397.2602739725</v>
      </c>
      <c r="N28" s="18"/>
      <c r="P28" s="2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</row>
    <row r="29" spans="9:143" ht="12.75" customHeight="1" x14ac:dyDescent="0.2">
      <c r="I29" s="27">
        <f t="shared" si="0"/>
        <v>39</v>
      </c>
      <c r="J29" s="72">
        <f t="shared" si="1"/>
        <v>46217</v>
      </c>
      <c r="K29" s="85">
        <f t="shared" si="2"/>
        <v>5000000</v>
      </c>
      <c r="L29" s="85">
        <f t="shared" si="3"/>
        <v>224383.56164383559</v>
      </c>
      <c r="M29" s="93">
        <f t="shared" si="4"/>
        <v>5224383.5616438352</v>
      </c>
      <c r="N29" s="18"/>
      <c r="P29" s="2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</row>
    <row r="30" spans="9:143" ht="12.75" customHeight="1" x14ac:dyDescent="0.2">
      <c r="I30" s="27">
        <f t="shared" si="0"/>
        <v>42</v>
      </c>
      <c r="J30" s="72">
        <f t="shared" si="1"/>
        <v>46309</v>
      </c>
      <c r="K30" s="85">
        <f t="shared" si="2"/>
        <v>5000000</v>
      </c>
      <c r="L30" s="85">
        <f t="shared" si="3"/>
        <v>170136.98630136985</v>
      </c>
      <c r="M30" s="93">
        <f t="shared" si="4"/>
        <v>5170136.98630137</v>
      </c>
      <c r="N30" s="18"/>
      <c r="P30" s="2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</row>
    <row r="31" spans="9:143" ht="12.75" customHeight="1" x14ac:dyDescent="0.2">
      <c r="I31" s="27">
        <f t="shared" si="0"/>
        <v>45</v>
      </c>
      <c r="J31" s="72">
        <f t="shared" si="1"/>
        <v>46401</v>
      </c>
      <c r="K31" s="85">
        <f t="shared" si="2"/>
        <v>5000000</v>
      </c>
      <c r="L31" s="85">
        <f t="shared" si="3"/>
        <v>113424.65753424658</v>
      </c>
      <c r="M31" s="93">
        <f t="shared" si="4"/>
        <v>5113424.6575342463</v>
      </c>
      <c r="N31" s="18"/>
      <c r="P31" s="2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</row>
    <row r="32" spans="9:143" ht="12.75" customHeight="1" x14ac:dyDescent="0.2">
      <c r="I32" s="90">
        <f t="shared" si="0"/>
        <v>48</v>
      </c>
      <c r="J32" s="88">
        <f t="shared" si="1"/>
        <v>46491</v>
      </c>
      <c r="K32" s="89">
        <f t="shared" si="2"/>
        <v>5000000</v>
      </c>
      <c r="L32" s="89">
        <f t="shared" si="3"/>
        <v>55479.452054794521</v>
      </c>
      <c r="M32" s="94">
        <f t="shared" si="4"/>
        <v>5055479.4520547949</v>
      </c>
      <c r="N32" s="18"/>
      <c r="P32" s="2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</row>
    <row r="33" spans="2:143" ht="12.75" customHeight="1" x14ac:dyDescent="0.2">
      <c r="I33" s="82"/>
      <c r="J33" s="83" t="s">
        <v>17</v>
      </c>
      <c r="K33" s="84">
        <f>SUM(K17:K32)</f>
        <v>40000000</v>
      </c>
      <c r="L33" s="91">
        <f>SUM(L17:L32)</f>
        <v>5631780.8219178077</v>
      </c>
      <c r="M33" s="95">
        <f>SUM(K33:L33)</f>
        <v>45631780.82191781</v>
      </c>
      <c r="N33" s="18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</row>
    <row r="34" spans="2:143" ht="12.75" customHeight="1" x14ac:dyDescent="0.2">
      <c r="C34" s="104" t="s">
        <v>18</v>
      </c>
      <c r="H34" s="31"/>
      <c r="I34" s="16"/>
      <c r="J34" s="16"/>
      <c r="M34" s="17"/>
      <c r="N34" s="18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</row>
    <row r="35" spans="2:143" ht="14.25" customHeight="1" x14ac:dyDescent="0.2">
      <c r="C35" s="104"/>
      <c r="G35" s="105" t="s">
        <v>19</v>
      </c>
      <c r="H35" s="107" t="s">
        <v>20</v>
      </c>
      <c r="I35" s="107" t="s">
        <v>21</v>
      </c>
      <c r="J35" s="107" t="s">
        <v>22</v>
      </c>
      <c r="K35" s="96" t="s">
        <v>23</v>
      </c>
      <c r="L35" s="96" t="s">
        <v>24</v>
      </c>
      <c r="M35" s="96" t="s">
        <v>25</v>
      </c>
      <c r="N35" s="98" t="s">
        <v>26</v>
      </c>
      <c r="O35" s="100" t="s">
        <v>27</v>
      </c>
      <c r="R35" s="32" t="s">
        <v>28</v>
      </c>
      <c r="S35" s="32" t="s">
        <v>29</v>
      </c>
      <c r="T35" s="32" t="s">
        <v>30</v>
      </c>
      <c r="U35" s="32" t="s">
        <v>31</v>
      </c>
      <c r="V35" s="32" t="s">
        <v>32</v>
      </c>
      <c r="W35" s="32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</row>
    <row r="36" spans="2:143" ht="22.5" customHeight="1" x14ac:dyDescent="0.2">
      <c r="C36" s="104"/>
      <c r="G36" s="146"/>
      <c r="H36" s="147"/>
      <c r="I36" s="147"/>
      <c r="J36" s="147"/>
      <c r="K36" s="143"/>
      <c r="L36" s="143"/>
      <c r="M36" s="143"/>
      <c r="N36" s="144"/>
      <c r="O36" s="145"/>
      <c r="R36" s="33"/>
      <c r="S36" s="34">
        <f>+L10</f>
        <v>4.5764741301536571E-2</v>
      </c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2:143" x14ac:dyDescent="0.2">
      <c r="B37" s="35"/>
      <c r="C37" s="36">
        <f>+H10</f>
        <v>45030</v>
      </c>
      <c r="D37" s="35"/>
      <c r="E37" s="36">
        <f>+H14</f>
        <v>45030</v>
      </c>
      <c r="F37" s="37">
        <f>+H10</f>
        <v>45030</v>
      </c>
      <c r="G37" s="73">
        <f t="shared" ref="G37:G49" si="5">+F37</f>
        <v>45030</v>
      </c>
      <c r="H37" s="74"/>
      <c r="I37" s="74"/>
      <c r="J37" s="75"/>
      <c r="K37" s="74"/>
      <c r="L37" s="74"/>
      <c r="M37" s="76">
        <v>100</v>
      </c>
      <c r="N37" s="77">
        <f>-P12*100</f>
        <v>-100</v>
      </c>
      <c r="O37" s="78">
        <f>+P13*-1</f>
        <v>-40000000</v>
      </c>
      <c r="R37" s="33"/>
      <c r="S37" s="34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</row>
    <row r="38" spans="2:143" s="35" customFormat="1" ht="12.75" customHeight="1" x14ac:dyDescent="0.2">
      <c r="B38" s="35">
        <f>DATEDIF($C$37,C38,"m")</f>
        <v>3</v>
      </c>
      <c r="C38" s="36">
        <f>EDATE(C37,3)</f>
        <v>45121</v>
      </c>
      <c r="D38" s="44">
        <f t="shared" ref="D38:D49" si="6">+C38-C37</f>
        <v>91</v>
      </c>
      <c r="E38" s="36">
        <f t="shared" ref="E38:E49" si="7">+G38</f>
        <v>45121</v>
      </c>
      <c r="F38" s="37">
        <f>+F37+D38</f>
        <v>45121</v>
      </c>
      <c r="G38" s="38">
        <f t="shared" si="5"/>
        <v>45121</v>
      </c>
      <c r="H38" s="45">
        <f t="shared" ref="H38:H49" si="8">+F38-F37</f>
        <v>91</v>
      </c>
      <c r="I38" s="45">
        <f t="shared" ref="I38:I49" si="9">+IF(G38-$H$14&lt;0,0,G38-$H$14)</f>
        <v>91</v>
      </c>
      <c r="J38" s="40">
        <f t="shared" ref="J38:J53" si="10">+$P$14</f>
        <v>4.4999999999999998E-2</v>
      </c>
      <c r="K38" s="46">
        <f>+J38/365*H38*M37</f>
        <v>1.1219178082191781</v>
      </c>
      <c r="L38" s="47">
        <v>0</v>
      </c>
      <c r="M38" s="47">
        <f t="shared" ref="M38:M49" si="11">+M37-L38</f>
        <v>100</v>
      </c>
      <c r="N38" s="47">
        <f t="shared" ref="N38:N49" si="12">+IF(G38&gt;$H$14,K38+L38,0)</f>
        <v>1.1219178082191781</v>
      </c>
      <c r="O38" s="48">
        <f t="shared" ref="O38:O49" si="13">+N38*$P$13/100</f>
        <v>448767.12328767119</v>
      </c>
      <c r="P38" s="1"/>
      <c r="Q38" s="1"/>
      <c r="R38" s="49">
        <f t="shared" ref="R38:R49" si="14">I38/365</f>
        <v>0.24931506849315069</v>
      </c>
      <c r="S38" s="49">
        <f t="shared" ref="S38:S49" si="15">1/(1+$L$10)^(I38/365)</f>
        <v>0.98890554517939</v>
      </c>
      <c r="T38" s="50">
        <f t="shared" ref="T38:T49" si="16">+N38</f>
        <v>1.1219178082191781</v>
      </c>
      <c r="U38" s="50">
        <f>+T38*S38</f>
        <v>1.1094707417834526</v>
      </c>
      <c r="V38" s="50">
        <f>+U38*R38</f>
        <v>0.27660777397888819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</row>
    <row r="39" spans="2:143" s="35" customFormat="1" ht="12.75" customHeight="1" x14ac:dyDescent="0.2">
      <c r="B39" s="35">
        <f>DATEDIF($C$37,C39,"m")</f>
        <v>6</v>
      </c>
      <c r="C39" s="36">
        <f t="shared" ref="C39:C48" si="17">EDATE(C38,3)</f>
        <v>45213</v>
      </c>
      <c r="D39" s="44">
        <f t="shared" si="6"/>
        <v>92</v>
      </c>
      <c r="E39" s="36">
        <f t="shared" si="7"/>
        <v>45213</v>
      </c>
      <c r="F39" s="37">
        <f t="shared" ref="F39:F49" si="18">+F38+D39</f>
        <v>45213</v>
      </c>
      <c r="G39" s="38">
        <f t="shared" si="5"/>
        <v>45213</v>
      </c>
      <c r="H39" s="45">
        <f t="shared" si="8"/>
        <v>92</v>
      </c>
      <c r="I39" s="45">
        <f t="shared" si="9"/>
        <v>183</v>
      </c>
      <c r="J39" s="40">
        <f t="shared" si="10"/>
        <v>4.4999999999999998E-2</v>
      </c>
      <c r="K39" s="46">
        <f>+J39/365*H39*M38</f>
        <v>1.1342465753424658</v>
      </c>
      <c r="L39" s="47">
        <v>0</v>
      </c>
      <c r="M39" s="47">
        <f t="shared" si="11"/>
        <v>100</v>
      </c>
      <c r="N39" s="47">
        <f t="shared" si="12"/>
        <v>1.1342465753424658</v>
      </c>
      <c r="O39" s="48">
        <f t="shared" si="13"/>
        <v>453698.63013698632</v>
      </c>
      <c r="P39" s="1"/>
      <c r="Q39" s="1"/>
      <c r="R39" s="49">
        <f t="shared" si="14"/>
        <v>0.50136986301369868</v>
      </c>
      <c r="S39" s="49">
        <f t="shared" si="15"/>
        <v>0.97781429143899767</v>
      </c>
      <c r="T39" s="50">
        <f t="shared" si="16"/>
        <v>1.1342465753424658</v>
      </c>
      <c r="U39" s="50">
        <f t="shared" ref="U39:U49" si="19">+T39*S39</f>
        <v>1.1090825113856029</v>
      </c>
      <c r="V39" s="50">
        <f t="shared" ref="V39:V49" si="20">+U39*R39</f>
        <v>0.55606054680428862</v>
      </c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</row>
    <row r="40" spans="2:143" s="35" customFormat="1" ht="12.75" customHeight="1" x14ac:dyDescent="0.2">
      <c r="B40" s="35">
        <f t="shared" ref="B40:B48" si="21">DATEDIF($C$37,C40,"m")</f>
        <v>9</v>
      </c>
      <c r="C40" s="36">
        <f t="shared" si="17"/>
        <v>45305</v>
      </c>
      <c r="D40" s="44">
        <f t="shared" si="6"/>
        <v>92</v>
      </c>
      <c r="E40" s="36">
        <f t="shared" si="7"/>
        <v>45305</v>
      </c>
      <c r="F40" s="37">
        <f t="shared" si="18"/>
        <v>45305</v>
      </c>
      <c r="G40" s="38">
        <f t="shared" si="5"/>
        <v>45305</v>
      </c>
      <c r="H40" s="45">
        <f t="shared" si="8"/>
        <v>92</v>
      </c>
      <c r="I40" s="45">
        <f t="shared" si="9"/>
        <v>275</v>
      </c>
      <c r="J40" s="40">
        <f t="shared" si="10"/>
        <v>4.4999999999999998E-2</v>
      </c>
      <c r="K40" s="46">
        <f t="shared" ref="K40:K49" si="22">+J40/365*H40*M39</f>
        <v>1.1342465753424658</v>
      </c>
      <c r="L40" s="47">
        <v>0</v>
      </c>
      <c r="M40" s="47">
        <f t="shared" si="11"/>
        <v>100</v>
      </c>
      <c r="N40" s="47">
        <f t="shared" si="12"/>
        <v>1.1342465753424658</v>
      </c>
      <c r="O40" s="48">
        <f t="shared" si="13"/>
        <v>453698.63013698632</v>
      </c>
      <c r="P40" s="1"/>
      <c r="Q40" s="1"/>
      <c r="R40" s="49">
        <f t="shared" si="14"/>
        <v>0.75342465753424659</v>
      </c>
      <c r="S40" s="49">
        <f t="shared" si="15"/>
        <v>0.9668474337141133</v>
      </c>
      <c r="T40" s="50">
        <f t="shared" si="16"/>
        <v>1.1342465753424658</v>
      </c>
      <c r="U40" s="50">
        <f t="shared" si="19"/>
        <v>1.0966433905688846</v>
      </c>
      <c r="V40" s="50">
        <f t="shared" si="20"/>
        <v>0.82623817097655694</v>
      </c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</row>
    <row r="41" spans="2:143" s="35" customFormat="1" ht="12.75" customHeight="1" x14ac:dyDescent="0.2">
      <c r="B41" s="35">
        <f t="shared" si="21"/>
        <v>12</v>
      </c>
      <c r="C41" s="36">
        <f t="shared" si="17"/>
        <v>45396</v>
      </c>
      <c r="D41" s="44">
        <f t="shared" si="6"/>
        <v>91</v>
      </c>
      <c r="E41" s="36">
        <f t="shared" si="7"/>
        <v>45396</v>
      </c>
      <c r="F41" s="37">
        <f t="shared" si="18"/>
        <v>45396</v>
      </c>
      <c r="G41" s="38">
        <f t="shared" si="5"/>
        <v>45396</v>
      </c>
      <c r="H41" s="45">
        <f t="shared" si="8"/>
        <v>91</v>
      </c>
      <c r="I41" s="45">
        <f t="shared" si="9"/>
        <v>366</v>
      </c>
      <c r="J41" s="40">
        <f t="shared" si="10"/>
        <v>4.4999999999999998E-2</v>
      </c>
      <c r="K41" s="46">
        <f t="shared" si="22"/>
        <v>1.1219178082191781</v>
      </c>
      <c r="L41" s="47">
        <v>0</v>
      </c>
      <c r="M41" s="47">
        <f t="shared" si="11"/>
        <v>100</v>
      </c>
      <c r="N41" s="47">
        <f t="shared" si="12"/>
        <v>1.1219178082191781</v>
      </c>
      <c r="O41" s="48">
        <f t="shared" si="13"/>
        <v>448767.12328767119</v>
      </c>
      <c r="P41" s="1"/>
      <c r="Q41" s="1"/>
      <c r="R41" s="49">
        <f t="shared" si="14"/>
        <v>1.0027397260273974</v>
      </c>
      <c r="S41" s="49">
        <f t="shared" si="15"/>
        <v>0.95612078854234928</v>
      </c>
      <c r="T41" s="50">
        <f t="shared" si="16"/>
        <v>1.1219178082191781</v>
      </c>
      <c r="U41" s="50">
        <f t="shared" si="19"/>
        <v>1.0726889394742247</v>
      </c>
      <c r="V41" s="50">
        <f t="shared" si="20"/>
        <v>1.0756278132810035</v>
      </c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</row>
    <row r="42" spans="2:143" s="35" customFormat="1" ht="12.75" customHeight="1" x14ac:dyDescent="0.2">
      <c r="B42" s="35">
        <f t="shared" si="21"/>
        <v>15</v>
      </c>
      <c r="C42" s="36">
        <f t="shared" si="17"/>
        <v>45487</v>
      </c>
      <c r="D42" s="44">
        <f t="shared" si="6"/>
        <v>91</v>
      </c>
      <c r="E42" s="36">
        <f t="shared" si="7"/>
        <v>45487</v>
      </c>
      <c r="F42" s="37">
        <f t="shared" si="18"/>
        <v>45487</v>
      </c>
      <c r="G42" s="38">
        <f t="shared" si="5"/>
        <v>45487</v>
      </c>
      <c r="H42" s="45">
        <f t="shared" si="8"/>
        <v>91</v>
      </c>
      <c r="I42" s="45">
        <f t="shared" si="9"/>
        <v>457</v>
      </c>
      <c r="J42" s="40">
        <f t="shared" si="10"/>
        <v>4.4999999999999998E-2</v>
      </c>
      <c r="K42" s="46">
        <f t="shared" si="22"/>
        <v>1.1219178082191781</v>
      </c>
      <c r="L42" s="47">
        <v>0</v>
      </c>
      <c r="M42" s="47">
        <f t="shared" si="11"/>
        <v>100</v>
      </c>
      <c r="N42" s="47">
        <f t="shared" si="12"/>
        <v>1.1219178082191781</v>
      </c>
      <c r="O42" s="48">
        <f t="shared" si="13"/>
        <v>448767.12328767119</v>
      </c>
      <c r="P42" s="1"/>
      <c r="Q42" s="1"/>
      <c r="R42" s="49">
        <f t="shared" si="14"/>
        <v>1.252054794520548</v>
      </c>
      <c r="S42" s="49">
        <f t="shared" si="15"/>
        <v>0.9455131496508199</v>
      </c>
      <c r="T42" s="50">
        <f t="shared" si="16"/>
        <v>1.1219178082191781</v>
      </c>
      <c r="U42" s="50">
        <f t="shared" si="19"/>
        <v>1.0607880404986596</v>
      </c>
      <c r="V42" s="50">
        <f t="shared" si="20"/>
        <v>1.3281647520764039</v>
      </c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</row>
    <row r="43" spans="2:143" s="35" customFormat="1" ht="12.75" customHeight="1" x14ac:dyDescent="0.2">
      <c r="B43" s="35">
        <f t="shared" si="21"/>
        <v>18</v>
      </c>
      <c r="C43" s="36">
        <f t="shared" si="17"/>
        <v>45579</v>
      </c>
      <c r="D43" s="44">
        <f t="shared" si="6"/>
        <v>92</v>
      </c>
      <c r="E43" s="36">
        <f t="shared" si="7"/>
        <v>45579</v>
      </c>
      <c r="F43" s="37">
        <f t="shared" si="18"/>
        <v>45579</v>
      </c>
      <c r="G43" s="38">
        <f t="shared" si="5"/>
        <v>45579</v>
      </c>
      <c r="H43" s="45">
        <f t="shared" si="8"/>
        <v>92</v>
      </c>
      <c r="I43" s="45">
        <f t="shared" si="9"/>
        <v>549</v>
      </c>
      <c r="J43" s="40">
        <f t="shared" si="10"/>
        <v>4.4999999999999998E-2</v>
      </c>
      <c r="K43" s="46">
        <f t="shared" si="22"/>
        <v>1.1342465753424658</v>
      </c>
      <c r="L43" s="47">
        <v>0</v>
      </c>
      <c r="M43" s="47">
        <f t="shared" si="11"/>
        <v>100</v>
      </c>
      <c r="N43" s="47">
        <f t="shared" si="12"/>
        <v>1.1342465753424658</v>
      </c>
      <c r="O43" s="48">
        <f t="shared" si="13"/>
        <v>453698.63013698632</v>
      </c>
      <c r="P43" s="1"/>
      <c r="Q43" s="1"/>
      <c r="R43" s="49">
        <f t="shared" si="14"/>
        <v>1.5041095890410958</v>
      </c>
      <c r="S43" s="49">
        <f t="shared" si="15"/>
        <v>0.93490857137863304</v>
      </c>
      <c r="T43" s="50">
        <f t="shared" si="16"/>
        <v>1.1342465753424658</v>
      </c>
      <c r="U43" s="50">
        <f t="shared" si="19"/>
        <v>1.0604168453445317</v>
      </c>
      <c r="V43" s="50">
        <f t="shared" si="20"/>
        <v>1.5949831454634189</v>
      </c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</row>
    <row r="44" spans="2:143" s="35" customFormat="1" ht="12.75" customHeight="1" x14ac:dyDescent="0.2">
      <c r="B44" s="35">
        <f t="shared" si="21"/>
        <v>21</v>
      </c>
      <c r="C44" s="36">
        <f t="shared" si="17"/>
        <v>45671</v>
      </c>
      <c r="D44" s="44">
        <f t="shared" si="6"/>
        <v>92</v>
      </c>
      <c r="E44" s="36">
        <f t="shared" si="7"/>
        <v>45671</v>
      </c>
      <c r="F44" s="37">
        <f t="shared" si="18"/>
        <v>45671</v>
      </c>
      <c r="G44" s="38">
        <f t="shared" si="5"/>
        <v>45671</v>
      </c>
      <c r="H44" s="45">
        <f t="shared" si="8"/>
        <v>92</v>
      </c>
      <c r="I44" s="45">
        <f t="shared" si="9"/>
        <v>641</v>
      </c>
      <c r="J44" s="40">
        <f t="shared" si="10"/>
        <v>4.4999999999999998E-2</v>
      </c>
      <c r="K44" s="46">
        <f t="shared" si="22"/>
        <v>1.1342465753424658</v>
      </c>
      <c r="L44" s="47">
        <v>0</v>
      </c>
      <c r="M44" s="47">
        <f t="shared" si="11"/>
        <v>100</v>
      </c>
      <c r="N44" s="47">
        <f t="shared" si="12"/>
        <v>1.1342465753424658</v>
      </c>
      <c r="O44" s="48">
        <f t="shared" si="13"/>
        <v>453698.63013698632</v>
      </c>
      <c r="P44" s="1"/>
      <c r="Q44" s="1"/>
      <c r="R44" s="49">
        <f t="shared" si="14"/>
        <v>1.7561643835616438</v>
      </c>
      <c r="S44" s="49">
        <f t="shared" si="15"/>
        <v>0.92442293072288473</v>
      </c>
      <c r="T44" s="50">
        <f t="shared" si="16"/>
        <v>1.1342465753424658</v>
      </c>
      <c r="U44" s="50">
        <f t="shared" si="19"/>
        <v>1.0485235433404774</v>
      </c>
      <c r="V44" s="50">
        <f t="shared" si="20"/>
        <v>1.8413797021403999</v>
      </c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</row>
    <row r="45" spans="2:143" s="35" customFormat="1" ht="12.75" customHeight="1" x14ac:dyDescent="0.2">
      <c r="B45" s="35">
        <f t="shared" si="21"/>
        <v>24</v>
      </c>
      <c r="C45" s="36">
        <f t="shared" si="17"/>
        <v>45761</v>
      </c>
      <c r="D45" s="44">
        <f t="shared" si="6"/>
        <v>90</v>
      </c>
      <c r="E45" s="36">
        <f t="shared" si="7"/>
        <v>45761</v>
      </c>
      <c r="F45" s="37">
        <f t="shared" si="18"/>
        <v>45761</v>
      </c>
      <c r="G45" s="38">
        <f t="shared" si="5"/>
        <v>45761</v>
      </c>
      <c r="H45" s="45">
        <f t="shared" si="8"/>
        <v>90</v>
      </c>
      <c r="I45" s="45">
        <f t="shared" si="9"/>
        <v>731</v>
      </c>
      <c r="J45" s="40">
        <f t="shared" si="10"/>
        <v>4.4999999999999998E-2</v>
      </c>
      <c r="K45" s="46">
        <f t="shared" si="22"/>
        <v>1.1095890410958904</v>
      </c>
      <c r="L45" s="47">
        <v>0</v>
      </c>
      <c r="M45" s="47">
        <f t="shared" si="11"/>
        <v>100</v>
      </c>
      <c r="N45" s="47">
        <f t="shared" si="12"/>
        <v>1.1095890410958904</v>
      </c>
      <c r="O45" s="48">
        <f t="shared" si="13"/>
        <v>443835.61643835617</v>
      </c>
      <c r="P45" s="1"/>
      <c r="Q45" s="1"/>
      <c r="R45" s="49">
        <f t="shared" si="14"/>
        <v>2.0027397260273974</v>
      </c>
      <c r="S45" s="49">
        <f t="shared" si="15"/>
        <v>0.91427904458930387</v>
      </c>
      <c r="T45" s="50">
        <f t="shared" si="16"/>
        <v>1.1095890410958904</v>
      </c>
      <c r="U45" s="50">
        <f t="shared" si="19"/>
        <v>1.0144740083799124</v>
      </c>
      <c r="V45" s="50">
        <f t="shared" si="20"/>
        <v>2.0317273976047012</v>
      </c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</row>
    <row r="46" spans="2:143" s="35" customFormat="1" ht="12.75" customHeight="1" x14ac:dyDescent="0.2">
      <c r="B46" s="35">
        <f t="shared" si="21"/>
        <v>27</v>
      </c>
      <c r="C46" s="36">
        <f t="shared" si="17"/>
        <v>45852</v>
      </c>
      <c r="D46" s="44">
        <f t="shared" si="6"/>
        <v>91</v>
      </c>
      <c r="E46" s="36">
        <f t="shared" si="7"/>
        <v>45852</v>
      </c>
      <c r="F46" s="37">
        <f t="shared" si="18"/>
        <v>45852</v>
      </c>
      <c r="G46" s="38">
        <f t="shared" si="5"/>
        <v>45852</v>
      </c>
      <c r="H46" s="45">
        <f t="shared" si="8"/>
        <v>91</v>
      </c>
      <c r="I46" s="45">
        <f t="shared" si="9"/>
        <v>822</v>
      </c>
      <c r="J46" s="40">
        <f t="shared" si="10"/>
        <v>4.4999999999999998E-2</v>
      </c>
      <c r="K46" s="46">
        <f t="shared" si="22"/>
        <v>1.1219178082191781</v>
      </c>
      <c r="L46" s="47">
        <v>12.5</v>
      </c>
      <c r="M46" s="47">
        <f t="shared" si="11"/>
        <v>87.5</v>
      </c>
      <c r="N46" s="47">
        <f t="shared" si="12"/>
        <v>13.621917808219179</v>
      </c>
      <c r="O46" s="48">
        <f t="shared" si="13"/>
        <v>5448767.1232876722</v>
      </c>
      <c r="P46" s="1"/>
      <c r="Q46" s="1"/>
      <c r="R46" s="49">
        <f t="shared" si="14"/>
        <v>2.2520547945205478</v>
      </c>
      <c r="S46" s="49">
        <f t="shared" si="15"/>
        <v>0.90413561703567713</v>
      </c>
      <c r="T46" s="50">
        <f t="shared" si="16"/>
        <v>13.621917808219179</v>
      </c>
      <c r="U46" s="50">
        <f t="shared" si="19"/>
        <v>12.316061062743525</v>
      </c>
      <c r="V46" s="50">
        <f t="shared" si="20"/>
        <v>27.73644436595939</v>
      </c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</row>
    <row r="47" spans="2:143" s="35" customFormat="1" ht="12.75" customHeight="1" x14ac:dyDescent="0.2">
      <c r="B47" s="35">
        <f t="shared" si="21"/>
        <v>30</v>
      </c>
      <c r="C47" s="36">
        <f t="shared" si="17"/>
        <v>45944</v>
      </c>
      <c r="D47" s="44">
        <f t="shared" si="6"/>
        <v>92</v>
      </c>
      <c r="E47" s="36">
        <f t="shared" si="7"/>
        <v>45944</v>
      </c>
      <c r="F47" s="37">
        <f t="shared" si="18"/>
        <v>45944</v>
      </c>
      <c r="G47" s="38">
        <f t="shared" si="5"/>
        <v>45944</v>
      </c>
      <c r="H47" s="45">
        <f t="shared" si="8"/>
        <v>92</v>
      </c>
      <c r="I47" s="45">
        <f t="shared" si="9"/>
        <v>914</v>
      </c>
      <c r="J47" s="40">
        <f t="shared" si="10"/>
        <v>4.4999999999999998E-2</v>
      </c>
      <c r="K47" s="46">
        <f t="shared" si="22"/>
        <v>0.99246575342465748</v>
      </c>
      <c r="L47" s="47">
        <v>12.5</v>
      </c>
      <c r="M47" s="47">
        <f t="shared" si="11"/>
        <v>75</v>
      </c>
      <c r="N47" s="47">
        <f t="shared" si="12"/>
        <v>13.492465753424657</v>
      </c>
      <c r="O47" s="48">
        <f t="shared" si="13"/>
        <v>5396986.3013698626</v>
      </c>
      <c r="P47" s="1"/>
      <c r="Q47" s="1"/>
      <c r="R47" s="49">
        <f t="shared" si="14"/>
        <v>2.504109589041096</v>
      </c>
      <c r="S47" s="49">
        <f t="shared" si="15"/>
        <v>0.89399511616261396</v>
      </c>
      <c r="T47" s="50">
        <f t="shared" si="16"/>
        <v>13.492465753424657</v>
      </c>
      <c r="U47" s="50">
        <f t="shared" si="19"/>
        <v>12.062198488552967</v>
      </c>
      <c r="V47" s="50">
        <f t="shared" si="20"/>
        <v>30.205066900102501</v>
      </c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</row>
    <row r="48" spans="2:143" s="35" customFormat="1" ht="12.75" customHeight="1" x14ac:dyDescent="0.2">
      <c r="B48" s="35">
        <f t="shared" si="21"/>
        <v>33</v>
      </c>
      <c r="C48" s="36">
        <f t="shared" si="17"/>
        <v>46036</v>
      </c>
      <c r="D48" s="44">
        <f t="shared" si="6"/>
        <v>92</v>
      </c>
      <c r="E48" s="36">
        <f t="shared" si="7"/>
        <v>46036</v>
      </c>
      <c r="F48" s="37">
        <f t="shared" si="18"/>
        <v>46036</v>
      </c>
      <c r="G48" s="38">
        <f t="shared" si="5"/>
        <v>46036</v>
      </c>
      <c r="H48" s="45">
        <f t="shared" si="8"/>
        <v>92</v>
      </c>
      <c r="I48" s="45">
        <f t="shared" si="9"/>
        <v>1006</v>
      </c>
      <c r="J48" s="40">
        <f t="shared" si="10"/>
        <v>4.4999999999999998E-2</v>
      </c>
      <c r="K48" s="46">
        <f t="shared" si="22"/>
        <v>0.85068493150684932</v>
      </c>
      <c r="L48" s="47">
        <v>12.5</v>
      </c>
      <c r="M48" s="47">
        <f t="shared" si="11"/>
        <v>62.5</v>
      </c>
      <c r="N48" s="47">
        <f t="shared" si="12"/>
        <v>13.35068493150685</v>
      </c>
      <c r="O48" s="48">
        <f t="shared" si="13"/>
        <v>5340273.9726027399</v>
      </c>
      <c r="P48" s="1"/>
      <c r="Q48" s="1"/>
      <c r="R48" s="49">
        <f t="shared" si="14"/>
        <v>2.7561643835616438</v>
      </c>
      <c r="S48" s="49">
        <f t="shared" si="15"/>
        <v>0.88396834795975976</v>
      </c>
      <c r="T48" s="50">
        <f t="shared" si="16"/>
        <v>13.35068493150685</v>
      </c>
      <c r="U48" s="50">
        <f t="shared" si="19"/>
        <v>11.801582903035369</v>
      </c>
      <c r="V48" s="50">
        <f t="shared" si="20"/>
        <v>32.527102466996112</v>
      </c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</row>
    <row r="49" spans="2:143" s="35" customFormat="1" ht="12.75" customHeight="1" x14ac:dyDescent="0.2">
      <c r="B49" s="35">
        <f>DATEDIF($C$37,C49,"m")</f>
        <v>36</v>
      </c>
      <c r="C49" s="36">
        <f>EDATE(C48,3)</f>
        <v>46126</v>
      </c>
      <c r="D49" s="44">
        <f t="shared" si="6"/>
        <v>90</v>
      </c>
      <c r="E49" s="36">
        <f t="shared" si="7"/>
        <v>46126</v>
      </c>
      <c r="F49" s="37">
        <f t="shared" si="18"/>
        <v>46126</v>
      </c>
      <c r="G49" s="38">
        <f t="shared" si="5"/>
        <v>46126</v>
      </c>
      <c r="H49" s="45">
        <f t="shared" si="8"/>
        <v>90</v>
      </c>
      <c r="I49" s="45">
        <f t="shared" si="9"/>
        <v>1096</v>
      </c>
      <c r="J49" s="40">
        <f t="shared" si="10"/>
        <v>4.4999999999999998E-2</v>
      </c>
      <c r="K49" s="46">
        <f t="shared" si="22"/>
        <v>0.69349315068493145</v>
      </c>
      <c r="L49" s="47">
        <v>12.5</v>
      </c>
      <c r="M49" s="47">
        <f t="shared" si="11"/>
        <v>50</v>
      </c>
      <c r="N49" s="47">
        <f t="shared" si="12"/>
        <v>13.193493150684931</v>
      </c>
      <c r="O49" s="48">
        <f t="shared" si="13"/>
        <v>5277397.2602739725</v>
      </c>
      <c r="P49" s="1"/>
      <c r="Q49" s="1"/>
      <c r="R49" s="49">
        <f t="shared" si="14"/>
        <v>3.0027397260273974</v>
      </c>
      <c r="S49" s="49">
        <f t="shared" si="15"/>
        <v>0.87426837842267624</v>
      </c>
      <c r="T49" s="50">
        <f t="shared" si="16"/>
        <v>13.193493150684931</v>
      </c>
      <c r="U49" s="50">
        <f t="shared" si="19"/>
        <v>11.534653862580001</v>
      </c>
      <c r="V49" s="50">
        <f t="shared" si="20"/>
        <v>34.63556337914433</v>
      </c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</row>
    <row r="50" spans="2:143" s="35" customFormat="1" ht="12.75" customHeight="1" x14ac:dyDescent="0.2">
      <c r="B50" s="35">
        <f t="shared" ref="B50:B53" si="23">DATEDIF($C$37,C50,"m")</f>
        <v>39</v>
      </c>
      <c r="C50" s="36">
        <f t="shared" ref="C50:C53" si="24">EDATE(C49,3)</f>
        <v>46217</v>
      </c>
      <c r="D50" s="44">
        <f t="shared" ref="D50:D53" si="25">+C50-C49</f>
        <v>91</v>
      </c>
      <c r="E50" s="36">
        <f t="shared" ref="E50:E53" si="26">+G50</f>
        <v>46217</v>
      </c>
      <c r="F50" s="37">
        <f t="shared" ref="F50:F53" si="27">+F49+D50</f>
        <v>46217</v>
      </c>
      <c r="G50" s="38">
        <f t="shared" ref="G50:G53" si="28">+F50</f>
        <v>46217</v>
      </c>
      <c r="H50" s="45">
        <f t="shared" ref="H50:H53" si="29">+F50-F49</f>
        <v>91</v>
      </c>
      <c r="I50" s="45">
        <f t="shared" ref="I50:I53" si="30">+IF(G50-$H$14&lt;0,0,G50-$H$14)</f>
        <v>1187</v>
      </c>
      <c r="J50" s="40">
        <f t="shared" si="10"/>
        <v>4.4999999999999998E-2</v>
      </c>
      <c r="K50" s="46">
        <f t="shared" ref="K50:K53" si="31">+J50/365*H50*M49</f>
        <v>0.56095890410958904</v>
      </c>
      <c r="L50" s="47">
        <v>12.5</v>
      </c>
      <c r="M50" s="47">
        <f t="shared" ref="M50:M53" si="32">+M49-L50</f>
        <v>37.5</v>
      </c>
      <c r="N50" s="47">
        <f t="shared" ref="N50:N53" si="33">+IF(G50&gt;$H$14,K50+L50,0)</f>
        <v>13.060958904109588</v>
      </c>
      <c r="O50" s="48">
        <f t="shared" ref="O50:O53" si="34">+N50*$P$13/100</f>
        <v>5224383.5616438352</v>
      </c>
      <c r="P50" s="1"/>
      <c r="Q50" s="1"/>
      <c r="R50" s="49">
        <f t="shared" ref="R50:R53" si="35">I50/365</f>
        <v>3.2520547945205478</v>
      </c>
      <c r="S50" s="49">
        <f t="shared" ref="S50:S53" si="36">1/(1+$L$10)^(I50/365)</f>
        <v>0.86456884739717765</v>
      </c>
      <c r="T50" s="50">
        <f t="shared" ref="T50:T53" si="37">+N50</f>
        <v>13.060958904109588</v>
      </c>
      <c r="U50" s="50">
        <f t="shared" ref="U50:U53" si="38">+T50*S50</f>
        <v>11.292098185627932</v>
      </c>
      <c r="V50" s="50">
        <f t="shared" ref="V50:V53" si="39">+U50*R50</f>
        <v>36.722522044768091</v>
      </c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</row>
    <row r="51" spans="2:143" s="35" customFormat="1" ht="12.75" customHeight="1" x14ac:dyDescent="0.2">
      <c r="B51" s="35">
        <f t="shared" si="23"/>
        <v>42</v>
      </c>
      <c r="C51" s="36">
        <f t="shared" si="24"/>
        <v>46309</v>
      </c>
      <c r="D51" s="44">
        <f t="shared" si="25"/>
        <v>92</v>
      </c>
      <c r="E51" s="36">
        <f t="shared" si="26"/>
        <v>46309</v>
      </c>
      <c r="F51" s="37">
        <f t="shared" si="27"/>
        <v>46309</v>
      </c>
      <c r="G51" s="38">
        <f t="shared" si="28"/>
        <v>46309</v>
      </c>
      <c r="H51" s="45">
        <f t="shared" si="29"/>
        <v>92</v>
      </c>
      <c r="I51" s="45">
        <f t="shared" si="30"/>
        <v>1279</v>
      </c>
      <c r="J51" s="40">
        <f t="shared" si="10"/>
        <v>4.4999999999999998E-2</v>
      </c>
      <c r="K51" s="46">
        <f t="shared" si="31"/>
        <v>0.42534246575342466</v>
      </c>
      <c r="L51" s="47">
        <v>12.5</v>
      </c>
      <c r="M51" s="47">
        <f t="shared" si="32"/>
        <v>25</v>
      </c>
      <c r="N51" s="47">
        <f t="shared" si="33"/>
        <v>12.925342465753424</v>
      </c>
      <c r="O51" s="48">
        <f t="shared" si="34"/>
        <v>5170136.98630137</v>
      </c>
      <c r="P51" s="1"/>
      <c r="Q51" s="1"/>
      <c r="R51" s="49">
        <f t="shared" si="35"/>
        <v>3.504109589041096</v>
      </c>
      <c r="S51" s="49">
        <f t="shared" si="36"/>
        <v>0.85487211497489068</v>
      </c>
      <c r="T51" s="50">
        <f t="shared" si="37"/>
        <v>12.925342465753424</v>
      </c>
      <c r="U51" s="50">
        <f t="shared" si="38"/>
        <v>11.049514850473399</v>
      </c>
      <c r="V51" s="50">
        <f t="shared" si="39"/>
        <v>38.718710941795827</v>
      </c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</row>
    <row r="52" spans="2:143" s="35" customFormat="1" ht="12.75" customHeight="1" x14ac:dyDescent="0.2">
      <c r="B52" s="35">
        <f t="shared" si="23"/>
        <v>45</v>
      </c>
      <c r="C52" s="36">
        <f t="shared" si="24"/>
        <v>46401</v>
      </c>
      <c r="D52" s="44">
        <f t="shared" si="25"/>
        <v>92</v>
      </c>
      <c r="E52" s="36">
        <f t="shared" si="26"/>
        <v>46401</v>
      </c>
      <c r="F52" s="37">
        <f t="shared" si="27"/>
        <v>46401</v>
      </c>
      <c r="G52" s="38">
        <f t="shared" si="28"/>
        <v>46401</v>
      </c>
      <c r="H52" s="45">
        <f t="shared" si="29"/>
        <v>92</v>
      </c>
      <c r="I52" s="45">
        <f t="shared" si="30"/>
        <v>1371</v>
      </c>
      <c r="J52" s="40">
        <f t="shared" si="10"/>
        <v>4.4999999999999998E-2</v>
      </c>
      <c r="K52" s="46">
        <f t="shared" si="31"/>
        <v>0.28356164383561644</v>
      </c>
      <c r="L52" s="47">
        <v>12.5</v>
      </c>
      <c r="M52" s="47">
        <f t="shared" si="32"/>
        <v>12.5</v>
      </c>
      <c r="N52" s="47">
        <f t="shared" si="33"/>
        <v>12.783561643835617</v>
      </c>
      <c r="O52" s="48">
        <f t="shared" si="34"/>
        <v>5113424.6575342463</v>
      </c>
      <c r="P52" s="1"/>
      <c r="Q52" s="1"/>
      <c r="R52" s="49">
        <f t="shared" si="35"/>
        <v>3.7561643835616438</v>
      </c>
      <c r="S52" s="49">
        <f t="shared" si="36"/>
        <v>0.84528413805536373</v>
      </c>
      <c r="T52" s="50">
        <f t="shared" si="37"/>
        <v>12.783561643835617</v>
      </c>
      <c r="U52" s="50">
        <f t="shared" si="38"/>
        <v>10.805741885387198</v>
      </c>
      <c r="V52" s="50">
        <f t="shared" si="39"/>
        <v>40.588142807851639</v>
      </c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</row>
    <row r="53" spans="2:143" s="35" customFormat="1" ht="12.75" customHeight="1" x14ac:dyDescent="0.2">
      <c r="B53" s="35">
        <f t="shared" si="23"/>
        <v>48</v>
      </c>
      <c r="C53" s="36">
        <f t="shared" si="24"/>
        <v>46491</v>
      </c>
      <c r="D53" s="44">
        <f t="shared" si="25"/>
        <v>90</v>
      </c>
      <c r="E53" s="36">
        <f t="shared" si="26"/>
        <v>46491</v>
      </c>
      <c r="F53" s="37">
        <f t="shared" si="27"/>
        <v>46491</v>
      </c>
      <c r="G53" s="52">
        <f t="shared" si="28"/>
        <v>46491</v>
      </c>
      <c r="H53" s="53">
        <f t="shared" si="29"/>
        <v>90</v>
      </c>
      <c r="I53" s="53">
        <f t="shared" si="30"/>
        <v>1461</v>
      </c>
      <c r="J53" s="54">
        <f t="shared" si="10"/>
        <v>4.4999999999999998E-2</v>
      </c>
      <c r="K53" s="55">
        <f t="shared" si="31"/>
        <v>0.1386986301369863</v>
      </c>
      <c r="L53" s="56">
        <v>12.5</v>
      </c>
      <c r="M53" s="56">
        <f t="shared" si="32"/>
        <v>0</v>
      </c>
      <c r="N53" s="56">
        <f t="shared" si="33"/>
        <v>12.638698630136986</v>
      </c>
      <c r="O53" s="57">
        <f t="shared" si="34"/>
        <v>5055479.4520547949</v>
      </c>
      <c r="P53" s="1"/>
      <c r="Q53" s="1"/>
      <c r="R53" s="49">
        <f t="shared" si="35"/>
        <v>4.0027397260273974</v>
      </c>
      <c r="S53" s="49">
        <f t="shared" si="36"/>
        <v>0.8360086584431794</v>
      </c>
      <c r="T53" s="50">
        <f t="shared" si="37"/>
        <v>12.638698630136986</v>
      </c>
      <c r="U53" s="50">
        <f t="shared" si="38"/>
        <v>10.56606148624847</v>
      </c>
      <c r="V53" s="50">
        <f t="shared" si="39"/>
        <v>42.293194058654834</v>
      </c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</row>
    <row r="54" spans="2:143" s="35" customFormat="1" ht="12.75" customHeight="1" x14ac:dyDescent="0.2">
      <c r="G54" s="58"/>
      <c r="H54" s="59"/>
      <c r="I54" s="59"/>
      <c r="J54" s="40"/>
      <c r="K54" s="60"/>
      <c r="L54" s="61"/>
      <c r="M54" s="62"/>
      <c r="N54" s="62"/>
      <c r="O54" s="63"/>
      <c r="P54" s="1"/>
      <c r="Q54" s="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</row>
    <row r="55" spans="2:143" ht="12.75" customHeight="1" x14ac:dyDescent="0.2">
      <c r="G55" s="64"/>
      <c r="H55" s="59"/>
      <c r="I55" s="59"/>
      <c r="J55" s="59"/>
      <c r="K55" s="59"/>
      <c r="L55" s="65">
        <f>SUM(L38:L53)</f>
        <v>100</v>
      </c>
      <c r="M55" s="62"/>
      <c r="N55" s="62"/>
      <c r="O55" s="66">
        <f>SUM(O37:O53)</f>
        <v>5631780.8219178161</v>
      </c>
      <c r="R55" s="1"/>
      <c r="S55" s="1"/>
      <c r="T55" s="1"/>
      <c r="U55" s="1"/>
      <c r="V55" s="1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</row>
    <row r="56" spans="2:143" x14ac:dyDescent="0.2">
      <c r="R56" s="67"/>
      <c r="S56" s="67"/>
      <c r="T56" s="50"/>
      <c r="U56" s="68">
        <f>SUM(U38:U53)</f>
        <v>100.0000007454246</v>
      </c>
      <c r="V56" s="50">
        <f>SUM(V38:V53)</f>
        <v>292.95753626759836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</row>
    <row r="57" spans="2:143" x14ac:dyDescent="0.2"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</row>
    <row r="58" spans="2:143" x14ac:dyDescent="0.2">
      <c r="R58" s="1"/>
      <c r="S58" s="1"/>
      <c r="T58" s="1"/>
      <c r="U58" s="1"/>
      <c r="V58" s="1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</row>
    <row r="59" spans="2:143" x14ac:dyDescent="0.2">
      <c r="R59" s="1"/>
      <c r="S59" s="1"/>
      <c r="T59" s="1"/>
      <c r="U59" s="1"/>
      <c r="V59" s="1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</row>
    <row r="60" spans="2:143" x14ac:dyDescent="0.2">
      <c r="R60" s="1"/>
      <c r="S60" s="1"/>
      <c r="T60" s="1"/>
      <c r="U60" s="1"/>
      <c r="V60" s="1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</row>
    <row r="61" spans="2:143" x14ac:dyDescent="0.2">
      <c r="R61" s="1"/>
      <c r="S61" s="1"/>
      <c r="T61" s="1"/>
      <c r="U61" s="1"/>
      <c r="V61" s="1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</row>
    <row r="62" spans="2:143" ht="9.75" customHeight="1" x14ac:dyDescent="0.2">
      <c r="R62" s="1"/>
      <c r="S62" s="1"/>
      <c r="T62" s="1"/>
      <c r="U62" s="1"/>
      <c r="V62" s="1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</row>
    <row r="63" spans="2:143" x14ac:dyDescent="0.2">
      <c r="R63" s="1"/>
      <c r="S63" s="1"/>
      <c r="T63" s="1"/>
      <c r="U63" s="1"/>
      <c r="V63" s="1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</row>
    <row r="64" spans="2:143" x14ac:dyDescent="0.2">
      <c r="R64" s="1"/>
      <c r="S64" s="1"/>
      <c r="T64" s="1"/>
      <c r="U64" s="1"/>
      <c r="V64" s="1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</row>
    <row r="65" spans="8:143" x14ac:dyDescent="0.2">
      <c r="R65" s="1"/>
      <c r="S65" s="1"/>
      <c r="T65" s="1"/>
      <c r="U65" s="1"/>
      <c r="V65" s="1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</row>
    <row r="66" spans="8:143" hidden="1" x14ac:dyDescent="0.2">
      <c r="H66" s="69"/>
      <c r="I66" s="69" t="s">
        <v>33</v>
      </c>
      <c r="J66" s="69"/>
      <c r="K66" s="69" t="s">
        <v>34</v>
      </c>
      <c r="R66" s="1"/>
      <c r="S66" s="1"/>
      <c r="T66" s="1"/>
      <c r="U66" s="1"/>
      <c r="V66" s="1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</row>
    <row r="67" spans="8:143" hidden="1" x14ac:dyDescent="0.2">
      <c r="H67" s="69">
        <v>1</v>
      </c>
      <c r="I67" s="69"/>
      <c r="J67" s="69"/>
      <c r="K67" s="69"/>
      <c r="R67" s="1"/>
      <c r="S67" s="1"/>
      <c r="T67" s="1"/>
      <c r="U67" s="1"/>
      <c r="V67" s="1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</row>
    <row r="68" spans="8:143" hidden="1" x14ac:dyDescent="0.2">
      <c r="H68" s="69">
        <v>2</v>
      </c>
      <c r="I68" s="69"/>
      <c r="J68" s="69"/>
      <c r="K68" s="69"/>
      <c r="R68" s="1"/>
      <c r="S68" s="1"/>
      <c r="T68" s="1"/>
      <c r="U68" s="1"/>
      <c r="V68" s="1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</row>
    <row r="69" spans="8:143" hidden="1" x14ac:dyDescent="0.2">
      <c r="H69" s="69">
        <v>3</v>
      </c>
      <c r="I69" s="69">
        <v>1</v>
      </c>
      <c r="J69" s="69"/>
      <c r="K69" s="69"/>
      <c r="R69" s="1"/>
      <c r="S69" s="1"/>
      <c r="T69" s="1"/>
      <c r="U69" s="1"/>
      <c r="V69" s="1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</row>
    <row r="70" spans="8:143" hidden="1" x14ac:dyDescent="0.2">
      <c r="H70" s="69">
        <v>4</v>
      </c>
      <c r="I70" s="69"/>
      <c r="J70" s="69"/>
      <c r="K70" s="69"/>
      <c r="R70" s="1"/>
      <c r="S70" s="1"/>
      <c r="T70" s="1"/>
      <c r="U70" s="1"/>
      <c r="V70" s="1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</row>
    <row r="71" spans="8:143" hidden="1" x14ac:dyDescent="0.2">
      <c r="H71" s="69">
        <v>5</v>
      </c>
      <c r="I71" s="69"/>
      <c r="J71" s="69"/>
      <c r="K71" s="69"/>
      <c r="R71" s="1"/>
      <c r="S71" s="1"/>
      <c r="T71" s="1"/>
      <c r="U71" s="1"/>
      <c r="V71" s="1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</row>
    <row r="72" spans="8:143" hidden="1" x14ac:dyDescent="0.2">
      <c r="H72" s="69">
        <v>6</v>
      </c>
      <c r="I72" s="69">
        <v>2</v>
      </c>
      <c r="J72" s="69">
        <v>1</v>
      </c>
      <c r="K72" s="69"/>
      <c r="R72" s="1"/>
      <c r="S72" s="1"/>
      <c r="T72" s="1"/>
      <c r="U72" s="1"/>
      <c r="V72" s="1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</row>
    <row r="73" spans="8:143" hidden="1" x14ac:dyDescent="0.2">
      <c r="H73" s="69">
        <v>7</v>
      </c>
      <c r="I73" s="69"/>
      <c r="J73" s="69"/>
      <c r="K73" s="69"/>
      <c r="R73" s="1"/>
      <c r="S73" s="1"/>
      <c r="T73" s="1"/>
      <c r="U73" s="1"/>
      <c r="V73" s="1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</row>
    <row r="74" spans="8:143" hidden="1" x14ac:dyDescent="0.2">
      <c r="H74" s="69">
        <v>8</v>
      </c>
      <c r="I74" s="69"/>
      <c r="J74" s="69"/>
      <c r="K74" s="69"/>
      <c r="R74" s="1"/>
      <c r="S74" s="1"/>
      <c r="T74" s="1"/>
      <c r="U74" s="1"/>
      <c r="V74" s="1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</row>
    <row r="75" spans="8:143" hidden="1" x14ac:dyDescent="0.2">
      <c r="H75" s="69">
        <v>9</v>
      </c>
      <c r="I75" s="69">
        <v>3</v>
      </c>
      <c r="J75" s="69"/>
      <c r="K75" s="69"/>
      <c r="R75" s="1"/>
      <c r="S75" s="1"/>
      <c r="T75" s="1"/>
      <c r="U75" s="1"/>
      <c r="V75" s="1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</row>
    <row r="76" spans="8:143" hidden="1" x14ac:dyDescent="0.2">
      <c r="H76" s="69">
        <v>10</v>
      </c>
      <c r="I76" s="69"/>
      <c r="J76" s="69"/>
      <c r="K76" s="69"/>
      <c r="R76" s="1"/>
      <c r="S76" s="1"/>
      <c r="T76" s="1"/>
      <c r="U76" s="1"/>
      <c r="V76" s="1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</row>
    <row r="77" spans="8:143" hidden="1" x14ac:dyDescent="0.2">
      <c r="H77" s="69">
        <v>11</v>
      </c>
      <c r="I77" s="69"/>
      <c r="J77" s="69"/>
      <c r="K77" s="69"/>
      <c r="R77" s="1"/>
      <c r="S77" s="1"/>
      <c r="T77" s="1"/>
      <c r="U77" s="1"/>
      <c r="V77" s="1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</row>
    <row r="78" spans="8:143" hidden="1" x14ac:dyDescent="0.2">
      <c r="H78" s="69">
        <v>12</v>
      </c>
      <c r="I78" s="69">
        <v>4</v>
      </c>
      <c r="J78" s="69">
        <v>2</v>
      </c>
      <c r="K78" s="69"/>
      <c r="R78" s="1"/>
      <c r="S78" s="1"/>
      <c r="T78" s="1"/>
      <c r="U78" s="1"/>
      <c r="V78" s="1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</row>
    <row r="79" spans="8:143" hidden="1" x14ac:dyDescent="0.2">
      <c r="H79" s="69">
        <v>13</v>
      </c>
      <c r="I79" s="69"/>
      <c r="J79" s="69"/>
      <c r="K79" s="69"/>
      <c r="R79" s="1"/>
      <c r="S79" s="1"/>
      <c r="T79" s="1"/>
      <c r="U79" s="1"/>
      <c r="V79" s="1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</row>
    <row r="80" spans="8:143" hidden="1" x14ac:dyDescent="0.2">
      <c r="H80" s="69">
        <v>14</v>
      </c>
      <c r="I80" s="69"/>
      <c r="J80" s="69"/>
      <c r="K80" s="69"/>
      <c r="R80" s="1"/>
      <c r="S80" s="1"/>
      <c r="T80" s="1"/>
      <c r="U80" s="1"/>
      <c r="V80" s="1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</row>
    <row r="81" spans="8:143" hidden="1" x14ac:dyDescent="0.2">
      <c r="H81" s="69">
        <v>15</v>
      </c>
      <c r="I81" s="69">
        <v>5</v>
      </c>
      <c r="J81" s="69"/>
      <c r="K81" s="69"/>
      <c r="R81" s="1"/>
      <c r="S81" s="1"/>
      <c r="T81" s="1"/>
      <c r="U81" s="1"/>
      <c r="V81" s="1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</row>
    <row r="82" spans="8:143" hidden="1" x14ac:dyDescent="0.2">
      <c r="H82" s="69">
        <v>16</v>
      </c>
      <c r="I82" s="69"/>
      <c r="J82" s="69"/>
      <c r="K82" s="69"/>
      <c r="R82" s="1"/>
      <c r="S82" s="1"/>
      <c r="T82" s="1"/>
      <c r="U82" s="1"/>
      <c r="V82" s="1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</row>
    <row r="83" spans="8:143" hidden="1" x14ac:dyDescent="0.2">
      <c r="H83" s="69">
        <v>17</v>
      </c>
      <c r="I83" s="69"/>
      <c r="J83" s="69"/>
      <c r="K83" s="69"/>
      <c r="R83" s="1"/>
      <c r="S83" s="1"/>
      <c r="T83" s="1"/>
      <c r="U83" s="1"/>
      <c r="V83" s="1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</row>
    <row r="84" spans="8:143" hidden="1" x14ac:dyDescent="0.2">
      <c r="H84" s="69">
        <v>18</v>
      </c>
      <c r="I84" s="69">
        <v>6</v>
      </c>
      <c r="J84" s="69">
        <v>3</v>
      </c>
      <c r="K84" s="69"/>
      <c r="R84" s="1"/>
      <c r="S84" s="1"/>
      <c r="T84" s="1"/>
      <c r="U84" s="1"/>
      <c r="V84" s="1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</row>
    <row r="85" spans="8:143" hidden="1" x14ac:dyDescent="0.2">
      <c r="H85" s="69">
        <v>19</v>
      </c>
      <c r="I85" s="69"/>
      <c r="J85" s="69"/>
      <c r="K85" s="69"/>
      <c r="R85" s="1"/>
      <c r="S85" s="1"/>
      <c r="T85" s="1"/>
      <c r="U85" s="1"/>
      <c r="V85" s="1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</row>
    <row r="86" spans="8:143" hidden="1" x14ac:dyDescent="0.2">
      <c r="H86" s="69">
        <v>20</v>
      </c>
      <c r="I86" s="69"/>
      <c r="J86" s="69"/>
      <c r="K86" s="69"/>
      <c r="R86" s="1"/>
      <c r="S86" s="1"/>
      <c r="T86" s="1"/>
      <c r="U86" s="1"/>
      <c r="V86" s="1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</row>
    <row r="87" spans="8:143" hidden="1" x14ac:dyDescent="0.2">
      <c r="H87" s="69">
        <v>21</v>
      </c>
      <c r="I87" s="69">
        <v>7</v>
      </c>
      <c r="J87" s="69"/>
      <c r="K87" s="69"/>
      <c r="R87" s="1"/>
      <c r="S87" s="1"/>
      <c r="T87" s="1"/>
      <c r="U87" s="1"/>
      <c r="V87" s="1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</row>
    <row r="88" spans="8:143" hidden="1" x14ac:dyDescent="0.2">
      <c r="H88" s="69">
        <v>22</v>
      </c>
      <c r="I88" s="69"/>
      <c r="J88" s="69"/>
      <c r="K88" s="69"/>
      <c r="R88" s="1"/>
      <c r="S88" s="1"/>
      <c r="T88" s="1"/>
      <c r="U88" s="1"/>
      <c r="V88" s="1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</row>
    <row r="89" spans="8:143" hidden="1" x14ac:dyDescent="0.2">
      <c r="H89" s="69">
        <v>23</v>
      </c>
      <c r="I89" s="69"/>
      <c r="J89" s="69"/>
      <c r="K89" s="69"/>
      <c r="R89" s="1"/>
      <c r="S89" s="1"/>
      <c r="T89" s="1"/>
      <c r="U89" s="1"/>
      <c r="V89" s="1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</row>
    <row r="90" spans="8:143" hidden="1" x14ac:dyDescent="0.2">
      <c r="H90" s="69">
        <v>24</v>
      </c>
      <c r="I90" s="69">
        <v>8</v>
      </c>
      <c r="J90" s="69">
        <v>4</v>
      </c>
      <c r="K90" s="69"/>
      <c r="R90" s="1"/>
      <c r="S90" s="1"/>
      <c r="T90" s="1"/>
      <c r="U90" s="1"/>
      <c r="V90" s="1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</row>
    <row r="91" spans="8:143" hidden="1" x14ac:dyDescent="0.2">
      <c r="H91" s="69">
        <v>25</v>
      </c>
      <c r="I91" s="69"/>
      <c r="J91" s="69"/>
      <c r="K91" s="69"/>
      <c r="R91" s="1"/>
      <c r="S91" s="1"/>
      <c r="T91" s="1"/>
      <c r="U91" s="1"/>
      <c r="V91" s="1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</row>
    <row r="92" spans="8:143" hidden="1" x14ac:dyDescent="0.2">
      <c r="H92" s="69">
        <v>26</v>
      </c>
      <c r="I92" s="69"/>
      <c r="J92" s="69"/>
      <c r="K92" s="69"/>
      <c r="R92" s="1"/>
      <c r="S92" s="1"/>
      <c r="T92" s="1"/>
      <c r="U92" s="1"/>
      <c r="V92" s="1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</row>
    <row r="93" spans="8:143" hidden="1" x14ac:dyDescent="0.2">
      <c r="H93" s="69">
        <v>27</v>
      </c>
      <c r="I93" s="69">
        <v>9</v>
      </c>
      <c r="J93" s="69"/>
      <c r="K93" s="69"/>
      <c r="R93" s="1"/>
      <c r="S93" s="1"/>
      <c r="T93" s="1"/>
      <c r="U93" s="1"/>
      <c r="V93" s="1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</row>
    <row r="94" spans="8:143" hidden="1" x14ac:dyDescent="0.2">
      <c r="H94" s="69">
        <v>28</v>
      </c>
      <c r="I94" s="69"/>
      <c r="J94" s="69"/>
      <c r="K94" s="69"/>
      <c r="R94" s="1"/>
      <c r="S94" s="1"/>
      <c r="T94" s="1"/>
      <c r="U94" s="1"/>
      <c r="V94" s="1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</row>
    <row r="95" spans="8:143" hidden="1" x14ac:dyDescent="0.2">
      <c r="H95" s="69">
        <v>29</v>
      </c>
      <c r="I95" s="69"/>
      <c r="J95" s="69"/>
      <c r="K95" s="69"/>
      <c r="R95" s="1"/>
      <c r="S95" s="1"/>
      <c r="T95" s="1"/>
      <c r="U95" s="1"/>
      <c r="V95" s="1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</row>
    <row r="96" spans="8:143" hidden="1" x14ac:dyDescent="0.2">
      <c r="H96" s="69">
        <v>30</v>
      </c>
      <c r="I96" s="69">
        <v>10</v>
      </c>
      <c r="J96" s="69">
        <v>5</v>
      </c>
      <c r="K96" s="69"/>
      <c r="R96" s="1"/>
      <c r="S96" s="1"/>
      <c r="T96" s="1"/>
      <c r="U96" s="1"/>
      <c r="V96" s="1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</row>
    <row r="97" spans="8:143" hidden="1" x14ac:dyDescent="0.2">
      <c r="H97" s="69">
        <v>31</v>
      </c>
      <c r="I97" s="69"/>
      <c r="J97" s="69"/>
      <c r="K97" s="69"/>
      <c r="R97" s="1"/>
      <c r="S97" s="1"/>
      <c r="T97" s="1"/>
      <c r="U97" s="1"/>
      <c r="V97" s="1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</row>
    <row r="98" spans="8:143" hidden="1" x14ac:dyDescent="0.2">
      <c r="H98" s="69">
        <v>32</v>
      </c>
      <c r="I98" s="69"/>
      <c r="J98" s="69"/>
      <c r="K98" s="69"/>
      <c r="R98" s="1"/>
      <c r="S98" s="1"/>
      <c r="T98" s="1"/>
      <c r="U98" s="1"/>
      <c r="V98" s="1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</row>
    <row r="99" spans="8:143" hidden="1" x14ac:dyDescent="0.2">
      <c r="H99" s="69">
        <v>33</v>
      </c>
      <c r="I99" s="69">
        <v>11</v>
      </c>
      <c r="J99" s="69"/>
      <c r="K99" s="69"/>
      <c r="R99" s="1"/>
      <c r="S99" s="1"/>
      <c r="T99" s="1"/>
      <c r="U99" s="1"/>
      <c r="V99" s="1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</row>
    <row r="100" spans="8:143" hidden="1" x14ac:dyDescent="0.2">
      <c r="H100" s="69">
        <v>34</v>
      </c>
      <c r="I100" s="69"/>
      <c r="J100" s="69"/>
      <c r="K100" s="69"/>
      <c r="R100" s="1"/>
      <c r="S100" s="1"/>
      <c r="T100" s="1"/>
      <c r="U100" s="1"/>
      <c r="V100" s="1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</row>
    <row r="101" spans="8:143" hidden="1" x14ac:dyDescent="0.2">
      <c r="H101" s="69">
        <v>35</v>
      </c>
      <c r="I101" s="69"/>
      <c r="J101" s="69"/>
      <c r="K101" s="69"/>
      <c r="R101" s="1"/>
      <c r="S101" s="1"/>
      <c r="T101" s="1"/>
      <c r="U101" s="1"/>
      <c r="V101" s="1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</row>
    <row r="102" spans="8:143" hidden="1" x14ac:dyDescent="0.2">
      <c r="H102" s="69">
        <v>36</v>
      </c>
      <c r="I102" s="69">
        <v>12</v>
      </c>
      <c r="J102" s="69">
        <v>6</v>
      </c>
      <c r="K102" s="69">
        <v>1</v>
      </c>
      <c r="R102" s="1"/>
      <c r="S102" s="1"/>
      <c r="T102" s="1"/>
      <c r="U102" s="1"/>
      <c r="V102" s="1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</row>
    <row r="103" spans="8:143" hidden="1" x14ac:dyDescent="0.2">
      <c r="H103" s="69">
        <v>37</v>
      </c>
      <c r="I103" s="69"/>
      <c r="J103" s="69"/>
      <c r="K103" s="69"/>
      <c r="R103" s="1"/>
      <c r="S103" s="1"/>
      <c r="T103" s="1"/>
      <c r="U103" s="1"/>
      <c r="V103" s="1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</row>
    <row r="104" spans="8:143" hidden="1" x14ac:dyDescent="0.2">
      <c r="H104" s="69">
        <v>38</v>
      </c>
      <c r="I104" s="69"/>
      <c r="J104" s="69"/>
      <c r="K104" s="69"/>
      <c r="R104" s="1"/>
      <c r="S104" s="1"/>
      <c r="T104" s="1"/>
      <c r="U104" s="1"/>
      <c r="V104" s="1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</row>
    <row r="105" spans="8:143" hidden="1" x14ac:dyDescent="0.2">
      <c r="H105" s="69">
        <v>39</v>
      </c>
      <c r="I105" s="69">
        <v>13</v>
      </c>
      <c r="J105" s="69"/>
      <c r="K105" s="69"/>
      <c r="R105" s="1"/>
      <c r="S105" s="1"/>
      <c r="T105" s="1"/>
      <c r="U105" s="1"/>
      <c r="V105" s="1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</row>
    <row r="106" spans="8:143" hidden="1" x14ac:dyDescent="0.2">
      <c r="H106" s="69">
        <v>40</v>
      </c>
      <c r="I106" s="69"/>
      <c r="J106" s="69"/>
      <c r="K106" s="69"/>
      <c r="R106" s="1"/>
      <c r="S106" s="1"/>
      <c r="T106" s="1"/>
      <c r="U106" s="1"/>
      <c r="V106" s="1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</row>
    <row r="107" spans="8:143" hidden="1" x14ac:dyDescent="0.2">
      <c r="H107" s="69">
        <v>41</v>
      </c>
      <c r="I107" s="69"/>
      <c r="J107" s="69"/>
      <c r="K107" s="69"/>
      <c r="R107" s="1"/>
      <c r="S107" s="1"/>
      <c r="T107" s="1"/>
      <c r="U107" s="1"/>
      <c r="V107" s="1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</row>
    <row r="108" spans="8:143" hidden="1" x14ac:dyDescent="0.2">
      <c r="H108" s="69">
        <v>42</v>
      </c>
      <c r="I108" s="69">
        <v>14</v>
      </c>
      <c r="J108" s="69">
        <v>7</v>
      </c>
      <c r="K108" s="69">
        <v>2</v>
      </c>
      <c r="R108" s="1"/>
      <c r="S108" s="1"/>
      <c r="T108" s="1"/>
      <c r="U108" s="1"/>
      <c r="V108" s="1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</row>
    <row r="109" spans="8:143" hidden="1" x14ac:dyDescent="0.2">
      <c r="H109" s="69">
        <v>43</v>
      </c>
      <c r="I109" s="69"/>
      <c r="J109" s="69"/>
      <c r="K109" s="69"/>
      <c r="R109" s="1"/>
      <c r="S109" s="1"/>
      <c r="T109" s="1"/>
      <c r="U109" s="1"/>
      <c r="V109" s="1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</row>
    <row r="110" spans="8:143" hidden="1" x14ac:dyDescent="0.2">
      <c r="H110" s="69">
        <v>44</v>
      </c>
      <c r="I110" s="69"/>
      <c r="J110" s="69"/>
      <c r="K110" s="69"/>
      <c r="R110" s="1"/>
      <c r="S110" s="1"/>
      <c r="T110" s="1"/>
      <c r="U110" s="1"/>
      <c r="V110" s="1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</row>
    <row r="111" spans="8:143" hidden="1" x14ac:dyDescent="0.2">
      <c r="H111" s="69">
        <v>45</v>
      </c>
      <c r="I111" s="69">
        <v>15</v>
      </c>
      <c r="J111" s="69"/>
      <c r="K111" s="69"/>
      <c r="R111" s="1"/>
      <c r="S111" s="1"/>
      <c r="T111" s="1"/>
      <c r="U111" s="1"/>
      <c r="V111" s="1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</row>
    <row r="112" spans="8:143" hidden="1" x14ac:dyDescent="0.2">
      <c r="H112" s="69">
        <v>46</v>
      </c>
      <c r="I112" s="69"/>
      <c r="J112" s="69"/>
      <c r="K112" s="69"/>
      <c r="R112" s="1"/>
      <c r="S112" s="1"/>
      <c r="T112" s="1"/>
      <c r="U112" s="1"/>
      <c r="V112" s="1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</row>
    <row r="113" spans="8:143" hidden="1" x14ac:dyDescent="0.2">
      <c r="H113" s="69">
        <v>47</v>
      </c>
      <c r="I113" s="69"/>
      <c r="J113" s="69"/>
      <c r="K113" s="69"/>
      <c r="R113" s="1"/>
      <c r="S113" s="1"/>
      <c r="T113" s="1"/>
      <c r="U113" s="1"/>
      <c r="V113" s="1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</row>
    <row r="114" spans="8:143" hidden="1" x14ac:dyDescent="0.2">
      <c r="H114" s="69">
        <v>48</v>
      </c>
      <c r="I114" s="69">
        <v>16</v>
      </c>
      <c r="J114" s="69">
        <v>8</v>
      </c>
      <c r="K114" s="69">
        <v>3</v>
      </c>
      <c r="R114" s="1"/>
      <c r="S114" s="1"/>
      <c r="T114" s="1"/>
      <c r="U114" s="1"/>
      <c r="V114" s="1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</row>
    <row r="115" spans="8:143" hidden="1" x14ac:dyDescent="0.2">
      <c r="H115" s="69">
        <v>49</v>
      </c>
      <c r="I115" s="69"/>
      <c r="J115" s="69"/>
      <c r="K115" s="69"/>
      <c r="R115" s="1"/>
      <c r="S115" s="1"/>
      <c r="T115" s="1"/>
      <c r="U115" s="1"/>
      <c r="V115" s="1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</row>
    <row r="116" spans="8:143" hidden="1" x14ac:dyDescent="0.2">
      <c r="H116" s="69">
        <v>50</v>
      </c>
      <c r="I116" s="69"/>
      <c r="J116" s="69"/>
      <c r="K116" s="69"/>
      <c r="R116" s="1"/>
      <c r="S116" s="1"/>
      <c r="T116" s="1"/>
      <c r="U116" s="1"/>
      <c r="V116" s="1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</row>
    <row r="117" spans="8:143" hidden="1" x14ac:dyDescent="0.2">
      <c r="H117" s="69">
        <v>51</v>
      </c>
      <c r="I117" s="69">
        <v>17</v>
      </c>
      <c r="J117" s="69"/>
      <c r="K117" s="69"/>
      <c r="R117" s="1"/>
      <c r="S117" s="1"/>
      <c r="T117" s="1"/>
      <c r="U117" s="1"/>
      <c r="V117" s="1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</row>
    <row r="118" spans="8:143" hidden="1" x14ac:dyDescent="0.2">
      <c r="H118" s="69">
        <v>52</v>
      </c>
      <c r="I118" s="69"/>
      <c r="J118" s="69"/>
      <c r="K118" s="69"/>
      <c r="R118" s="1"/>
      <c r="S118" s="1"/>
      <c r="T118" s="1"/>
      <c r="U118" s="1"/>
      <c r="V118" s="1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</row>
    <row r="119" spans="8:143" hidden="1" x14ac:dyDescent="0.2">
      <c r="H119" s="69">
        <v>53</v>
      </c>
      <c r="I119" s="69"/>
      <c r="J119" s="69"/>
      <c r="K119" s="69"/>
      <c r="R119" s="1"/>
      <c r="S119" s="1"/>
      <c r="T119" s="1"/>
      <c r="U119" s="1"/>
      <c r="V119" s="1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</row>
    <row r="120" spans="8:143" hidden="1" x14ac:dyDescent="0.2">
      <c r="H120" s="69">
        <v>54</v>
      </c>
      <c r="I120" s="69">
        <v>18</v>
      </c>
      <c r="J120" s="69">
        <v>9</v>
      </c>
      <c r="K120" s="69">
        <v>4</v>
      </c>
      <c r="R120" s="1"/>
      <c r="S120" s="1"/>
      <c r="T120" s="1"/>
      <c r="U120" s="1"/>
      <c r="V120" s="1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</row>
    <row r="121" spans="8:143" hidden="1" x14ac:dyDescent="0.2">
      <c r="H121" s="69">
        <v>55</v>
      </c>
      <c r="I121" s="69"/>
      <c r="J121" s="69"/>
      <c r="K121" s="69"/>
      <c r="R121" s="1"/>
      <c r="S121" s="1"/>
      <c r="T121" s="1"/>
      <c r="U121" s="1"/>
      <c r="V121" s="1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</row>
    <row r="122" spans="8:143" hidden="1" x14ac:dyDescent="0.2">
      <c r="H122" s="69">
        <v>56</v>
      </c>
      <c r="I122" s="69"/>
      <c r="J122" s="69"/>
      <c r="K122" s="69"/>
      <c r="R122" s="1"/>
      <c r="S122" s="1"/>
      <c r="T122" s="1"/>
      <c r="U122" s="1"/>
      <c r="V122" s="1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</row>
    <row r="123" spans="8:143" hidden="1" x14ac:dyDescent="0.2">
      <c r="H123" s="69">
        <v>57</v>
      </c>
      <c r="I123" s="69">
        <v>19</v>
      </c>
      <c r="J123" s="69"/>
      <c r="K123" s="69"/>
      <c r="R123" s="1"/>
      <c r="S123" s="1"/>
      <c r="T123" s="1"/>
      <c r="U123" s="1"/>
      <c r="V123" s="1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</row>
    <row r="124" spans="8:143" hidden="1" x14ac:dyDescent="0.2">
      <c r="H124" s="69">
        <v>58</v>
      </c>
      <c r="I124" s="69"/>
      <c r="J124" s="69"/>
      <c r="K124" s="69"/>
      <c r="R124" s="1"/>
      <c r="S124" s="1"/>
      <c r="T124" s="1"/>
      <c r="U124" s="1"/>
      <c r="V124" s="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</row>
    <row r="125" spans="8:143" hidden="1" x14ac:dyDescent="0.2">
      <c r="H125" s="69">
        <v>59</v>
      </c>
      <c r="I125" s="69"/>
      <c r="J125" s="69"/>
      <c r="K125" s="69"/>
      <c r="R125" s="1"/>
      <c r="S125" s="1"/>
      <c r="T125" s="1"/>
      <c r="U125" s="1"/>
      <c r="V125" s="1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</row>
    <row r="126" spans="8:143" hidden="1" x14ac:dyDescent="0.2">
      <c r="H126" s="69">
        <v>60</v>
      </c>
      <c r="I126" s="69">
        <v>20</v>
      </c>
      <c r="J126" s="69">
        <v>10</v>
      </c>
      <c r="K126" s="69">
        <v>5</v>
      </c>
      <c r="R126" s="1"/>
      <c r="S126" s="1"/>
      <c r="T126" s="1"/>
      <c r="U126" s="1"/>
      <c r="V126" s="1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</row>
    <row r="127" spans="8:143" hidden="1" x14ac:dyDescent="0.2">
      <c r="R127" s="1"/>
      <c r="S127" s="1"/>
      <c r="T127" s="1"/>
      <c r="U127" s="1"/>
      <c r="V127" s="1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</row>
    <row r="128" spans="8:143" hidden="1" x14ac:dyDescent="0.2">
      <c r="R128" s="1"/>
      <c r="S128" s="1"/>
      <c r="T128" s="1"/>
      <c r="U128" s="1"/>
      <c r="V128" s="1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</row>
    <row r="129" spans="18:143" x14ac:dyDescent="0.2">
      <c r="R129" s="1"/>
      <c r="S129" s="1"/>
      <c r="T129" s="1"/>
      <c r="U129" s="1"/>
      <c r="V129" s="1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</row>
    <row r="130" spans="18:143" x14ac:dyDescent="0.2">
      <c r="R130" s="1"/>
      <c r="S130" s="1"/>
      <c r="T130" s="1"/>
      <c r="U130" s="1"/>
      <c r="V130" s="1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</row>
    <row r="131" spans="18:143" x14ac:dyDescent="0.2">
      <c r="R131" s="1"/>
      <c r="S131" s="1"/>
      <c r="T131" s="1"/>
      <c r="U131" s="1"/>
      <c r="V131" s="1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</row>
    <row r="132" spans="18:143" x14ac:dyDescent="0.2">
      <c r="R132" s="1"/>
      <c r="S132" s="1"/>
      <c r="T132" s="1"/>
      <c r="U132" s="1"/>
      <c r="V132" s="1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</row>
    <row r="133" spans="18:143" x14ac:dyDescent="0.2">
      <c r="R133" s="1"/>
      <c r="S133" s="1"/>
      <c r="T133" s="1"/>
      <c r="U133" s="1"/>
      <c r="V133" s="1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</row>
    <row r="134" spans="18:143" x14ac:dyDescent="0.2">
      <c r="R134" s="1"/>
      <c r="S134" s="1"/>
      <c r="T134" s="1"/>
      <c r="U134" s="1"/>
      <c r="V134" s="1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</row>
    <row r="135" spans="18:143" x14ac:dyDescent="0.2">
      <c r="R135" s="1"/>
      <c r="S135" s="1"/>
      <c r="T135" s="1"/>
      <c r="U135" s="1"/>
      <c r="V135" s="1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</row>
    <row r="136" spans="18:143" x14ac:dyDescent="0.2">
      <c r="R136" s="1"/>
      <c r="S136" s="1"/>
      <c r="T136" s="1"/>
      <c r="U136" s="1"/>
      <c r="V136" s="1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</row>
    <row r="137" spans="18:143" x14ac:dyDescent="0.2">
      <c r="R137" s="1"/>
      <c r="S137" s="1"/>
      <c r="T137" s="1"/>
      <c r="U137" s="1"/>
      <c r="V137" s="1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</row>
    <row r="138" spans="18:143" x14ac:dyDescent="0.2">
      <c r="R138" s="1"/>
      <c r="S138" s="1"/>
      <c r="T138" s="1"/>
      <c r="U138" s="1"/>
      <c r="V138" s="1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</row>
    <row r="139" spans="18:143" x14ac:dyDescent="0.2">
      <c r="R139" s="1"/>
      <c r="S139" s="1"/>
      <c r="T139" s="1"/>
      <c r="U139" s="1"/>
      <c r="V139" s="1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</row>
    <row r="140" spans="18:143" x14ac:dyDescent="0.2">
      <c r="R140" s="1"/>
      <c r="S140" s="1"/>
      <c r="T140" s="1"/>
      <c r="U140" s="1"/>
      <c r="V140" s="1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</row>
    <row r="141" spans="18:143" x14ac:dyDescent="0.2">
      <c r="R141" s="1"/>
      <c r="S141" s="1"/>
      <c r="T141" s="1"/>
      <c r="U141" s="1"/>
      <c r="V141" s="1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</row>
    <row r="142" spans="18:143" x14ac:dyDescent="0.2">
      <c r="R142" s="1"/>
      <c r="S142" s="1"/>
      <c r="T142" s="1"/>
      <c r="U142" s="1"/>
      <c r="V142" s="1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</row>
    <row r="143" spans="18:143" x14ac:dyDescent="0.2">
      <c r="R143" s="1"/>
      <c r="S143" s="1"/>
      <c r="T143" s="1"/>
      <c r="U143" s="1"/>
      <c r="V143" s="1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</row>
    <row r="144" spans="18:143" x14ac:dyDescent="0.2">
      <c r="R144" s="1"/>
      <c r="S144" s="1"/>
      <c r="T144" s="1"/>
      <c r="U144" s="1"/>
      <c r="V144" s="1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</row>
    <row r="145" spans="18:143" x14ac:dyDescent="0.2">
      <c r="R145" s="1"/>
      <c r="S145" s="1"/>
      <c r="T145" s="1"/>
      <c r="U145" s="1"/>
      <c r="V145" s="1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</row>
    <row r="146" spans="18:143" x14ac:dyDescent="0.2">
      <c r="R146" s="1"/>
      <c r="S146" s="1"/>
      <c r="T146" s="1"/>
      <c r="U146" s="1"/>
      <c r="V146" s="1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</row>
    <row r="147" spans="18:143" x14ac:dyDescent="0.2">
      <c r="R147" s="1"/>
      <c r="S147" s="1"/>
      <c r="T147" s="1"/>
      <c r="U147" s="1"/>
      <c r="V147" s="1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</row>
    <row r="148" spans="18:143" x14ac:dyDescent="0.2">
      <c r="R148" s="1"/>
      <c r="S148" s="1"/>
      <c r="T148" s="1"/>
      <c r="U148" s="1"/>
      <c r="V148" s="1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</row>
    <row r="149" spans="18:143" x14ac:dyDescent="0.2">
      <c r="R149" s="1"/>
      <c r="S149" s="1"/>
      <c r="T149" s="1"/>
      <c r="U149" s="1"/>
      <c r="V149" s="1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</row>
    <row r="150" spans="18:143" x14ac:dyDescent="0.2">
      <c r="R150" s="1"/>
      <c r="S150" s="1"/>
      <c r="T150" s="1"/>
      <c r="U150" s="1"/>
      <c r="V150" s="1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</row>
    <row r="151" spans="18:143" x14ac:dyDescent="0.2">
      <c r="R151" s="1"/>
      <c r="S151" s="1"/>
      <c r="T151" s="1"/>
      <c r="U151" s="1"/>
      <c r="V151" s="1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</row>
    <row r="152" spans="18:143" x14ac:dyDescent="0.2">
      <c r="R152" s="1"/>
      <c r="S152" s="1"/>
      <c r="T152" s="1"/>
      <c r="U152" s="1"/>
      <c r="V152" s="1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</row>
    <row r="153" spans="18:143" x14ac:dyDescent="0.2">
      <c r="R153" s="1"/>
      <c r="S153" s="1"/>
      <c r="T153" s="1"/>
      <c r="U153" s="1"/>
      <c r="V153" s="1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</row>
    <row r="154" spans="18:143" x14ac:dyDescent="0.2">
      <c r="R154" s="1"/>
      <c r="S154" s="1"/>
      <c r="T154" s="1"/>
      <c r="U154" s="1"/>
      <c r="V154" s="1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</row>
    <row r="155" spans="18:143" x14ac:dyDescent="0.2">
      <c r="R155" s="1"/>
      <c r="S155" s="1"/>
      <c r="T155" s="1"/>
      <c r="U155" s="1"/>
      <c r="V155" s="1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</row>
    <row r="156" spans="18:143" x14ac:dyDescent="0.2">
      <c r="R156" s="1"/>
      <c r="S156" s="1"/>
      <c r="T156" s="1"/>
      <c r="U156" s="1"/>
      <c r="V156" s="1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</row>
    <row r="157" spans="18:143" x14ac:dyDescent="0.2">
      <c r="R157" s="1"/>
      <c r="S157" s="1"/>
      <c r="T157" s="1"/>
      <c r="U157" s="1"/>
      <c r="V157" s="1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</row>
    <row r="158" spans="18:143" x14ac:dyDescent="0.2">
      <c r="R158" s="1"/>
      <c r="S158" s="1"/>
      <c r="T158" s="1"/>
      <c r="U158" s="1"/>
      <c r="V158" s="1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</row>
    <row r="159" spans="18:143" x14ac:dyDescent="0.2">
      <c r="R159" s="1"/>
      <c r="S159" s="1"/>
      <c r="T159" s="1"/>
      <c r="U159" s="1"/>
      <c r="V159" s="1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</row>
    <row r="160" spans="18:143" x14ac:dyDescent="0.2">
      <c r="R160" s="1"/>
      <c r="S160" s="1"/>
      <c r="T160" s="1"/>
      <c r="U160" s="1"/>
      <c r="V160" s="1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</row>
    <row r="161" spans="18:143" x14ac:dyDescent="0.2">
      <c r="R161" s="1"/>
      <c r="S161" s="1"/>
      <c r="T161" s="1"/>
      <c r="U161" s="1"/>
      <c r="V161" s="1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</row>
    <row r="162" spans="18:143" x14ac:dyDescent="0.2">
      <c r="R162" s="1"/>
      <c r="S162" s="1"/>
      <c r="T162" s="1"/>
      <c r="U162" s="1"/>
      <c r="V162" s="1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</row>
    <row r="163" spans="18:143" x14ac:dyDescent="0.2">
      <c r="R163" s="1"/>
      <c r="S163" s="1"/>
      <c r="T163" s="1"/>
      <c r="U163" s="1"/>
      <c r="V163" s="1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</row>
    <row r="164" spans="18:143" x14ac:dyDescent="0.2">
      <c r="R164" s="1"/>
      <c r="S164" s="1"/>
      <c r="T164" s="1"/>
      <c r="U164" s="1"/>
      <c r="V164" s="1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</row>
    <row r="165" spans="18:143" x14ac:dyDescent="0.2">
      <c r="R165" s="1"/>
      <c r="S165" s="1"/>
      <c r="T165" s="1"/>
      <c r="U165" s="1"/>
      <c r="V165" s="1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</row>
    <row r="166" spans="18:143" x14ac:dyDescent="0.2">
      <c r="R166" s="1"/>
      <c r="S166" s="1"/>
      <c r="T166" s="1"/>
      <c r="U166" s="1"/>
      <c r="V166" s="1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</row>
    <row r="167" spans="18:143" x14ac:dyDescent="0.2">
      <c r="R167" s="1"/>
      <c r="S167" s="1"/>
      <c r="T167" s="1"/>
      <c r="U167" s="1"/>
      <c r="V167" s="1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</row>
    <row r="168" spans="18:143" x14ac:dyDescent="0.2">
      <c r="R168" s="1"/>
      <c r="S168" s="1"/>
      <c r="T168" s="1"/>
      <c r="U168" s="1"/>
      <c r="V168" s="1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</row>
    <row r="169" spans="18:143" x14ac:dyDescent="0.2">
      <c r="R169" s="1"/>
      <c r="S169" s="1"/>
      <c r="T169" s="1"/>
      <c r="U169" s="1"/>
      <c r="V169" s="1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</row>
    <row r="170" spans="18:143" x14ac:dyDescent="0.2">
      <c r="R170" s="1"/>
      <c r="S170" s="1"/>
      <c r="T170" s="1"/>
      <c r="U170" s="1"/>
      <c r="V170" s="1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</row>
    <row r="171" spans="18:143" x14ac:dyDescent="0.2">
      <c r="R171" s="1"/>
      <c r="S171" s="1"/>
      <c r="T171" s="1"/>
      <c r="U171" s="1"/>
      <c r="V171" s="1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</row>
    <row r="172" spans="18:143" x14ac:dyDescent="0.2">
      <c r="R172" s="1"/>
      <c r="S172" s="1"/>
      <c r="T172" s="1"/>
      <c r="U172" s="1"/>
      <c r="V172" s="1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</row>
    <row r="173" spans="18:143" x14ac:dyDescent="0.2">
      <c r="R173" s="1"/>
      <c r="S173" s="1"/>
      <c r="T173" s="1"/>
      <c r="U173" s="1"/>
      <c r="V173" s="1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</row>
    <row r="174" spans="18:143" x14ac:dyDescent="0.2">
      <c r="R174" s="1"/>
      <c r="S174" s="1"/>
      <c r="T174" s="1"/>
      <c r="U174" s="1"/>
      <c r="V174" s="1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</row>
    <row r="175" spans="18:143" x14ac:dyDescent="0.2">
      <c r="R175" s="1"/>
      <c r="S175" s="1"/>
      <c r="T175" s="1"/>
      <c r="U175" s="1"/>
      <c r="V175" s="1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</row>
    <row r="176" spans="18:143" x14ac:dyDescent="0.2">
      <c r="R176" s="1"/>
      <c r="S176" s="1"/>
      <c r="T176" s="1"/>
      <c r="U176" s="1"/>
      <c r="V176" s="1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</row>
    <row r="177" spans="18:143" x14ac:dyDescent="0.2">
      <c r="R177" s="1"/>
      <c r="S177" s="1"/>
      <c r="T177" s="1"/>
      <c r="U177" s="1"/>
      <c r="V177" s="1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</row>
    <row r="178" spans="18:143" x14ac:dyDescent="0.2">
      <c r="R178" s="1"/>
      <c r="S178" s="1"/>
      <c r="T178" s="1"/>
      <c r="U178" s="1"/>
      <c r="V178" s="1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</row>
    <row r="179" spans="18:143" x14ac:dyDescent="0.2">
      <c r="R179" s="1"/>
      <c r="S179" s="1"/>
      <c r="T179" s="1"/>
      <c r="U179" s="1"/>
      <c r="V179" s="1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</row>
    <row r="180" spans="18:143" x14ac:dyDescent="0.2">
      <c r="R180" s="1"/>
      <c r="S180" s="1"/>
      <c r="T180" s="1"/>
      <c r="U180" s="1"/>
      <c r="V180" s="1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</row>
    <row r="181" spans="18:143" x14ac:dyDescent="0.2">
      <c r="R181" s="1"/>
      <c r="S181" s="1"/>
      <c r="T181" s="1"/>
      <c r="U181" s="1"/>
      <c r="V181" s="1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</row>
    <row r="182" spans="18:143" x14ac:dyDescent="0.2">
      <c r="R182" s="1"/>
      <c r="S182" s="1"/>
      <c r="T182" s="1"/>
      <c r="U182" s="1"/>
      <c r="V182" s="1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</row>
    <row r="183" spans="18:143" x14ac:dyDescent="0.2">
      <c r="R183" s="1"/>
      <c r="S183" s="1"/>
      <c r="T183" s="1"/>
      <c r="U183" s="1"/>
      <c r="V183" s="1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</row>
    <row r="184" spans="18:143" x14ac:dyDescent="0.2">
      <c r="R184" s="1"/>
      <c r="S184" s="1"/>
      <c r="T184" s="1"/>
      <c r="U184" s="1"/>
      <c r="V184" s="1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</row>
    <row r="185" spans="18:143" x14ac:dyDescent="0.2">
      <c r="R185" s="1"/>
      <c r="S185" s="1"/>
      <c r="T185" s="1"/>
      <c r="U185" s="1"/>
      <c r="V185" s="1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</row>
    <row r="186" spans="18:143" x14ac:dyDescent="0.2">
      <c r="R186" s="1"/>
      <c r="S186" s="1"/>
      <c r="T186" s="1"/>
      <c r="U186" s="1"/>
      <c r="V186" s="1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</row>
    <row r="187" spans="18:143" x14ac:dyDescent="0.2">
      <c r="R187" s="1"/>
      <c r="S187" s="1"/>
      <c r="T187" s="1"/>
      <c r="U187" s="1"/>
      <c r="V187" s="1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</row>
    <row r="188" spans="18:143" x14ac:dyDescent="0.2">
      <c r="R188" s="1"/>
      <c r="S188" s="1"/>
      <c r="T188" s="1"/>
      <c r="U188" s="1"/>
      <c r="V188" s="1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</row>
    <row r="189" spans="18:143" x14ac:dyDescent="0.2">
      <c r="R189" s="1"/>
      <c r="S189" s="1"/>
      <c r="T189" s="1"/>
      <c r="U189" s="1"/>
      <c r="V189" s="1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</row>
    <row r="190" spans="18:143" x14ac:dyDescent="0.2">
      <c r="R190" s="1"/>
      <c r="S190" s="1"/>
      <c r="T190" s="1"/>
      <c r="U190" s="1"/>
      <c r="V190" s="1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</row>
    <row r="191" spans="18:143" x14ac:dyDescent="0.2">
      <c r="R191" s="1"/>
      <c r="S191" s="1"/>
      <c r="T191" s="1"/>
      <c r="U191" s="1"/>
      <c r="V191" s="1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</row>
    <row r="192" spans="18:143" x14ac:dyDescent="0.2">
      <c r="R192" s="1"/>
      <c r="S192" s="1"/>
      <c r="T192" s="1"/>
      <c r="U192" s="1"/>
      <c r="V192" s="1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</row>
    <row r="193" spans="18:143" x14ac:dyDescent="0.2">
      <c r="R193" s="1"/>
      <c r="S193" s="1"/>
      <c r="T193" s="1"/>
      <c r="U193" s="1"/>
      <c r="V193" s="1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</row>
    <row r="194" spans="18:143" x14ac:dyDescent="0.2">
      <c r="R194" s="1"/>
      <c r="S194" s="1"/>
      <c r="T194" s="1"/>
      <c r="U194" s="1"/>
      <c r="V194" s="1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</row>
    <row r="195" spans="18:143" x14ac:dyDescent="0.2">
      <c r="R195" s="1"/>
      <c r="S195" s="1"/>
      <c r="T195" s="1"/>
      <c r="U195" s="1"/>
      <c r="V195" s="1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</row>
    <row r="196" spans="18:143" x14ac:dyDescent="0.2">
      <c r="R196" s="1"/>
      <c r="S196" s="1"/>
      <c r="T196" s="1"/>
      <c r="U196" s="1"/>
      <c r="V196" s="1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</row>
    <row r="197" spans="18:143" x14ac:dyDescent="0.2">
      <c r="R197" s="1"/>
      <c r="S197" s="1"/>
      <c r="T197" s="1"/>
      <c r="U197" s="1"/>
      <c r="V197" s="1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</row>
    <row r="198" spans="18:143" x14ac:dyDescent="0.2">
      <c r="R198" s="1"/>
      <c r="S198" s="1"/>
      <c r="T198" s="1"/>
      <c r="U198" s="1"/>
      <c r="V198" s="1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</row>
    <row r="199" spans="18:143" x14ac:dyDescent="0.2">
      <c r="R199" s="1"/>
      <c r="S199" s="1"/>
      <c r="T199" s="1"/>
      <c r="U199" s="1"/>
      <c r="V199" s="1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</row>
    <row r="200" spans="18:143" x14ac:dyDescent="0.2">
      <c r="R200" s="1"/>
      <c r="S200" s="1"/>
      <c r="T200" s="1"/>
      <c r="U200" s="1"/>
      <c r="V200" s="1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</row>
    <row r="201" spans="18:143" x14ac:dyDescent="0.2">
      <c r="R201" s="1"/>
      <c r="S201" s="1"/>
      <c r="T201" s="1"/>
      <c r="U201" s="1"/>
      <c r="V201" s="1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</row>
    <row r="202" spans="18:143" x14ac:dyDescent="0.2">
      <c r="R202" s="1"/>
      <c r="S202" s="1"/>
      <c r="T202" s="1"/>
      <c r="U202" s="1"/>
      <c r="V202" s="1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</row>
    <row r="203" spans="18:143" x14ac:dyDescent="0.2">
      <c r="R203" s="1"/>
      <c r="S203" s="1"/>
      <c r="T203" s="1"/>
      <c r="U203" s="1"/>
      <c r="V203" s="1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</row>
    <row r="204" spans="18:143" x14ac:dyDescent="0.2">
      <c r="R204" s="1"/>
      <c r="S204" s="1"/>
      <c r="T204" s="1"/>
      <c r="U204" s="1"/>
      <c r="V204" s="1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</row>
    <row r="205" spans="18:143" x14ac:dyDescent="0.2">
      <c r="R205" s="1"/>
      <c r="S205" s="1"/>
      <c r="T205" s="1"/>
      <c r="U205" s="1"/>
      <c r="V205" s="1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</row>
    <row r="206" spans="18:143" x14ac:dyDescent="0.2">
      <c r="R206" s="1"/>
      <c r="S206" s="1"/>
      <c r="T206" s="1"/>
      <c r="U206" s="1"/>
      <c r="V206" s="1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</row>
    <row r="207" spans="18:143" x14ac:dyDescent="0.2">
      <c r="R207" s="1"/>
      <c r="S207" s="1"/>
      <c r="T207" s="1"/>
      <c r="U207" s="1"/>
      <c r="V207" s="1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</row>
    <row r="208" spans="18:143" x14ac:dyDescent="0.2">
      <c r="R208" s="1"/>
      <c r="S208" s="1"/>
      <c r="T208" s="1"/>
      <c r="U208" s="1"/>
      <c r="V208" s="1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</row>
    <row r="209" spans="18:143" x14ac:dyDescent="0.2">
      <c r="R209" s="1"/>
      <c r="S209" s="1"/>
      <c r="T209" s="1"/>
      <c r="U209" s="1"/>
      <c r="V209" s="1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</row>
    <row r="210" spans="18:143" x14ac:dyDescent="0.2">
      <c r="R210" s="1"/>
      <c r="S210" s="1"/>
      <c r="T210" s="1"/>
      <c r="U210" s="1"/>
      <c r="V210" s="1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</row>
    <row r="211" spans="18:143" x14ac:dyDescent="0.2">
      <c r="R211" s="1"/>
      <c r="S211" s="1"/>
      <c r="T211" s="1"/>
      <c r="U211" s="1"/>
      <c r="V211" s="1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</row>
    <row r="212" spans="18:143" x14ac:dyDescent="0.2">
      <c r="R212" s="1"/>
      <c r="S212" s="1"/>
      <c r="T212" s="1"/>
      <c r="U212" s="1"/>
      <c r="V212" s="1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</row>
    <row r="213" spans="18:143" x14ac:dyDescent="0.2">
      <c r="R213" s="1"/>
      <c r="S213" s="1"/>
      <c r="T213" s="1"/>
      <c r="U213" s="1"/>
      <c r="V213" s="1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</row>
    <row r="214" spans="18:143" x14ac:dyDescent="0.2">
      <c r="R214" s="1"/>
      <c r="S214" s="1"/>
      <c r="T214" s="1"/>
      <c r="U214" s="1"/>
      <c r="V214" s="1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</row>
    <row r="215" spans="18:143" x14ac:dyDescent="0.2">
      <c r="R215" s="1"/>
      <c r="S215" s="1"/>
      <c r="T215" s="1"/>
      <c r="U215" s="1"/>
      <c r="V215" s="1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</row>
    <row r="216" spans="18:143" x14ac:dyDescent="0.2">
      <c r="R216" s="1"/>
      <c r="S216" s="1"/>
      <c r="T216" s="1"/>
      <c r="U216" s="1"/>
      <c r="V216" s="1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</row>
    <row r="217" spans="18:143" x14ac:dyDescent="0.2">
      <c r="R217" s="1"/>
      <c r="S217" s="1"/>
      <c r="T217" s="1"/>
      <c r="U217" s="1"/>
      <c r="V217" s="1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</row>
    <row r="218" spans="18:143" x14ac:dyDescent="0.2">
      <c r="R218" s="1"/>
      <c r="S218" s="1"/>
      <c r="T218" s="1"/>
      <c r="U218" s="1"/>
      <c r="V218" s="1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</row>
    <row r="219" spans="18:143" x14ac:dyDescent="0.2">
      <c r="R219" s="1"/>
      <c r="S219" s="1"/>
      <c r="T219" s="1"/>
      <c r="U219" s="1"/>
      <c r="V219" s="1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</row>
    <row r="220" spans="18:143" x14ac:dyDescent="0.2">
      <c r="R220" s="1"/>
      <c r="S220" s="1"/>
      <c r="T220" s="1"/>
      <c r="U220" s="1"/>
      <c r="V220" s="1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</row>
    <row r="221" spans="18:143" x14ac:dyDescent="0.2">
      <c r="R221" s="1"/>
      <c r="S221" s="1"/>
      <c r="T221" s="1"/>
      <c r="U221" s="1"/>
      <c r="V221" s="1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</row>
    <row r="222" spans="18:143" x14ac:dyDescent="0.2">
      <c r="R222" s="1"/>
      <c r="S222" s="1"/>
      <c r="T222" s="1"/>
      <c r="U222" s="1"/>
      <c r="V222" s="1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</row>
    <row r="223" spans="18:143" x14ac:dyDescent="0.2">
      <c r="R223" s="1"/>
      <c r="S223" s="1"/>
      <c r="T223" s="1"/>
      <c r="U223" s="1"/>
      <c r="V223" s="1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</row>
    <row r="224" spans="18:143" x14ac:dyDescent="0.2">
      <c r="R224" s="1"/>
      <c r="S224" s="1"/>
      <c r="T224" s="1"/>
      <c r="U224" s="1"/>
      <c r="V224" s="1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</row>
    <row r="225" spans="18:143" x14ac:dyDescent="0.2">
      <c r="R225" s="1"/>
      <c r="S225" s="1"/>
      <c r="T225" s="1"/>
      <c r="U225" s="1"/>
      <c r="V225" s="1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</row>
    <row r="226" spans="18:143" x14ac:dyDescent="0.2">
      <c r="R226" s="1"/>
      <c r="S226" s="1"/>
      <c r="T226" s="1"/>
      <c r="U226" s="1"/>
      <c r="V226" s="1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</row>
    <row r="227" spans="18:143" x14ac:dyDescent="0.2">
      <c r="R227" s="1"/>
      <c r="S227" s="1"/>
      <c r="T227" s="1"/>
      <c r="U227" s="1"/>
      <c r="V227" s="1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</row>
    <row r="228" spans="18:143" x14ac:dyDescent="0.2">
      <c r="R228" s="1"/>
      <c r="S228" s="1"/>
      <c r="T228" s="1"/>
      <c r="U228" s="1"/>
      <c r="V228" s="1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</row>
    <row r="229" spans="18:143" x14ac:dyDescent="0.2">
      <c r="R229" s="1"/>
      <c r="S229" s="1"/>
      <c r="T229" s="1"/>
      <c r="U229" s="1"/>
      <c r="V229" s="1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</row>
    <row r="230" spans="18:143" x14ac:dyDescent="0.2">
      <c r="R230" s="1"/>
      <c r="S230" s="1"/>
      <c r="T230" s="1"/>
      <c r="U230" s="1"/>
      <c r="V230" s="1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</row>
    <row r="231" spans="18:143" x14ac:dyDescent="0.2">
      <c r="R231" s="1"/>
      <c r="S231" s="1"/>
      <c r="T231" s="1"/>
      <c r="U231" s="1"/>
      <c r="V231" s="1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</row>
    <row r="232" spans="18:143" x14ac:dyDescent="0.2">
      <c r="R232" s="1"/>
      <c r="S232" s="1"/>
      <c r="T232" s="1"/>
      <c r="U232" s="1"/>
      <c r="V232" s="1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</row>
    <row r="233" spans="18:143" x14ac:dyDescent="0.2">
      <c r="R233" s="1"/>
      <c r="S233" s="1"/>
      <c r="T233" s="1"/>
      <c r="U233" s="1"/>
      <c r="V233" s="1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</row>
    <row r="234" spans="18:143" x14ac:dyDescent="0.2">
      <c r="R234" s="1"/>
      <c r="S234" s="1"/>
      <c r="T234" s="1"/>
      <c r="U234" s="1"/>
      <c r="V234" s="1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</row>
    <row r="235" spans="18:143" x14ac:dyDescent="0.2">
      <c r="R235" s="1"/>
      <c r="S235" s="1"/>
      <c r="T235" s="1"/>
      <c r="U235" s="1"/>
      <c r="V235" s="1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</row>
    <row r="236" spans="18:143" x14ac:dyDescent="0.2">
      <c r="R236" s="1"/>
      <c r="S236" s="1"/>
      <c r="T236" s="1"/>
      <c r="U236" s="1"/>
      <c r="V236" s="1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</row>
    <row r="237" spans="18:143" x14ac:dyDescent="0.2">
      <c r="R237" s="1"/>
      <c r="S237" s="1"/>
      <c r="T237" s="1"/>
      <c r="U237" s="1"/>
      <c r="V237" s="1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</row>
    <row r="238" spans="18:143" x14ac:dyDescent="0.2">
      <c r="R238" s="1"/>
      <c r="S238" s="1"/>
      <c r="T238" s="1"/>
      <c r="U238" s="1"/>
      <c r="V238" s="1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</row>
    <row r="239" spans="18:143" x14ac:dyDescent="0.2">
      <c r="R239" s="1"/>
      <c r="S239" s="1"/>
      <c r="T239" s="1"/>
      <c r="U239" s="1"/>
      <c r="V239" s="1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</row>
    <row r="240" spans="18:143" x14ac:dyDescent="0.2">
      <c r="R240" s="1"/>
      <c r="S240" s="1"/>
      <c r="T240" s="1"/>
      <c r="U240" s="1"/>
      <c r="V240" s="1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</row>
    <row r="241" spans="18:143" x14ac:dyDescent="0.2">
      <c r="R241" s="1"/>
      <c r="S241" s="1"/>
      <c r="T241" s="1"/>
      <c r="U241" s="1"/>
      <c r="V241" s="1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</row>
    <row r="242" spans="18:143" x14ac:dyDescent="0.2">
      <c r="R242" s="1"/>
      <c r="S242" s="1"/>
      <c r="T242" s="1"/>
      <c r="U242" s="1"/>
      <c r="V242" s="1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</row>
    <row r="243" spans="18:143" x14ac:dyDescent="0.2">
      <c r="R243" s="1"/>
      <c r="S243" s="1"/>
      <c r="T243" s="1"/>
      <c r="U243" s="1"/>
      <c r="V243" s="1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</row>
    <row r="244" spans="18:143" x14ac:dyDescent="0.2">
      <c r="R244" s="1"/>
      <c r="S244" s="1"/>
      <c r="T244" s="1"/>
      <c r="U244" s="1"/>
      <c r="V244" s="1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</row>
    <row r="245" spans="18:143" x14ac:dyDescent="0.2">
      <c r="R245" s="1"/>
      <c r="S245" s="1"/>
      <c r="T245" s="1"/>
      <c r="U245" s="1"/>
      <c r="V245" s="1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</row>
    <row r="246" spans="18:143" x14ac:dyDescent="0.2">
      <c r="R246" s="1"/>
      <c r="S246" s="1"/>
      <c r="T246" s="1"/>
      <c r="U246" s="1"/>
      <c r="V246" s="1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</row>
    <row r="247" spans="18:143" x14ac:dyDescent="0.2">
      <c r="R247" s="1"/>
      <c r="S247" s="1"/>
      <c r="T247" s="1"/>
      <c r="U247" s="1"/>
      <c r="V247" s="1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</row>
    <row r="248" spans="18:143" x14ac:dyDescent="0.2">
      <c r="R248" s="1"/>
      <c r="S248" s="1"/>
      <c r="T248" s="1"/>
      <c r="U248" s="1"/>
      <c r="V248" s="1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</row>
    <row r="249" spans="18:143" x14ac:dyDescent="0.2">
      <c r="R249" s="1"/>
      <c r="S249" s="1"/>
      <c r="T249" s="1"/>
      <c r="U249" s="1"/>
      <c r="V249" s="1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</row>
    <row r="250" spans="18:143" x14ac:dyDescent="0.2">
      <c r="R250" s="1"/>
      <c r="S250" s="1"/>
      <c r="T250" s="1"/>
      <c r="U250" s="1"/>
      <c r="V250" s="1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</row>
    <row r="251" spans="18:143" x14ac:dyDescent="0.2">
      <c r="R251" s="1"/>
      <c r="S251" s="1"/>
      <c r="T251" s="1"/>
      <c r="U251" s="1"/>
      <c r="V251" s="1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</row>
    <row r="252" spans="18:143" x14ac:dyDescent="0.2">
      <c r="R252" s="1"/>
      <c r="S252" s="1"/>
      <c r="T252" s="1"/>
      <c r="U252" s="1"/>
      <c r="V252" s="1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</row>
    <row r="253" spans="18:143" x14ac:dyDescent="0.2">
      <c r="R253" s="1"/>
      <c r="S253" s="1"/>
      <c r="T253" s="1"/>
      <c r="U253" s="1"/>
      <c r="V253" s="1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</row>
    <row r="254" spans="18:143" x14ac:dyDescent="0.2">
      <c r="R254" s="1"/>
      <c r="S254" s="1"/>
      <c r="T254" s="1"/>
      <c r="U254" s="1"/>
      <c r="V254" s="1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</row>
    <row r="255" spans="18:143" x14ac:dyDescent="0.2">
      <c r="R255" s="1"/>
      <c r="S255" s="1"/>
      <c r="T255" s="1"/>
      <c r="U255" s="1"/>
      <c r="V255" s="1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</row>
    <row r="256" spans="18:143" x14ac:dyDescent="0.2">
      <c r="R256" s="1"/>
      <c r="S256" s="1"/>
      <c r="T256" s="1"/>
      <c r="U256" s="1"/>
      <c r="V256" s="1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</row>
    <row r="257" spans="18:143" x14ac:dyDescent="0.2">
      <c r="R257" s="1"/>
      <c r="S257" s="1"/>
      <c r="T257" s="1"/>
      <c r="U257" s="1"/>
      <c r="V257" s="1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</row>
    <row r="258" spans="18:143" x14ac:dyDescent="0.2">
      <c r="R258" s="1"/>
      <c r="S258" s="1"/>
      <c r="T258" s="1"/>
      <c r="U258" s="1"/>
      <c r="V258" s="1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</row>
    <row r="259" spans="18:143" x14ac:dyDescent="0.2">
      <c r="R259" s="1"/>
      <c r="S259" s="1"/>
      <c r="T259" s="1"/>
      <c r="U259" s="1"/>
      <c r="V259" s="1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</row>
    <row r="260" spans="18:143" x14ac:dyDescent="0.2">
      <c r="R260" s="1"/>
      <c r="S260" s="1"/>
      <c r="T260" s="1"/>
      <c r="U260" s="1"/>
      <c r="V260" s="1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</row>
    <row r="261" spans="18:143" x14ac:dyDescent="0.2">
      <c r="R261" s="1"/>
      <c r="S261" s="1"/>
      <c r="T261" s="1"/>
      <c r="U261" s="1"/>
      <c r="V261" s="1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</row>
    <row r="262" spans="18:143" x14ac:dyDescent="0.2">
      <c r="R262" s="1"/>
      <c r="S262" s="1"/>
      <c r="T262" s="1"/>
      <c r="U262" s="1"/>
      <c r="V262" s="1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</row>
    <row r="263" spans="18:143" x14ac:dyDescent="0.2">
      <c r="R263" s="1"/>
      <c r="S263" s="1"/>
      <c r="T263" s="1"/>
      <c r="U263" s="1"/>
      <c r="V263" s="1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</row>
    <row r="264" spans="18:143" x14ac:dyDescent="0.2">
      <c r="R264" s="1"/>
      <c r="S264" s="1"/>
      <c r="T264" s="1"/>
      <c r="U264" s="1"/>
      <c r="V264" s="1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</row>
    <row r="265" spans="18:143" x14ac:dyDescent="0.2">
      <c r="R265" s="1"/>
      <c r="S265" s="1"/>
      <c r="T265" s="1"/>
      <c r="U265" s="1"/>
      <c r="V265" s="1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</row>
    <row r="266" spans="18:143" x14ac:dyDescent="0.2">
      <c r="R266" s="1"/>
      <c r="S266" s="1"/>
      <c r="T266" s="1"/>
      <c r="U266" s="1"/>
      <c r="V266" s="1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</row>
    <row r="267" spans="18:143" x14ac:dyDescent="0.2">
      <c r="R267" s="1"/>
      <c r="S267" s="1"/>
      <c r="T267" s="1"/>
      <c r="U267" s="1"/>
      <c r="V267" s="1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</row>
    <row r="268" spans="18:143" x14ac:dyDescent="0.2">
      <c r="R268" s="1"/>
      <c r="S268" s="1"/>
      <c r="T268" s="1"/>
      <c r="U268" s="1"/>
      <c r="V268" s="1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</row>
    <row r="269" spans="18:143" x14ac:dyDescent="0.2">
      <c r="R269" s="1"/>
      <c r="S269" s="1"/>
      <c r="T269" s="1"/>
      <c r="U269" s="1"/>
      <c r="V269" s="1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</row>
    <row r="270" spans="18:143" x14ac:dyDescent="0.2">
      <c r="R270" s="1"/>
      <c r="S270" s="1"/>
      <c r="T270" s="1"/>
      <c r="U270" s="1"/>
      <c r="V270" s="1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</row>
    <row r="271" spans="18:143" x14ac:dyDescent="0.2">
      <c r="R271" s="1"/>
      <c r="S271" s="1"/>
      <c r="T271" s="1"/>
      <c r="U271" s="1"/>
      <c r="V271" s="1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</row>
    <row r="272" spans="18:143" x14ac:dyDescent="0.2">
      <c r="R272" s="1"/>
      <c r="S272" s="1"/>
      <c r="T272" s="1"/>
      <c r="U272" s="1"/>
      <c r="V272" s="1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</row>
    <row r="273" spans="18:143" x14ac:dyDescent="0.2">
      <c r="R273" s="1"/>
      <c r="S273" s="1"/>
      <c r="T273" s="1"/>
      <c r="U273" s="1"/>
      <c r="V273" s="1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</row>
    <row r="274" spans="18:143" x14ac:dyDescent="0.2">
      <c r="R274" s="1"/>
      <c r="S274" s="1"/>
      <c r="T274" s="1"/>
      <c r="U274" s="1"/>
      <c r="V274" s="1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</row>
    <row r="275" spans="18:143" x14ac:dyDescent="0.2">
      <c r="R275" s="1"/>
      <c r="S275" s="1"/>
      <c r="T275" s="1"/>
      <c r="U275" s="1"/>
      <c r="V275" s="1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</row>
    <row r="276" spans="18:143" x14ac:dyDescent="0.2">
      <c r="R276" s="1"/>
      <c r="S276" s="1"/>
      <c r="T276" s="1"/>
      <c r="U276" s="1"/>
      <c r="V276" s="1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</row>
    <row r="277" spans="18:143" x14ac:dyDescent="0.2">
      <c r="R277" s="1"/>
      <c r="S277" s="1"/>
      <c r="T277" s="1"/>
      <c r="U277" s="1"/>
      <c r="V277" s="1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</row>
    <row r="278" spans="18:143" x14ac:dyDescent="0.2">
      <c r="R278" s="1"/>
      <c r="S278" s="1"/>
      <c r="T278" s="1"/>
      <c r="U278" s="1"/>
      <c r="V278" s="1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</row>
    <row r="279" spans="18:143" x14ac:dyDescent="0.2">
      <c r="R279" s="1"/>
      <c r="S279" s="1"/>
      <c r="T279" s="1"/>
      <c r="U279" s="1"/>
      <c r="V279" s="1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</row>
    <row r="280" spans="18:143" x14ac:dyDescent="0.2">
      <c r="R280" s="1"/>
      <c r="S280" s="1"/>
      <c r="T280" s="1"/>
      <c r="U280" s="1"/>
      <c r="V280" s="1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</row>
    <row r="281" spans="18:143" x14ac:dyDescent="0.2">
      <c r="R281" s="1"/>
      <c r="S281" s="1"/>
      <c r="T281" s="1"/>
      <c r="U281" s="1"/>
      <c r="V281" s="1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</row>
    <row r="282" spans="18:143" x14ac:dyDescent="0.2">
      <c r="R282" s="1"/>
      <c r="S282" s="1"/>
      <c r="T282" s="1"/>
      <c r="U282" s="1"/>
      <c r="V282" s="1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</row>
    <row r="283" spans="18:143" x14ac:dyDescent="0.2">
      <c r="R283" s="1"/>
      <c r="S283" s="1"/>
      <c r="T283" s="1"/>
      <c r="U283" s="1"/>
      <c r="V283" s="1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</row>
    <row r="284" spans="18:143" x14ac:dyDescent="0.2">
      <c r="R284" s="1"/>
      <c r="S284" s="1"/>
      <c r="T284" s="1"/>
      <c r="U284" s="1"/>
      <c r="V284" s="1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</row>
    <row r="285" spans="18:143" x14ac:dyDescent="0.2">
      <c r="R285" s="1"/>
      <c r="S285" s="1"/>
      <c r="T285" s="1"/>
      <c r="U285" s="1"/>
      <c r="V285" s="1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</row>
    <row r="286" spans="18:143" x14ac:dyDescent="0.2">
      <c r="R286" s="1"/>
      <c r="S286" s="1"/>
      <c r="T286" s="1"/>
      <c r="U286" s="1"/>
      <c r="V286" s="1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</row>
    <row r="287" spans="18:143" x14ac:dyDescent="0.2">
      <c r="R287" s="1"/>
      <c r="S287" s="1"/>
      <c r="T287" s="1"/>
      <c r="U287" s="1"/>
      <c r="V287" s="1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</row>
    <row r="288" spans="18:143" x14ac:dyDescent="0.2">
      <c r="R288" s="1"/>
      <c r="S288" s="1"/>
      <c r="T288" s="1"/>
      <c r="U288" s="1"/>
      <c r="V288" s="1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</row>
    <row r="289" spans="18:143" x14ac:dyDescent="0.2">
      <c r="R289" s="1"/>
      <c r="S289" s="1"/>
      <c r="T289" s="1"/>
      <c r="U289" s="1"/>
      <c r="V289" s="1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</row>
    <row r="290" spans="18:143" x14ac:dyDescent="0.2">
      <c r="R290" s="1"/>
      <c r="S290" s="1"/>
      <c r="T290" s="1"/>
      <c r="U290" s="1"/>
      <c r="V290" s="1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</row>
    <row r="291" spans="18:143" x14ac:dyDescent="0.2"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</row>
    <row r="292" spans="18:143" x14ac:dyDescent="0.2"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</row>
    <row r="293" spans="18:143" x14ac:dyDescent="0.2"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</row>
  </sheetData>
  <sheetProtection selectLockedCells="1"/>
  <mergeCells count="36">
    <mergeCell ref="G8:Q8"/>
    <mergeCell ref="H10:I10"/>
    <mergeCell ref="J10:K10"/>
    <mergeCell ref="L10:M10"/>
    <mergeCell ref="N10:O10"/>
    <mergeCell ref="P10:Q10"/>
    <mergeCell ref="H12:I12"/>
    <mergeCell ref="J12:K12"/>
    <mergeCell ref="L12:M12"/>
    <mergeCell ref="N12:O12"/>
    <mergeCell ref="P12:Q12"/>
    <mergeCell ref="H11:I11"/>
    <mergeCell ref="J11:K11"/>
    <mergeCell ref="L11:M11"/>
    <mergeCell ref="N11:O11"/>
    <mergeCell ref="P11:Q11"/>
    <mergeCell ref="H14:I14"/>
    <mergeCell ref="J14:K14"/>
    <mergeCell ref="L14:M14"/>
    <mergeCell ref="N14:O14"/>
    <mergeCell ref="P14:Q14"/>
    <mergeCell ref="H13:I13"/>
    <mergeCell ref="J13:K13"/>
    <mergeCell ref="L13:M13"/>
    <mergeCell ref="N13:O13"/>
    <mergeCell ref="P13:Q13"/>
    <mergeCell ref="L35:L36"/>
    <mergeCell ref="M35:M36"/>
    <mergeCell ref="N35:N36"/>
    <mergeCell ref="O35:O36"/>
    <mergeCell ref="C34:C36"/>
    <mergeCell ref="G35:G36"/>
    <mergeCell ref="H35:H36"/>
    <mergeCell ref="I35:I36"/>
    <mergeCell ref="J35:J36"/>
    <mergeCell ref="K35:K36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66" min="4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IV (DL)</vt:lpstr>
      <vt:lpstr>Clase V (DL)</vt:lpstr>
      <vt:lpstr>'Clase IV (DL)'!Área_de_impresión</vt:lpstr>
      <vt:lpstr>'Clase V (DL)'!Área_de_impresión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Jose Gomez Tovar</dc:creator>
  <cp:lastModifiedBy>Luis Jose Gomez Tovar</cp:lastModifiedBy>
  <dcterms:created xsi:type="dcterms:W3CDTF">2023-04-12T13:14:03Z</dcterms:created>
  <dcterms:modified xsi:type="dcterms:W3CDTF">2023-04-12T14:37:55Z</dcterms:modified>
</cp:coreProperties>
</file>