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PAMPA\Adicionales 13 y 15\Difusion\"/>
    </mc:Choice>
  </mc:AlternateContent>
  <bookViews>
    <workbookView xWindow="0" yWindow="0" windowWidth="20400" windowHeight="7620" activeTab="1"/>
  </bookViews>
  <sheets>
    <sheet name="CLASE 13 (DL)" sheetId="3" r:id="rId1"/>
    <sheet name="CLASE 15 (ARS)" sheetId="2" r:id="rId2"/>
  </sheets>
  <definedNames>
    <definedName name="_xlnm.Print_Area" localSheetId="0">'CLASE 13 (DL)'!$E$1:$S$72</definedName>
    <definedName name="_xlnm.Print_Area" localSheetId="1">'CLASE 15 (ARS)'!$E$1:$Q$44</definedName>
  </definedNames>
  <calcPr calcId="162913" iterate="1" iterateCount="1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3" l="1"/>
  <c r="O47" i="3"/>
  <c r="N64" i="3"/>
  <c r="L62" i="3"/>
  <c r="C62" i="3"/>
  <c r="D62" i="3" s="1"/>
  <c r="L61" i="3"/>
  <c r="C61" i="3"/>
  <c r="D61" i="3" s="1"/>
  <c r="L60" i="3"/>
  <c r="C60" i="3"/>
  <c r="D60" i="3" s="1"/>
  <c r="L59" i="3"/>
  <c r="C59" i="3"/>
  <c r="D59" i="3" s="1"/>
  <c r="L58" i="3"/>
  <c r="C58" i="3"/>
  <c r="D58" i="3" s="1"/>
  <c r="L57" i="3"/>
  <c r="C57" i="3"/>
  <c r="D57" i="3" s="1"/>
  <c r="L56" i="3"/>
  <c r="C56" i="3"/>
  <c r="D56" i="3" s="1"/>
  <c r="L55" i="3"/>
  <c r="C55" i="3"/>
  <c r="D55" i="3" s="1"/>
  <c r="L54" i="3"/>
  <c r="C54" i="3"/>
  <c r="D54" i="3" s="1"/>
  <c r="L53" i="3"/>
  <c r="C53" i="3"/>
  <c r="D53" i="3" s="1"/>
  <c r="L52" i="3"/>
  <c r="C52" i="3"/>
  <c r="D52" i="3" s="1"/>
  <c r="L51" i="3"/>
  <c r="C51" i="3"/>
  <c r="D51" i="3" s="1"/>
  <c r="L50" i="3"/>
  <c r="C50" i="3"/>
  <c r="D50" i="3" s="1"/>
  <c r="L49" i="3"/>
  <c r="C49" i="3"/>
  <c r="D49" i="3" s="1"/>
  <c r="L48" i="3"/>
  <c r="C48" i="3"/>
  <c r="D48" i="3" s="1"/>
  <c r="L47" i="3"/>
  <c r="C47" i="3"/>
  <c r="D47" i="3" s="1"/>
  <c r="L46" i="3"/>
  <c r="C46" i="3"/>
  <c r="D46" i="3" s="1"/>
  <c r="L45" i="3"/>
  <c r="D45" i="3"/>
  <c r="C45" i="3"/>
  <c r="L44" i="3"/>
  <c r="C44" i="3"/>
  <c r="D44" i="3" s="1"/>
  <c r="O43" i="3"/>
  <c r="O44" i="3" s="1"/>
  <c r="O45" i="3" s="1"/>
  <c r="O46" i="3" s="1"/>
  <c r="O48" i="3" s="1"/>
  <c r="O49" i="3" s="1"/>
  <c r="O50" i="3" s="1"/>
  <c r="O51" i="3" s="1"/>
  <c r="O52" i="3" s="1"/>
  <c r="O53" i="3" s="1"/>
  <c r="O54" i="3" s="1"/>
  <c r="O55" i="3" s="1"/>
  <c r="O56" i="3" s="1"/>
  <c r="O57" i="3" s="1"/>
  <c r="O58" i="3" s="1"/>
  <c r="O59" i="3" s="1"/>
  <c r="O60" i="3" s="1"/>
  <c r="O61" i="3" s="1"/>
  <c r="O62" i="3" s="1"/>
  <c r="L43" i="3"/>
  <c r="P42" i="3"/>
  <c r="V42" i="3" s="1"/>
  <c r="L42" i="3"/>
  <c r="F42" i="3"/>
  <c r="B42" i="3"/>
  <c r="C43" i="3" s="1"/>
  <c r="O41" i="3"/>
  <c r="L41" i="3"/>
  <c r="M36" i="3"/>
  <c r="L36" i="3"/>
  <c r="M35" i="3"/>
  <c r="L35" i="3"/>
  <c r="M34" i="3"/>
  <c r="L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M37" i="3" s="1"/>
  <c r="L17" i="3"/>
  <c r="J14" i="3"/>
  <c r="H59" i="3" s="1"/>
  <c r="R13" i="3"/>
  <c r="H55" i="3" l="1"/>
  <c r="H46" i="3"/>
  <c r="T47" i="3"/>
  <c r="H51" i="3"/>
  <c r="H43" i="3"/>
  <c r="H44" i="3"/>
  <c r="D43" i="3"/>
  <c r="D63" i="3" s="1"/>
  <c r="N14" i="3" s="1"/>
  <c r="C63" i="3"/>
  <c r="F43" i="3"/>
  <c r="I42" i="3"/>
  <c r="T61" i="3"/>
  <c r="T59" i="3"/>
  <c r="T57" i="3"/>
  <c r="T55" i="3"/>
  <c r="T53" i="3"/>
  <c r="T51" i="3"/>
  <c r="T49" i="3"/>
  <c r="T62" i="3"/>
  <c r="T60" i="3"/>
  <c r="T58" i="3"/>
  <c r="T56" i="3"/>
  <c r="T54" i="3"/>
  <c r="T52" i="3"/>
  <c r="T50" i="3"/>
  <c r="T48" i="3"/>
  <c r="T46" i="3"/>
  <c r="T44" i="3"/>
  <c r="T42" i="3"/>
  <c r="T45" i="3"/>
  <c r="H47" i="3"/>
  <c r="H48" i="3"/>
  <c r="H52" i="3"/>
  <c r="H56" i="3"/>
  <c r="H60" i="3"/>
  <c r="H45" i="3"/>
  <c r="H49" i="3"/>
  <c r="H53" i="3"/>
  <c r="H57" i="3"/>
  <c r="H61" i="3"/>
  <c r="E42" i="3"/>
  <c r="T43" i="3"/>
  <c r="H50" i="3"/>
  <c r="H54" i="3"/>
  <c r="H58" i="3"/>
  <c r="H62" i="3"/>
  <c r="F44" i="3" l="1"/>
  <c r="I43" i="3"/>
  <c r="J43" i="3"/>
  <c r="M43" i="3" s="1"/>
  <c r="N17" i="3" s="1"/>
  <c r="F45" i="3" l="1"/>
  <c r="J44" i="3"/>
  <c r="M44" i="3" s="1"/>
  <c r="N18" i="3" s="1"/>
  <c r="O18" i="3" s="1"/>
  <c r="I44" i="3"/>
  <c r="O17" i="3"/>
  <c r="P43" i="3"/>
  <c r="K43" i="3"/>
  <c r="E43" i="3"/>
  <c r="Q43" i="3" l="1"/>
  <c r="V43" i="3"/>
  <c r="K44" i="3"/>
  <c r="P44" i="3"/>
  <c r="E44" i="3"/>
  <c r="F46" i="3"/>
  <c r="I45" i="3"/>
  <c r="J45" i="3"/>
  <c r="M45" i="3" s="1"/>
  <c r="N19" i="3" s="1"/>
  <c r="O19" i="3" s="1"/>
  <c r="P45" i="3" l="1"/>
  <c r="K45" i="3"/>
  <c r="E45" i="3"/>
  <c r="Q44" i="3"/>
  <c r="V44" i="3"/>
  <c r="F47" i="3"/>
  <c r="I46" i="3"/>
  <c r="J46" i="3"/>
  <c r="M46" i="3" s="1"/>
  <c r="N20" i="3" s="1"/>
  <c r="O20" i="3" s="1"/>
  <c r="K46" i="3" l="1"/>
  <c r="E46" i="3"/>
  <c r="P46" i="3"/>
  <c r="F48" i="3"/>
  <c r="J47" i="3"/>
  <c r="M47" i="3" s="1"/>
  <c r="N21" i="3" s="1"/>
  <c r="O21" i="3" s="1"/>
  <c r="I47" i="3"/>
  <c r="V45" i="3"/>
  <c r="Q45" i="3"/>
  <c r="Q46" i="3" l="1"/>
  <c r="V46" i="3"/>
  <c r="P47" i="3"/>
  <c r="K47" i="3"/>
  <c r="E47" i="3"/>
  <c r="F49" i="3"/>
  <c r="I48" i="3"/>
  <c r="J48" i="3"/>
  <c r="M48" i="3" s="1"/>
  <c r="N22" i="3" s="1"/>
  <c r="O22" i="3" s="1"/>
  <c r="F50" i="3" l="1"/>
  <c r="I49" i="3"/>
  <c r="J49" i="3"/>
  <c r="M49" i="3" s="1"/>
  <c r="N23" i="3" s="1"/>
  <c r="O23" i="3" s="1"/>
  <c r="V47" i="3"/>
  <c r="Q47" i="3"/>
  <c r="P48" i="3"/>
  <c r="K48" i="3"/>
  <c r="E48" i="3"/>
  <c r="V48" i="3" l="1"/>
  <c r="Q48" i="3"/>
  <c r="P49" i="3"/>
  <c r="K49" i="3"/>
  <c r="E49" i="3"/>
  <c r="F51" i="3"/>
  <c r="I50" i="3"/>
  <c r="J50" i="3"/>
  <c r="M50" i="3" s="1"/>
  <c r="N24" i="3" s="1"/>
  <c r="O24" i="3" s="1"/>
  <c r="P50" i="3" l="1"/>
  <c r="K50" i="3"/>
  <c r="E50" i="3"/>
  <c r="F52" i="3"/>
  <c r="I51" i="3"/>
  <c r="J51" i="3"/>
  <c r="M51" i="3" s="1"/>
  <c r="N25" i="3" s="1"/>
  <c r="O25" i="3" s="1"/>
  <c r="V49" i="3"/>
  <c r="Q49" i="3"/>
  <c r="F53" i="3" l="1"/>
  <c r="I52" i="3"/>
  <c r="J52" i="3"/>
  <c r="M52" i="3" s="1"/>
  <c r="N26" i="3" s="1"/>
  <c r="O26" i="3" s="1"/>
  <c r="P51" i="3"/>
  <c r="K51" i="3"/>
  <c r="E51" i="3"/>
  <c r="V50" i="3"/>
  <c r="Q50" i="3"/>
  <c r="P52" i="3" l="1"/>
  <c r="K52" i="3"/>
  <c r="E52" i="3"/>
  <c r="V51" i="3"/>
  <c r="Q51" i="3"/>
  <c r="F54" i="3"/>
  <c r="I53" i="3"/>
  <c r="J53" i="3"/>
  <c r="M53" i="3" s="1"/>
  <c r="N27" i="3" s="1"/>
  <c r="O27" i="3" s="1"/>
  <c r="P53" i="3" l="1"/>
  <c r="K53" i="3"/>
  <c r="E53" i="3"/>
  <c r="F55" i="3"/>
  <c r="I54" i="3"/>
  <c r="J54" i="3"/>
  <c r="M54" i="3" s="1"/>
  <c r="N28" i="3" s="1"/>
  <c r="O28" i="3" s="1"/>
  <c r="V52" i="3"/>
  <c r="Q52" i="3"/>
  <c r="F56" i="3" l="1"/>
  <c r="I55" i="3"/>
  <c r="J55" i="3"/>
  <c r="M55" i="3" s="1"/>
  <c r="N29" i="3" s="1"/>
  <c r="O29" i="3" s="1"/>
  <c r="P54" i="3"/>
  <c r="K54" i="3"/>
  <c r="E54" i="3"/>
  <c r="V53" i="3"/>
  <c r="Q53" i="3"/>
  <c r="V54" i="3" l="1"/>
  <c r="Q54" i="3"/>
  <c r="F57" i="3"/>
  <c r="I56" i="3"/>
  <c r="J56" i="3"/>
  <c r="M56" i="3" s="1"/>
  <c r="N30" i="3" s="1"/>
  <c r="O30" i="3" s="1"/>
  <c r="P55" i="3"/>
  <c r="K55" i="3"/>
  <c r="E55" i="3"/>
  <c r="P56" i="3" l="1"/>
  <c r="K56" i="3"/>
  <c r="E56" i="3"/>
  <c r="V55" i="3"/>
  <c r="Q55" i="3"/>
  <c r="F58" i="3"/>
  <c r="I57" i="3"/>
  <c r="J57" i="3"/>
  <c r="M57" i="3" s="1"/>
  <c r="N31" i="3" s="1"/>
  <c r="O31" i="3" s="1"/>
  <c r="F59" i="3" l="1"/>
  <c r="I58" i="3"/>
  <c r="J58" i="3"/>
  <c r="M58" i="3" s="1"/>
  <c r="N32" i="3" s="1"/>
  <c r="O32" i="3" s="1"/>
  <c r="P57" i="3"/>
  <c r="K57" i="3"/>
  <c r="E57" i="3"/>
  <c r="V56" i="3"/>
  <c r="Q56" i="3"/>
  <c r="V57" i="3" l="1"/>
  <c r="Q57" i="3"/>
  <c r="F60" i="3"/>
  <c r="I59" i="3"/>
  <c r="J59" i="3"/>
  <c r="M59" i="3" s="1"/>
  <c r="N33" i="3" s="1"/>
  <c r="O33" i="3" s="1"/>
  <c r="P58" i="3"/>
  <c r="K58" i="3"/>
  <c r="E58" i="3"/>
  <c r="P59" i="3" l="1"/>
  <c r="K59" i="3"/>
  <c r="E59" i="3"/>
  <c r="V58" i="3"/>
  <c r="Q58" i="3"/>
  <c r="F61" i="3"/>
  <c r="I60" i="3"/>
  <c r="J60" i="3"/>
  <c r="M60" i="3" s="1"/>
  <c r="N34" i="3" s="1"/>
  <c r="O34" i="3" s="1"/>
  <c r="P60" i="3" l="1"/>
  <c r="K60" i="3"/>
  <c r="E60" i="3"/>
  <c r="V59" i="3"/>
  <c r="Q59" i="3"/>
  <c r="F62" i="3"/>
  <c r="I61" i="3"/>
  <c r="J61" i="3"/>
  <c r="M61" i="3" s="1"/>
  <c r="N35" i="3" s="1"/>
  <c r="O35" i="3" s="1"/>
  <c r="R28" i="2"/>
  <c r="P12" i="2"/>
  <c r="J29" i="2"/>
  <c r="E28" i="2"/>
  <c r="P61" i="3" l="1"/>
  <c r="K61" i="3"/>
  <c r="E61" i="3"/>
  <c r="I62" i="3"/>
  <c r="J62" i="3"/>
  <c r="M62" i="3" s="1"/>
  <c r="N36" i="3" s="1"/>
  <c r="V60" i="3"/>
  <c r="Q60" i="3"/>
  <c r="L36" i="2"/>
  <c r="R35" i="2"/>
  <c r="P34" i="2"/>
  <c r="J34" i="2" s="1"/>
  <c r="C34" i="2"/>
  <c r="D34" i="2" s="1"/>
  <c r="P33" i="2"/>
  <c r="J33" i="2" s="1"/>
  <c r="C33" i="2"/>
  <c r="D33" i="2" s="1"/>
  <c r="P32" i="2"/>
  <c r="J32" i="2" s="1"/>
  <c r="C32" i="2"/>
  <c r="D32" i="2" s="1"/>
  <c r="P31" i="2"/>
  <c r="J31" i="2" s="1"/>
  <c r="C31" i="2"/>
  <c r="D31" i="2" s="1"/>
  <c r="P30" i="2"/>
  <c r="J30" i="2"/>
  <c r="C30" i="2"/>
  <c r="D30" i="2" s="1"/>
  <c r="M29" i="2"/>
  <c r="M30" i="2" s="1"/>
  <c r="M31" i="2" s="1"/>
  <c r="M32" i="2" s="1"/>
  <c r="M33" i="2" s="1"/>
  <c r="M34" i="2" s="1"/>
  <c r="O28" i="2"/>
  <c r="N28" i="2"/>
  <c r="T28" i="2" s="1"/>
  <c r="J28" i="2"/>
  <c r="J27" i="2" s="1"/>
  <c r="F28" i="2"/>
  <c r="G28" i="2" s="1"/>
  <c r="B28" i="2"/>
  <c r="C29" i="2" s="1"/>
  <c r="M27" i="2"/>
  <c r="K22" i="2"/>
  <c r="K21" i="2"/>
  <c r="K20" i="2"/>
  <c r="K19" i="2"/>
  <c r="K18" i="2"/>
  <c r="K17" i="2"/>
  <c r="D29" i="2" l="1"/>
  <c r="D35" i="2" s="1"/>
  <c r="L14" i="2" s="1"/>
  <c r="C35" i="2"/>
  <c r="P62" i="3"/>
  <c r="K62" i="3"/>
  <c r="E62" i="3"/>
  <c r="J11" i="3"/>
  <c r="O36" i="3"/>
  <c r="N37" i="3"/>
  <c r="O37" i="3" s="1"/>
  <c r="V61" i="3"/>
  <c r="Q61" i="3"/>
  <c r="K23" i="2"/>
  <c r="F29" i="2"/>
  <c r="V62" i="3" l="1"/>
  <c r="Q62" i="3"/>
  <c r="H29" i="2"/>
  <c r="K29" i="2" s="1"/>
  <c r="F30" i="2"/>
  <c r="G29" i="2"/>
  <c r="I29" i="2" s="1"/>
  <c r="R29" i="2" s="1"/>
  <c r="Q64" i="3" l="1"/>
  <c r="N10" i="3"/>
  <c r="L17" i="2"/>
  <c r="M17" i="2" s="1"/>
  <c r="N29" i="2"/>
  <c r="E29" i="2"/>
  <c r="J17" i="2"/>
  <c r="F31" i="2"/>
  <c r="H30" i="2"/>
  <c r="K30" i="2" s="1"/>
  <c r="G30" i="2"/>
  <c r="I30" i="2" s="1"/>
  <c r="U61" i="3" l="1"/>
  <c r="W61" i="3" s="1"/>
  <c r="X61" i="3" s="1"/>
  <c r="U57" i="3"/>
  <c r="W57" i="3" s="1"/>
  <c r="X57" i="3" s="1"/>
  <c r="U53" i="3"/>
  <c r="W53" i="3" s="1"/>
  <c r="X53" i="3" s="1"/>
  <c r="U49" i="3"/>
  <c r="W49" i="3" s="1"/>
  <c r="X49" i="3" s="1"/>
  <c r="U46" i="3"/>
  <c r="W46" i="3" s="1"/>
  <c r="X46" i="3" s="1"/>
  <c r="U40" i="3"/>
  <c r="U42" i="3"/>
  <c r="W42" i="3" s="1"/>
  <c r="X42" i="3" s="1"/>
  <c r="U60" i="3"/>
  <c r="W60" i="3" s="1"/>
  <c r="X60" i="3" s="1"/>
  <c r="U56" i="3"/>
  <c r="W56" i="3" s="1"/>
  <c r="X56" i="3" s="1"/>
  <c r="U52" i="3"/>
  <c r="W52" i="3" s="1"/>
  <c r="X52" i="3" s="1"/>
  <c r="U48" i="3"/>
  <c r="W48" i="3" s="1"/>
  <c r="X48" i="3" s="1"/>
  <c r="U45" i="3"/>
  <c r="W45" i="3" s="1"/>
  <c r="X45" i="3" s="1"/>
  <c r="U59" i="3"/>
  <c r="W59" i="3" s="1"/>
  <c r="X59" i="3" s="1"/>
  <c r="U55" i="3"/>
  <c r="W55" i="3" s="1"/>
  <c r="X55" i="3" s="1"/>
  <c r="U51" i="3"/>
  <c r="W51" i="3" s="1"/>
  <c r="X51" i="3" s="1"/>
  <c r="U47" i="3"/>
  <c r="W47" i="3" s="1"/>
  <c r="X47" i="3" s="1"/>
  <c r="N11" i="3"/>
  <c r="U62" i="3"/>
  <c r="W62" i="3" s="1"/>
  <c r="X62" i="3" s="1"/>
  <c r="U58" i="3"/>
  <c r="W58" i="3" s="1"/>
  <c r="X58" i="3" s="1"/>
  <c r="U54" i="3"/>
  <c r="W54" i="3" s="1"/>
  <c r="X54" i="3" s="1"/>
  <c r="U50" i="3"/>
  <c r="W50" i="3" s="1"/>
  <c r="X50" i="3" s="1"/>
  <c r="U44" i="3"/>
  <c r="W44" i="3" s="1"/>
  <c r="X44" i="3" s="1"/>
  <c r="N12" i="3"/>
  <c r="U43" i="3"/>
  <c r="W43" i="3" s="1"/>
  <c r="L18" i="2"/>
  <c r="M18" i="2" s="1"/>
  <c r="N30" i="2"/>
  <c r="J18" i="2"/>
  <c r="E30" i="2"/>
  <c r="R30" i="2"/>
  <c r="F32" i="2"/>
  <c r="H31" i="2"/>
  <c r="K31" i="2" s="1"/>
  <c r="G31" i="2"/>
  <c r="I31" i="2" s="1"/>
  <c r="T29" i="2"/>
  <c r="O29" i="2"/>
  <c r="W64" i="3" l="1"/>
  <c r="X43" i="3"/>
  <c r="X64" i="3" s="1"/>
  <c r="L19" i="2"/>
  <c r="M19" i="2" s="1"/>
  <c r="N31" i="2"/>
  <c r="J19" i="2"/>
  <c r="R31" i="2"/>
  <c r="E31" i="2"/>
  <c r="F33" i="2"/>
  <c r="H32" i="2"/>
  <c r="K32" i="2" s="1"/>
  <c r="G32" i="2"/>
  <c r="I32" i="2" s="1"/>
  <c r="T30" i="2"/>
  <c r="O30" i="2"/>
  <c r="N13" i="3" l="1"/>
  <c r="O15" i="3" s="1"/>
  <c r="L20" i="2"/>
  <c r="M20" i="2" s="1"/>
  <c r="N32" i="2"/>
  <c r="G33" i="2"/>
  <c r="I33" i="2" s="1"/>
  <c r="F34" i="2"/>
  <c r="H33" i="2"/>
  <c r="K33" i="2" s="1"/>
  <c r="T31" i="2"/>
  <c r="O31" i="2"/>
  <c r="J20" i="2"/>
  <c r="E32" i="2"/>
  <c r="R32" i="2"/>
  <c r="L21" i="2" l="1"/>
  <c r="M21" i="2" s="1"/>
  <c r="N33" i="2"/>
  <c r="H34" i="2"/>
  <c r="K34" i="2" s="1"/>
  <c r="G34" i="2"/>
  <c r="J21" i="2"/>
  <c r="R33" i="2"/>
  <c r="E33" i="2"/>
  <c r="T32" i="2"/>
  <c r="O32" i="2"/>
  <c r="H11" i="2" l="1"/>
  <c r="I34" i="2"/>
  <c r="R34" i="2" s="1"/>
  <c r="L22" i="2"/>
  <c r="M22" i="2" s="1"/>
  <c r="N34" i="2"/>
  <c r="J22" i="2"/>
  <c r="E34" i="2"/>
  <c r="T33" i="2"/>
  <c r="O33" i="2"/>
  <c r="T34" i="2" l="1"/>
  <c r="O34" i="2"/>
  <c r="L23" i="2" l="1"/>
  <c r="M23" i="2" s="1"/>
  <c r="L10" i="2" l="1"/>
  <c r="L11" i="2" l="1"/>
  <c r="L12" i="2"/>
  <c r="O36" i="2"/>
  <c r="S35" i="2" l="1"/>
  <c r="S34" i="2"/>
  <c r="U34" i="2" s="1"/>
  <c r="V34" i="2" s="1"/>
  <c r="S32" i="2"/>
  <c r="U32" i="2" s="1"/>
  <c r="V32" i="2" s="1"/>
  <c r="S30" i="2"/>
  <c r="U30" i="2" s="1"/>
  <c r="V30" i="2" s="1"/>
  <c r="S33" i="2"/>
  <c r="U33" i="2" s="1"/>
  <c r="V33" i="2" s="1"/>
  <c r="S31" i="2"/>
  <c r="U31" i="2" s="1"/>
  <c r="V31" i="2" s="1"/>
  <c r="S29" i="2"/>
  <c r="U29" i="2" s="1"/>
  <c r="S26" i="2"/>
  <c r="S28" i="2"/>
  <c r="U28" i="2" s="1"/>
  <c r="V28" i="2" s="1"/>
  <c r="U36" i="2" l="1"/>
  <c r="V29" i="2"/>
  <c r="V36" i="2" s="1"/>
  <c r="L13" i="2" l="1"/>
</calcChain>
</file>

<file path=xl/comments1.xml><?xml version="1.0" encoding="utf-8"?>
<comments xmlns="http://schemas.openxmlformats.org/spreadsheetml/2006/main">
  <authors>
    <author>Luis Jose Gomez Tovar</author>
    <author>Lintura Leandro</author>
  </authors>
  <commentLis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Inserte precio a licitar
</t>
        </r>
      </text>
    </comment>
    <comment ref="R11" authorId="1" shapeId="0">
      <text>
        <r>
          <rPr>
            <b/>
            <sz val="8"/>
            <color indexed="81"/>
            <rFont val="Tahoma"/>
            <family val="2"/>
          </rPr>
          <t>Ingrese V/N solicitado</t>
        </r>
      </text>
    </comment>
  </commentList>
</comments>
</file>

<file path=xl/comments2.xml><?xml version="1.0" encoding="utf-8"?>
<comments xmlns="http://schemas.openxmlformats.org/spreadsheetml/2006/main">
  <authors>
    <author>Luis Jose Gomez Tovar</author>
    <author>Lintura Leandro</author>
    <author>Mauro Jorge Zambon</author>
  </authors>
  <commentList>
    <comment ref="P11" authorId="0" shapeId="0">
      <text>
        <r>
          <rPr>
            <b/>
            <sz val="9"/>
            <color indexed="81"/>
            <rFont val="Tahoma"/>
            <family val="2"/>
          </rPr>
          <t>Insertar precio a licitar</t>
        </r>
      </text>
    </comment>
    <comment ref="P12" authorId="1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sz val="9"/>
            <color indexed="81"/>
            <rFont val="Tahoma"/>
            <family val="2"/>
          </rPr>
          <t>Ingrese nominales</t>
        </r>
      </text>
    </comment>
    <comment ref="P29" authorId="2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<sst xmlns="http://schemas.openxmlformats.org/spreadsheetml/2006/main" count="83" uniqueCount="51">
  <si>
    <t>Fecha de Emisión:</t>
  </si>
  <si>
    <t>TIR:</t>
  </si>
  <si>
    <t>Moneda:</t>
  </si>
  <si>
    <t>Pesos</t>
  </si>
  <si>
    <t>Fecha de Vto:</t>
  </si>
  <si>
    <t>TNA 30 días:</t>
  </si>
  <si>
    <t>Cupón:</t>
  </si>
  <si>
    <t>Badlar + Margen</t>
  </si>
  <si>
    <t>TNA 90 días:</t>
  </si>
  <si>
    <t>Duration (meses):</t>
  </si>
  <si>
    <t>Plazo (meses):</t>
  </si>
  <si>
    <t>Intereses:</t>
  </si>
  <si>
    <t>Trimestrales</t>
  </si>
  <si>
    <t>Fecha</t>
  </si>
  <si>
    <t>Amortizaciones</t>
  </si>
  <si>
    <t>Intereses</t>
  </si>
  <si>
    <t>Total</t>
  </si>
  <si>
    <t>Fecha de Pago</t>
  </si>
  <si>
    <t>Días Dev.</t>
  </si>
  <si>
    <t>Días Totales</t>
  </si>
  <si>
    <t>Cupón</t>
  </si>
  <si>
    <t>Interés</t>
  </si>
  <si>
    <t>Capital</t>
  </si>
  <si>
    <t>Capital Residual</t>
  </si>
  <si>
    <t>Flujo</t>
  </si>
  <si>
    <t>Flujo Valor Nominal</t>
  </si>
  <si>
    <t>Badlar Proyectada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</si>
  <si>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</si>
  <si>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</si>
  <si>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</si>
  <si>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</si>
  <si>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</si>
  <si>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</si>
  <si>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días</t>
  </si>
  <si>
    <t>meses</t>
  </si>
  <si>
    <t>TC Inicial:</t>
  </si>
  <si>
    <t>V/N US$:</t>
  </si>
  <si>
    <t>V/N AR$:</t>
  </si>
  <si>
    <t>Fijo a licitar</t>
  </si>
  <si>
    <t>T/C Inicial:</t>
  </si>
  <si>
    <t>Pago de Intereses:</t>
  </si>
  <si>
    <t>Trimestral</t>
  </si>
  <si>
    <t>Duration (años):</t>
  </si>
  <si>
    <t>Fecha:</t>
  </si>
  <si>
    <t>Fecha Pago</t>
  </si>
  <si>
    <t>Fecha Devengamiento</t>
  </si>
  <si>
    <t>fecha pago</t>
  </si>
  <si>
    <t>Precio a licitar:</t>
  </si>
  <si>
    <t>ON Pampa Energía S.A. Clase 13 Adicionales (Dólar Linked)</t>
  </si>
  <si>
    <t>ON Pampa Energia Clase 15 Adicionales (Badlar)</t>
  </si>
  <si>
    <t>Margen: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</si>
</sst>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8" formatCode="&quot;$&quot;\ #,##0.00;[Red]\-&quot;$&quot;\ #,##0.00"/>
    <numFmt numFmtId="43" formatCode="_-* #,##0.00_-;\-* #,##0.00_-;_-* &quot;-&quot;??_-;_-@_-"/>
    <numFmt numFmtId="164" formatCode="[$-409]d\-mmm\-yy;@"/>
    <numFmt numFmtId="165" formatCode="0.0000%"/>
    <numFmt numFmtId="166" formatCode="#,##0_ ;[Red]\-#,##0\ "/>
    <numFmt numFmtId="167" formatCode="[$-F800]dddd\,\ mmmm\ dd\,\ yyyy"/>
    <numFmt numFmtId="168" formatCode="_ * #,##0.00_ ;_ * \-#,##0.00_ ;_ * &quot;-&quot;??_ ;_ @_ "/>
    <numFmt numFmtId="169" formatCode="#,##0.000000_ ;[Red]\-#,##0.000000\ "/>
    <numFmt numFmtId="170" formatCode="_ * #,##0_ ;_ * \-#,##0_ ;_ * &quot;-&quot;??_ ;_ @_ "/>
    <numFmt numFmtId="171" formatCode="#,##0.00_ ;[Red]\-#,##0.00\ "/>
    <numFmt numFmtId="172" formatCode="#,##0.00000_ ;[Red]\-#,##0.00000\ "/>
    <numFmt numFmtId="173" formatCode="#,##0.0000;[Red]\-#,##0.0000"/>
    <numFmt numFmtId="174" formatCode="[$$-2C0A]\ #,##0;[Red]\-[$$-2C0A]\ #,##0"/>
    <numFmt numFmtId="175" formatCode="[$USD]\ #,##0;[Red]\-[$USD]\ #,##0"/>
    <numFmt numFmtId="176" formatCode="#,##0.0000_ ;[Red]\-#,##0.0000\ "/>
    <numFmt numFmtId="177" formatCode="&quot;$&quot;\ #,##0.0000;[Red]\-&quot;$&quot;\ #,##0.0000"/>
    <numFmt numFmtId="178" formatCode="0.0"/>
    <numFmt numFmtId="179" formatCode="0.00000%"/>
    <numFmt numFmtId="180" formatCode="_-* #,##0.00000_-;\-* #,##0.00000_-;_-* &quot;-&quot;??_-;_-@_-"/>
    <numFmt numFmtId="181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1" applyFont="1" applyProtection="1"/>
    <xf numFmtId="0" fontId="2" fillId="2" borderId="0" xfId="1" applyFont="1" applyFill="1" applyProtection="1"/>
    <xf numFmtId="0" fontId="2" fillId="3" borderId="0" xfId="1" applyFont="1" applyFill="1" applyBorder="1" applyProtection="1"/>
    <xf numFmtId="0" fontId="2" fillId="3" borderId="0" xfId="1" applyFont="1" applyFill="1" applyProtection="1"/>
    <xf numFmtId="0" fontId="2" fillId="0" borderId="0" xfId="1" applyFont="1" applyFill="1" applyProtection="1"/>
    <xf numFmtId="9" fontId="2" fillId="0" borderId="0" xfId="2" applyFont="1" applyProtection="1"/>
    <xf numFmtId="0" fontId="2" fillId="0" borderId="0" xfId="1" applyFont="1" applyBorder="1" applyProtection="1"/>
    <xf numFmtId="165" fontId="2" fillId="3" borderId="0" xfId="1" applyNumberFormat="1" applyFont="1" applyFill="1" applyBorder="1" applyProtection="1"/>
    <xf numFmtId="14" fontId="2" fillId="0" borderId="0" xfId="1" applyNumberFormat="1" applyFont="1" applyProtection="1"/>
    <xf numFmtId="14" fontId="2" fillId="3" borderId="0" xfId="1" applyNumberFormat="1" applyFont="1" applyFill="1" applyBorder="1" applyProtection="1"/>
    <xf numFmtId="2" fontId="2" fillId="0" borderId="0" xfId="1" applyNumberFormat="1" applyFont="1" applyFill="1" applyProtection="1"/>
    <xf numFmtId="164" fontId="5" fillId="0" borderId="0" xfId="3" applyNumberFormat="1" applyFont="1" applyFill="1" applyBorder="1" applyAlignment="1" applyProtection="1">
      <alignment horizontal="left"/>
    </xf>
    <xf numFmtId="0" fontId="5" fillId="0" borderId="0" xfId="1" applyFont="1" applyAlignment="1" applyProtection="1">
      <alignment horizontal="right"/>
    </xf>
    <xf numFmtId="166" fontId="5" fillId="0" borderId="0" xfId="1" applyNumberFormat="1" applyFont="1" applyFill="1" applyBorder="1" applyProtection="1"/>
    <xf numFmtId="0" fontId="5" fillId="2" borderId="14" xfId="1" applyFont="1" applyFill="1" applyBorder="1" applyAlignment="1" applyProtection="1">
      <alignment horizontal="center"/>
    </xf>
    <xf numFmtId="164" fontId="5" fillId="2" borderId="3" xfId="3" applyNumberFormat="1" applyFont="1" applyFill="1" applyBorder="1" applyAlignment="1" applyProtection="1">
      <alignment horizontal="center"/>
    </xf>
    <xf numFmtId="164" fontId="5" fillId="2" borderId="14" xfId="3" applyNumberFormat="1" applyFont="1" applyFill="1" applyBorder="1" applyAlignment="1" applyProtection="1">
      <alignment horizontal="center"/>
    </xf>
    <xf numFmtId="0" fontId="5" fillId="2" borderId="3" xfId="1" applyFont="1" applyFill="1" applyBorder="1" applyAlignment="1" applyProtection="1">
      <alignment horizontal="center"/>
    </xf>
    <xf numFmtId="15" fontId="2" fillId="2" borderId="15" xfId="1" applyNumberFormat="1" applyFont="1" applyFill="1" applyBorder="1" applyAlignment="1" applyProtection="1">
      <alignment horizontal="center"/>
    </xf>
    <xf numFmtId="4" fontId="2" fillId="0" borderId="7" xfId="3" applyNumberFormat="1" applyFont="1" applyFill="1" applyBorder="1" applyAlignment="1" applyProtection="1">
      <alignment horizontal="center"/>
    </xf>
    <xf numFmtId="4" fontId="2" fillId="0" borderId="0" xfId="3" applyNumberFormat="1" applyFont="1" applyFill="1" applyBorder="1" applyAlignment="1" applyProtection="1">
      <alignment horizontal="center"/>
    </xf>
    <xf numFmtId="4" fontId="2" fillId="0" borderId="8" xfId="1" applyNumberFormat="1" applyFont="1" applyFill="1" applyBorder="1" applyAlignment="1" applyProtection="1">
      <alignment horizontal="center"/>
    </xf>
    <xf numFmtId="15" fontId="5" fillId="2" borderId="14" xfId="1" applyNumberFormat="1" applyFont="1" applyFill="1" applyBorder="1" applyAlignment="1" applyProtection="1">
      <alignment horizontal="center"/>
    </xf>
    <xf numFmtId="4" fontId="5" fillId="2" borderId="3" xfId="3" applyNumberFormat="1" applyFont="1" applyFill="1" applyBorder="1" applyAlignment="1" applyProtection="1">
      <alignment horizontal="center"/>
    </xf>
    <xf numFmtId="4" fontId="5" fillId="2" borderId="14" xfId="3" applyNumberFormat="1" applyFont="1" applyFill="1" applyBorder="1" applyAlignment="1" applyProtection="1">
      <alignment horizontal="center"/>
    </xf>
    <xf numFmtId="4" fontId="5" fillId="2" borderId="3" xfId="1" applyNumberFormat="1" applyFont="1" applyFill="1" applyBorder="1" applyAlignment="1" applyProtection="1">
      <alignment horizontal="center"/>
    </xf>
    <xf numFmtId="0" fontId="5" fillId="0" borderId="0" xfId="1" applyFont="1" applyBorder="1" applyAlignment="1" applyProtection="1">
      <alignment horizontal="right"/>
    </xf>
    <xf numFmtId="0" fontId="6" fillId="3" borderId="0" xfId="1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165" fontId="5" fillId="3" borderId="0" xfId="2" applyNumberFormat="1" applyFont="1" applyFill="1" applyBorder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164" fontId="5" fillId="3" borderId="2" xfId="3" applyNumberFormat="1" applyFont="1" applyFill="1" applyBorder="1" applyAlignment="1" applyProtection="1">
      <alignment horizontal="center" vertical="center"/>
    </xf>
    <xf numFmtId="164" fontId="5" fillId="3" borderId="10" xfId="3" applyNumberFormat="1" applyFont="1" applyFill="1" applyBorder="1" applyAlignment="1" applyProtection="1">
      <alignment horizontal="center" vertical="center"/>
    </xf>
    <xf numFmtId="10" fontId="8" fillId="0" borderId="2" xfId="2" applyNumberFormat="1" applyFont="1" applyBorder="1" applyAlignment="1" applyProtection="1">
      <alignment horizontal="center"/>
    </xf>
    <xf numFmtId="0" fontId="5" fillId="0" borderId="10" xfId="1" applyFont="1" applyBorder="1" applyAlignment="1" applyProtection="1">
      <alignment horizontal="center" vertical="center"/>
    </xf>
    <xf numFmtId="40" fontId="9" fillId="0" borderId="10" xfId="1" applyNumberFormat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164" fontId="2" fillId="4" borderId="0" xfId="1" applyNumberFormat="1" applyFont="1" applyFill="1" applyAlignment="1" applyProtection="1">
      <alignment horizontal="center" vertical="center"/>
    </xf>
    <xf numFmtId="168" fontId="2" fillId="0" borderId="0" xfId="4" applyFont="1" applyAlignment="1" applyProtection="1">
      <alignment horizontal="center" vertical="center"/>
    </xf>
    <xf numFmtId="164" fontId="2" fillId="0" borderId="0" xfId="1" applyNumberFormat="1" applyFont="1" applyAlignment="1" applyProtection="1">
      <alignment horizontal="center" vertical="center"/>
    </xf>
    <xf numFmtId="167" fontId="2" fillId="0" borderId="0" xfId="1" applyNumberFormat="1" applyFont="1" applyBorder="1" applyAlignment="1" applyProtection="1">
      <alignment horizontal="center" vertical="center"/>
    </xf>
    <xf numFmtId="15" fontId="2" fillId="2" borderId="4" xfId="1" applyNumberFormat="1" applyFont="1" applyFill="1" applyBorder="1" applyAlignment="1" applyProtection="1">
      <alignment horizontal="center"/>
    </xf>
    <xf numFmtId="38" fontId="2" fillId="2" borderId="0" xfId="1" applyNumberFormat="1" applyFont="1" applyFill="1" applyBorder="1" applyAlignment="1" applyProtection="1">
      <alignment horizontal="center"/>
    </xf>
    <xf numFmtId="38" fontId="2" fillId="2" borderId="5" xfId="1" applyNumberFormat="1" applyFont="1" applyFill="1" applyBorder="1" applyAlignment="1" applyProtection="1">
      <alignment horizontal="center" vertical="center"/>
    </xf>
    <xf numFmtId="10" fontId="8" fillId="2" borderId="5" xfId="2" applyNumberFormat="1" applyFont="1" applyFill="1" applyBorder="1" applyAlignment="1" applyProtection="1">
      <alignment horizontal="center"/>
    </xf>
    <xf numFmtId="40" fontId="2" fillId="2" borderId="5" xfId="1" applyNumberFormat="1" applyFont="1" applyFill="1" applyBorder="1" applyAlignment="1" applyProtection="1">
      <alignment horizontal="center" vertical="center"/>
    </xf>
    <xf numFmtId="38" fontId="2" fillId="2" borderId="6" xfId="1" applyNumberFormat="1" applyFont="1" applyFill="1" applyBorder="1" applyAlignment="1" applyProtection="1">
      <alignment horizontal="center" vertical="center"/>
    </xf>
    <xf numFmtId="169" fontId="6" fillId="3" borderId="0" xfId="1" applyNumberFormat="1" applyFont="1" applyFill="1" applyBorder="1" applyAlignment="1" applyProtection="1">
      <alignment horizontal="center" vertical="center"/>
    </xf>
    <xf numFmtId="169" fontId="2" fillId="3" borderId="0" xfId="1" applyNumberFormat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170" fontId="2" fillId="0" borderId="0" xfId="4" applyNumberFormat="1" applyFont="1" applyAlignment="1" applyProtection="1">
      <alignment horizontal="center" vertical="center"/>
    </xf>
    <xf numFmtId="15" fontId="2" fillId="2" borderId="7" xfId="1" applyNumberFormat="1" applyFont="1" applyFill="1" applyBorder="1" applyAlignment="1" applyProtection="1">
      <alignment horizontal="center"/>
    </xf>
    <xf numFmtId="10" fontId="2" fillId="2" borderId="0" xfId="2" applyNumberFormat="1" applyFont="1" applyFill="1" applyBorder="1" applyAlignment="1" applyProtection="1">
      <alignment horizontal="center"/>
    </xf>
    <xf numFmtId="171" fontId="2" fillId="2" borderId="0" xfId="4" applyNumberFormat="1" applyFont="1" applyFill="1" applyBorder="1" applyAlignment="1" applyProtection="1">
      <alignment horizontal="center"/>
    </xf>
    <xf numFmtId="40" fontId="2" fillId="2" borderId="0" xfId="1" applyNumberFormat="1" applyFont="1" applyFill="1" applyBorder="1" applyAlignment="1" applyProtection="1">
      <alignment horizontal="center"/>
    </xf>
    <xf numFmtId="38" fontId="2" fillId="2" borderId="8" xfId="1" applyNumberFormat="1" applyFont="1" applyFill="1" applyBorder="1" applyAlignment="1" applyProtection="1">
      <alignment horizontal="center"/>
    </xf>
    <xf numFmtId="165" fontId="5" fillId="4" borderId="8" xfId="2" applyNumberFormat="1" applyFont="1" applyFill="1" applyBorder="1" applyAlignment="1" applyProtection="1">
      <alignment horizontal="center"/>
    </xf>
    <xf numFmtId="172" fontId="2" fillId="3" borderId="0" xfId="1" applyNumberFormat="1" applyFont="1" applyFill="1" applyAlignment="1" applyProtection="1">
      <alignment horizontal="center" vertical="center"/>
    </xf>
    <xf numFmtId="0" fontId="2" fillId="0" borderId="0" xfId="1" applyFont="1" applyAlignment="1" applyProtection="1">
      <alignment horizontal="right"/>
    </xf>
    <xf numFmtId="168" fontId="2" fillId="0" borderId="0" xfId="1" applyNumberFormat="1" applyFont="1" applyProtection="1"/>
    <xf numFmtId="170" fontId="2" fillId="0" borderId="0" xfId="1" applyNumberFormat="1" applyFont="1" applyProtection="1"/>
    <xf numFmtId="15" fontId="2" fillId="0" borderId="0" xfId="1" applyNumberFormat="1" applyFont="1" applyFill="1" applyBorder="1" applyAlignment="1" applyProtection="1">
      <alignment horizontal="center"/>
    </xf>
    <xf numFmtId="38" fontId="2" fillId="0" borderId="0" xfId="1" applyNumberFormat="1" applyFont="1" applyBorder="1" applyAlignment="1" applyProtection="1">
      <alignment horizontal="center"/>
    </xf>
    <xf numFmtId="40" fontId="2" fillId="0" borderId="0" xfId="1" applyNumberFormat="1" applyFont="1" applyBorder="1" applyAlignment="1" applyProtection="1">
      <alignment horizontal="center"/>
    </xf>
    <xf numFmtId="171" fontId="2" fillId="0" borderId="0" xfId="4" applyNumberFormat="1" applyFont="1" applyBorder="1" applyAlignment="1" applyProtection="1">
      <alignment horizontal="center"/>
    </xf>
    <xf numFmtId="40" fontId="2" fillId="0" borderId="10" xfId="1" applyNumberFormat="1" applyFont="1" applyBorder="1" applyAlignment="1" applyProtection="1">
      <alignment horizontal="center"/>
    </xf>
    <xf numFmtId="38" fontId="2" fillId="0" borderId="10" xfId="1" applyNumberFormat="1" applyFont="1" applyBorder="1" applyAlignment="1" applyProtection="1">
      <alignment horizontal="center"/>
    </xf>
    <xf numFmtId="164" fontId="2" fillId="3" borderId="0" xfId="3" applyNumberFormat="1" applyFont="1" applyFill="1" applyBorder="1" applyAlignment="1" applyProtection="1">
      <alignment horizontal="center"/>
    </xf>
    <xf numFmtId="40" fontId="5" fillId="0" borderId="16" xfId="1" applyNumberFormat="1" applyFont="1" applyBorder="1" applyAlignment="1" applyProtection="1">
      <alignment horizontal="center"/>
    </xf>
    <xf numFmtId="38" fontId="5" fillId="0" borderId="16" xfId="1" applyNumberFormat="1" applyFont="1" applyBorder="1" applyAlignment="1" applyProtection="1">
      <alignment horizontal="center"/>
    </xf>
    <xf numFmtId="169" fontId="2" fillId="3" borderId="0" xfId="1" applyNumberFormat="1" applyFont="1" applyFill="1" applyBorder="1" applyAlignment="1" applyProtection="1">
      <alignment horizontal="center" vertical="center"/>
    </xf>
    <xf numFmtId="173" fontId="2" fillId="2" borderId="0" xfId="1" applyNumberFormat="1" applyFont="1" applyFill="1" applyBorder="1" applyAlignment="1" applyProtection="1">
      <alignment horizontal="center"/>
    </xf>
    <xf numFmtId="164" fontId="2" fillId="2" borderId="0" xfId="1" applyNumberFormat="1" applyFont="1" applyFill="1" applyAlignment="1" applyProtection="1">
      <alignment horizontal="center" vertical="center"/>
    </xf>
    <xf numFmtId="38" fontId="2" fillId="2" borderId="5" xfId="1" applyNumberFormat="1" applyFont="1" applyFill="1" applyBorder="1" applyAlignment="1" applyProtection="1">
      <alignment horizontal="center"/>
    </xf>
    <xf numFmtId="15" fontId="2" fillId="2" borderId="9" xfId="1" applyNumberFormat="1" applyFont="1" applyFill="1" applyBorder="1" applyAlignment="1" applyProtection="1">
      <alignment horizontal="center"/>
    </xf>
    <xf numFmtId="38" fontId="2" fillId="2" borderId="10" xfId="1" applyNumberFormat="1" applyFont="1" applyFill="1" applyBorder="1" applyAlignment="1" applyProtection="1">
      <alignment horizontal="center"/>
    </xf>
    <xf numFmtId="10" fontId="2" fillId="2" borderId="10" xfId="2" applyNumberFormat="1" applyFont="1" applyFill="1" applyBorder="1" applyAlignment="1" applyProtection="1">
      <alignment horizontal="center"/>
    </xf>
    <xf numFmtId="171" fontId="2" fillId="2" borderId="10" xfId="4" applyNumberFormat="1" applyFont="1" applyFill="1" applyBorder="1" applyAlignment="1" applyProtection="1">
      <alignment horizontal="center"/>
    </xf>
    <xf numFmtId="40" fontId="2" fillId="2" borderId="10" xfId="1" applyNumberFormat="1" applyFont="1" applyFill="1" applyBorder="1" applyAlignment="1" applyProtection="1">
      <alignment horizontal="center"/>
    </xf>
    <xf numFmtId="173" fontId="2" fillId="2" borderId="10" xfId="1" applyNumberFormat="1" applyFont="1" applyFill="1" applyBorder="1" applyAlignment="1" applyProtection="1">
      <alignment horizontal="center"/>
    </xf>
    <xf numFmtId="38" fontId="2" fillId="2" borderId="11" xfId="1" applyNumberFormat="1" applyFont="1" applyFill="1" applyBorder="1" applyAlignment="1" applyProtection="1">
      <alignment horizontal="center"/>
    </xf>
    <xf numFmtId="165" fontId="5" fillId="4" borderId="11" xfId="2" applyNumberFormat="1" applyFont="1" applyFill="1" applyBorder="1" applyAlignment="1" applyProtection="1">
      <alignment horizontal="center"/>
    </xf>
    <xf numFmtId="0" fontId="5" fillId="2" borderId="7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right"/>
    </xf>
    <xf numFmtId="0" fontId="5" fillId="2" borderId="9" xfId="1" applyFont="1" applyFill="1" applyBorder="1" applyAlignment="1" applyProtection="1">
      <alignment horizontal="right"/>
    </xf>
    <xf numFmtId="0" fontId="5" fillId="2" borderId="10" xfId="1" applyFont="1" applyFill="1" applyBorder="1" applyAlignment="1" applyProtection="1">
      <alignment horizontal="right"/>
    </xf>
    <xf numFmtId="0" fontId="5" fillId="0" borderId="9" xfId="1" applyFont="1" applyBorder="1" applyAlignment="1" applyProtection="1">
      <alignment horizontal="right"/>
    </xf>
    <xf numFmtId="0" fontId="5" fillId="2" borderId="4" xfId="1" applyFont="1" applyFill="1" applyBorder="1" applyAlignment="1" applyProtection="1">
      <alignment horizontal="right"/>
    </xf>
    <xf numFmtId="167" fontId="2" fillId="3" borderId="5" xfId="3" applyNumberFormat="1" applyFont="1" applyFill="1" applyBorder="1" applyAlignment="1" applyProtection="1">
      <alignment horizontal="center"/>
    </xf>
    <xf numFmtId="43" fontId="5" fillId="0" borderId="0" xfId="5" applyFont="1" applyAlignment="1" applyProtection="1">
      <alignment horizontal="right"/>
    </xf>
    <xf numFmtId="8" fontId="2" fillId="0" borderId="0" xfId="1" applyNumberFormat="1" applyFont="1" applyProtection="1"/>
    <xf numFmtId="179" fontId="2" fillId="0" borderId="0" xfId="2" applyNumberFormat="1" applyFont="1" applyProtection="1"/>
    <xf numFmtId="43" fontId="2" fillId="0" borderId="0" xfId="1" applyNumberFormat="1" applyFont="1" applyFill="1" applyProtection="1"/>
    <xf numFmtId="165" fontId="2" fillId="0" borderId="0" xfId="2" applyNumberFormat="1" applyFont="1" applyProtection="1"/>
    <xf numFmtId="173" fontId="2" fillId="2" borderId="8" xfId="1" applyNumberFormat="1" applyFont="1" applyFill="1" applyBorder="1" applyAlignment="1" applyProtection="1">
      <alignment horizontal="center"/>
    </xf>
    <xf numFmtId="15" fontId="2" fillId="2" borderId="17" xfId="1" applyNumberFormat="1" applyFont="1" applyFill="1" applyBorder="1" applyAlignment="1" applyProtection="1">
      <alignment horizontal="center"/>
    </xf>
    <xf numFmtId="38" fontId="2" fillId="2" borderId="12" xfId="1" applyNumberFormat="1" applyFont="1" applyFill="1" applyBorder="1" applyAlignment="1" applyProtection="1">
      <alignment horizontal="center"/>
    </xf>
    <xf numFmtId="10" fontId="2" fillId="2" borderId="12" xfId="2" applyNumberFormat="1" applyFont="1" applyFill="1" applyBorder="1" applyAlignment="1" applyProtection="1">
      <alignment horizontal="center"/>
    </xf>
    <xf numFmtId="171" fontId="2" fillId="2" borderId="12" xfId="4" applyNumberFormat="1" applyFont="1" applyFill="1" applyBorder="1" applyAlignment="1" applyProtection="1">
      <alignment horizontal="center"/>
    </xf>
    <xf numFmtId="40" fontId="2" fillId="2" borderId="12" xfId="1" applyNumberFormat="1" applyFont="1" applyFill="1" applyBorder="1" applyAlignment="1" applyProtection="1">
      <alignment horizontal="center"/>
    </xf>
    <xf numFmtId="173" fontId="2" fillId="2" borderId="12" xfId="1" applyNumberFormat="1" applyFont="1" applyFill="1" applyBorder="1" applyAlignment="1" applyProtection="1">
      <alignment horizontal="center"/>
    </xf>
    <xf numFmtId="38" fontId="2" fillId="2" borderId="13" xfId="1" applyNumberFormat="1" applyFont="1" applyFill="1" applyBorder="1" applyAlignment="1" applyProtection="1">
      <alignment horizontal="center"/>
    </xf>
    <xf numFmtId="180" fontId="2" fillId="0" borderId="0" xfId="5" applyNumberFormat="1" applyFont="1" applyProtection="1"/>
    <xf numFmtId="172" fontId="2" fillId="0" borderId="0" xfId="1" applyNumberFormat="1" applyFont="1" applyProtection="1"/>
    <xf numFmtId="0" fontId="5" fillId="0" borderId="7" xfId="1" applyFont="1" applyBorder="1" applyProtection="1"/>
    <xf numFmtId="0" fontId="2" fillId="0" borderId="10" xfId="1" applyFont="1" applyBorder="1" applyProtection="1"/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164" fontId="5" fillId="2" borderId="4" xfId="3" applyNumberFormat="1" applyFont="1" applyFill="1" applyBorder="1" applyAlignment="1" applyProtection="1">
      <alignment horizontal="center" vertical="center" wrapText="1"/>
    </xf>
    <xf numFmtId="164" fontId="5" fillId="2" borderId="9" xfId="3" applyNumberFormat="1" applyFont="1" applyFill="1" applyBorder="1" applyAlignment="1" applyProtection="1">
      <alignment horizontal="center" vertical="center" wrapText="1"/>
    </xf>
    <xf numFmtId="164" fontId="5" fillId="2" borderId="5" xfId="3" applyNumberFormat="1" applyFont="1" applyFill="1" applyBorder="1" applyAlignment="1" applyProtection="1">
      <alignment horizontal="center" vertical="center" wrapText="1"/>
    </xf>
    <xf numFmtId="164" fontId="5" fillId="2" borderId="10" xfId="3" applyNumberFormat="1" applyFont="1" applyFill="1" applyBorder="1" applyAlignment="1" applyProtection="1">
      <alignment horizontal="center" vertical="center" wrapText="1"/>
    </xf>
    <xf numFmtId="10" fontId="5" fillId="2" borderId="0" xfId="1" applyNumberFormat="1" applyFont="1" applyFill="1" applyBorder="1" applyAlignment="1" applyProtection="1">
      <alignment horizontal="center"/>
    </xf>
    <xf numFmtId="10" fontId="5" fillId="2" borderId="8" xfId="1" applyNumberFormat="1" applyFont="1" applyFill="1" applyBorder="1" applyAlignment="1" applyProtection="1">
      <alignment horizontal="center"/>
    </xf>
    <xf numFmtId="0" fontId="5" fillId="2" borderId="7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right"/>
    </xf>
    <xf numFmtId="178" fontId="5" fillId="2" borderId="0" xfId="1" applyNumberFormat="1" applyFont="1" applyFill="1" applyBorder="1" applyAlignment="1" applyProtection="1">
      <alignment horizontal="center"/>
    </xf>
    <xf numFmtId="178" fontId="5" fillId="2" borderId="8" xfId="1" applyNumberFormat="1" applyFont="1" applyFill="1" applyBorder="1" applyAlignment="1" applyProtection="1">
      <alignment horizontal="center"/>
    </xf>
    <xf numFmtId="166" fontId="5" fillId="0" borderId="0" xfId="1" applyNumberFormat="1" applyFont="1" applyFill="1" applyBorder="1" applyAlignment="1" applyProtection="1">
      <alignment horizontal="center"/>
      <protection locked="0"/>
    </xf>
    <xf numFmtId="166" fontId="5" fillId="0" borderId="8" xfId="1" applyNumberFormat="1" applyFont="1" applyFill="1" applyBorder="1" applyAlignment="1" applyProtection="1">
      <alignment horizontal="center"/>
      <protection locked="0"/>
    </xf>
    <xf numFmtId="164" fontId="5" fillId="2" borderId="10" xfId="3" applyNumberFormat="1" applyFont="1" applyFill="1" applyBorder="1" applyAlignment="1" applyProtection="1">
      <alignment horizontal="center"/>
      <protection locked="0"/>
    </xf>
    <xf numFmtId="164" fontId="5" fillId="2" borderId="11" xfId="3" applyNumberFormat="1" applyFont="1" applyFill="1" applyBorder="1" applyAlignment="1" applyProtection="1">
      <alignment horizontal="center"/>
      <protection locked="0"/>
    </xf>
    <xf numFmtId="0" fontId="5" fillId="2" borderId="9" xfId="1" applyFont="1" applyFill="1" applyBorder="1" applyAlignment="1" applyProtection="1">
      <alignment horizontal="right"/>
    </xf>
    <xf numFmtId="0" fontId="5" fillId="2" borderId="10" xfId="1" applyFont="1" applyFill="1" applyBorder="1" applyAlignment="1" applyProtection="1">
      <alignment horizontal="right"/>
    </xf>
    <xf numFmtId="2" fontId="5" fillId="2" borderId="12" xfId="1" applyNumberFormat="1" applyFont="1" applyFill="1" applyBorder="1" applyAlignment="1" applyProtection="1">
      <alignment horizontal="center"/>
    </xf>
    <xf numFmtId="2" fontId="5" fillId="2" borderId="13" xfId="1" applyNumberFormat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right"/>
    </xf>
    <xf numFmtId="0" fontId="5" fillId="0" borderId="10" xfId="1" applyFont="1" applyFill="1" applyBorder="1" applyAlignment="1" applyProtection="1">
      <alignment horizontal="right"/>
    </xf>
    <xf numFmtId="181" fontId="5" fillId="0" borderId="10" xfId="2" applyNumberFormat="1" applyFont="1" applyFill="1" applyBorder="1" applyAlignment="1" applyProtection="1">
      <alignment horizontal="center"/>
      <protection locked="0"/>
    </xf>
    <xf numFmtId="181" fontId="5" fillId="0" borderId="11" xfId="2" applyNumberFormat="1" applyFont="1" applyFill="1" applyBorder="1" applyAlignment="1" applyProtection="1">
      <alignment horizontal="center"/>
      <protection locked="0"/>
    </xf>
    <xf numFmtId="177" fontId="5" fillId="2" borderId="0" xfId="3" applyNumberFormat="1" applyFont="1" applyFill="1" applyBorder="1" applyAlignment="1" applyProtection="1">
      <alignment horizontal="center"/>
      <protection locked="0"/>
    </xf>
    <xf numFmtId="177" fontId="5" fillId="2" borderId="8" xfId="3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/>
    <xf numFmtId="0" fontId="4" fillId="2" borderId="3" xfId="1" applyFont="1" applyFill="1" applyBorder="1" applyAlignment="1" applyProtection="1"/>
    <xf numFmtId="164" fontId="5" fillId="2" borderId="5" xfId="3" applyNumberFormat="1" applyFont="1" applyFill="1" applyBorder="1" applyAlignment="1" applyProtection="1">
      <alignment horizontal="center"/>
      <protection locked="0"/>
    </xf>
    <xf numFmtId="164" fontId="5" fillId="2" borderId="6" xfId="3" applyNumberFormat="1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right"/>
    </xf>
    <xf numFmtId="0" fontId="5" fillId="2" borderId="5" xfId="1" applyFont="1" applyFill="1" applyBorder="1" applyAlignment="1" applyProtection="1">
      <alignment horizontal="right"/>
    </xf>
    <xf numFmtId="10" fontId="5" fillId="2" borderId="5" xfId="1" applyNumberFormat="1" applyFont="1" applyFill="1" applyBorder="1" applyAlignment="1" applyProtection="1">
      <alignment horizontal="center"/>
    </xf>
    <xf numFmtId="10" fontId="5" fillId="2" borderId="6" xfId="1" applyNumberFormat="1" applyFont="1" applyFill="1" applyBorder="1" applyAlignment="1" applyProtection="1">
      <alignment horizontal="center"/>
    </xf>
    <xf numFmtId="10" fontId="5" fillId="4" borderId="5" xfId="6" applyNumberFormat="1" applyFont="1" applyFill="1" applyBorder="1" applyAlignment="1" applyProtection="1">
      <alignment horizontal="center"/>
      <protection locked="0"/>
    </xf>
    <xf numFmtId="10" fontId="5" fillId="4" borderId="6" xfId="6" applyNumberFormat="1" applyFont="1" applyFill="1" applyBorder="1" applyAlignment="1" applyProtection="1">
      <alignment horizontal="center"/>
      <protection locked="0"/>
    </xf>
    <xf numFmtId="164" fontId="5" fillId="2" borderId="0" xfId="3" applyNumberFormat="1" applyFont="1" applyFill="1" applyBorder="1" applyAlignment="1" applyProtection="1">
      <alignment horizontal="center"/>
    </xf>
    <xf numFmtId="164" fontId="5" fillId="2" borderId="8" xfId="3" applyNumberFormat="1" applyFont="1" applyFill="1" applyBorder="1" applyAlignment="1" applyProtection="1">
      <alignment horizontal="center"/>
    </xf>
    <xf numFmtId="166" fontId="5" fillId="4" borderId="0" xfId="1" applyNumberFormat="1" applyFont="1" applyFill="1" applyBorder="1" applyAlignment="1" applyProtection="1">
      <alignment horizontal="center"/>
      <protection locked="0"/>
    </xf>
    <xf numFmtId="166" fontId="5" fillId="4" borderId="8" xfId="1" applyNumberFormat="1" applyFont="1" applyFill="1" applyBorder="1" applyAlignment="1" applyProtection="1">
      <alignment horizontal="center"/>
      <protection locked="0"/>
    </xf>
    <xf numFmtId="175" fontId="5" fillId="4" borderId="10" xfId="1" applyNumberFormat="1" applyFont="1" applyFill="1" applyBorder="1" applyAlignment="1" applyProtection="1">
      <alignment horizontal="center"/>
      <protection locked="0"/>
    </xf>
    <xf numFmtId="175" fontId="5" fillId="4" borderId="11" xfId="1" applyNumberFormat="1" applyFont="1" applyFill="1" applyBorder="1" applyAlignment="1" applyProtection="1">
      <alignment horizontal="center"/>
      <protection locked="0"/>
    </xf>
    <xf numFmtId="2" fontId="5" fillId="2" borderId="10" xfId="1" applyNumberFormat="1" applyFont="1" applyFill="1" applyBorder="1" applyAlignment="1" applyProtection="1">
      <alignment horizontal="center"/>
    </xf>
    <xf numFmtId="2" fontId="5" fillId="2" borderId="11" xfId="1" applyNumberFormat="1" applyFont="1" applyFill="1" applyBorder="1" applyAlignment="1" applyProtection="1">
      <alignment horizontal="center"/>
    </xf>
    <xf numFmtId="8" fontId="5" fillId="0" borderId="10" xfId="1" applyNumberFormat="1" applyFont="1" applyBorder="1" applyAlignment="1" applyProtection="1">
      <alignment horizontal="center"/>
    </xf>
    <xf numFmtId="8" fontId="5" fillId="0" borderId="11" xfId="1" applyNumberFormat="1" applyFont="1" applyBorder="1" applyAlignment="1" applyProtection="1">
      <alignment horizontal="center"/>
    </xf>
    <xf numFmtId="9" fontId="5" fillId="4" borderId="0" xfId="6" applyFont="1" applyFill="1" applyBorder="1" applyAlignment="1" applyProtection="1">
      <alignment horizontal="center"/>
      <protection locked="0"/>
    </xf>
    <xf numFmtId="9" fontId="5" fillId="4" borderId="8" xfId="6" applyFont="1" applyFill="1" applyBorder="1" applyAlignment="1" applyProtection="1">
      <alignment horizontal="center"/>
      <protection locked="0"/>
    </xf>
    <xf numFmtId="174" fontId="5" fillId="0" borderId="0" xfId="1" applyNumberFormat="1" applyFont="1" applyFill="1" applyBorder="1" applyAlignment="1" applyProtection="1">
      <alignment horizontal="center"/>
      <protection locked="0"/>
    </xf>
    <xf numFmtId="174" fontId="5" fillId="0" borderId="8" xfId="1" applyNumberFormat="1" applyFont="1" applyFill="1" applyBorder="1" applyAlignment="1" applyProtection="1">
      <alignment horizontal="center"/>
      <protection locked="0"/>
    </xf>
    <xf numFmtId="176" fontId="5" fillId="0" borderId="0" xfId="1" applyNumberFormat="1" applyFont="1" applyFill="1" applyBorder="1" applyAlignment="1" applyProtection="1">
      <alignment horizontal="center"/>
      <protection locked="0"/>
    </xf>
    <xf numFmtId="176" fontId="5" fillId="0" borderId="8" xfId="1" applyNumberFormat="1" applyFont="1" applyFill="1" applyBorder="1" applyAlignment="1" applyProtection="1">
      <alignment horizontal="center"/>
      <protection locked="0"/>
    </xf>
    <xf numFmtId="2" fontId="5" fillId="2" borderId="0" xfId="1" applyNumberFormat="1" applyFont="1" applyFill="1" applyBorder="1" applyAlignment="1" applyProtection="1">
      <alignment horizontal="center"/>
    </xf>
    <xf numFmtId="2" fontId="5" fillId="2" borderId="8" xfId="1" applyNumberFormat="1" applyFont="1" applyFill="1" applyBorder="1" applyAlignment="1" applyProtection="1">
      <alignment horizontal="center"/>
    </xf>
    <xf numFmtId="10" fontId="5" fillId="0" borderId="5" xfId="2" applyNumberFormat="1" applyFont="1" applyFill="1" applyBorder="1" applyAlignment="1" applyProtection="1">
      <alignment horizontal="center"/>
      <protection locked="0"/>
    </xf>
    <xf numFmtId="10" fontId="5" fillId="0" borderId="6" xfId="2" applyNumberFormat="1" applyFont="1" applyFill="1" applyBorder="1" applyAlignment="1" applyProtection="1">
      <alignment horizontal="center"/>
      <protection locked="0"/>
    </xf>
  </cellXfs>
  <cellStyles count="7">
    <cellStyle name="Millares" xfId="5" builtinId="3"/>
    <cellStyle name="Millares 2" xfId="4"/>
    <cellStyle name="Normal" xfId="0" builtinId="0"/>
    <cellStyle name="Normal 2" xfId="1"/>
    <cellStyle name="Normal_Macro Flujos Última" xfId="3"/>
    <cellStyle name="Porcentaje" xfId="6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9527</xdr:colOff>
      <xdr:row>65</xdr:row>
      <xdr:rowOff>38100</xdr:rowOff>
    </xdr:from>
    <xdr:to>
      <xdr:col>17</xdr:col>
      <xdr:colOff>28576</xdr:colOff>
      <xdr:row>70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57177" y="103346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11</xdr:col>
      <xdr:colOff>161925</xdr:colOff>
      <xdr:row>2</xdr:row>
      <xdr:rowOff>66676</xdr:rowOff>
    </xdr:from>
    <xdr:to>
      <xdr:col>12</xdr:col>
      <xdr:colOff>754276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086100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76199</xdr:colOff>
      <xdr:row>2</xdr:row>
      <xdr:rowOff>123826</xdr:rowOff>
    </xdr:from>
    <xdr:to>
      <xdr:col>14</xdr:col>
      <xdr:colOff>761999</xdr:colOff>
      <xdr:row>5</xdr:row>
      <xdr:rowOff>69941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9" t="23997" r="32176" b="25010"/>
        <a:stretch/>
      </xdr:blipFill>
      <xdr:spPr>
        <a:xfrm>
          <a:off x="4676774" y="409576"/>
          <a:ext cx="1543051" cy="374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37</xdr:row>
      <xdr:rowOff>38100</xdr:rowOff>
    </xdr:from>
    <xdr:to>
      <xdr:col>15</xdr:col>
      <xdr:colOff>28576</xdr:colOff>
      <xdr:row>42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67252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152400</xdr:colOff>
      <xdr:row>2</xdr:row>
      <xdr:rowOff>66676</xdr:rowOff>
    </xdr:from>
    <xdr:to>
      <xdr:col>10</xdr:col>
      <xdr:colOff>744751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076575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571500</xdr:colOff>
      <xdr:row>1</xdr:row>
      <xdr:rowOff>123266</xdr:rowOff>
    </xdr:from>
    <xdr:to>
      <xdr:col>13</xdr:col>
      <xdr:colOff>560294</xdr:colOff>
      <xdr:row>5</xdr:row>
      <xdr:rowOff>123266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76" t="19998" r="30794" b="18834"/>
        <a:stretch/>
      </xdr:blipFill>
      <xdr:spPr>
        <a:xfrm>
          <a:off x="5356412" y="268942"/>
          <a:ext cx="2185147" cy="582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Q236"/>
  <sheetViews>
    <sheetView showGridLines="0" zoomScale="85" zoomScaleNormal="85" zoomScaleSheetLayoutView="130" workbookViewId="0">
      <selection activeCell="R11" sqref="R11:S11"/>
    </sheetView>
  </sheetViews>
  <sheetFormatPr baseColWidth="10" defaultColWidth="11.42578125" defaultRowHeight="11.25" x14ac:dyDescent="0.2"/>
  <cols>
    <col min="1" max="1" width="8.42578125" style="1" customWidth="1"/>
    <col min="2" max="2" width="18.85546875" style="1" hidden="1" customWidth="1"/>
    <col min="3" max="3" width="7.85546875" style="1" hidden="1" customWidth="1"/>
    <col min="4" max="4" width="5.7109375" style="1" hidden="1" customWidth="1"/>
    <col min="5" max="5" width="8.28515625" style="1" hidden="1" customWidth="1"/>
    <col min="6" max="7" width="26.140625" style="1" hidden="1" customWidth="1"/>
    <col min="8" max="8" width="9.85546875" style="1" hidden="1" customWidth="1"/>
    <col min="9" max="9" width="18.85546875" style="1" customWidth="1"/>
    <col min="10" max="10" width="10.7109375" style="1" customWidth="1"/>
    <col min="11" max="11" width="10.5703125" style="1" bestFit="1" customWidth="1"/>
    <col min="12" max="12" width="11.5703125" style="1" customWidth="1"/>
    <col min="13" max="13" width="13.5703125" style="1" customWidth="1"/>
    <col min="14" max="14" width="12.85546875" style="1" customWidth="1"/>
    <col min="15" max="15" width="15.42578125" style="1" bestFit="1" customWidth="1"/>
    <col min="16" max="16" width="11.5703125" style="1" customWidth="1"/>
    <col min="17" max="17" width="11.7109375" style="1" customWidth="1"/>
    <col min="18" max="18" width="11.140625" style="1" customWidth="1"/>
    <col min="19" max="19" width="11.28515625" style="1" customWidth="1"/>
    <col min="20" max="20" width="15.28515625" style="3" hidden="1" customWidth="1"/>
    <col min="21" max="21" width="13.28515625" style="3" hidden="1" customWidth="1"/>
    <col min="22" max="23" width="10.140625" style="4" hidden="1" customWidth="1"/>
    <col min="24" max="24" width="15.85546875" style="4" hidden="1" customWidth="1"/>
    <col min="25" max="26" width="12.28515625" style="1" customWidth="1"/>
    <col min="27" max="27" width="11.42578125" style="1" customWidth="1"/>
    <col min="28" max="28" width="11.7109375" style="1" bestFit="1" customWidth="1"/>
    <col min="29" max="29" width="11.7109375" style="1" customWidth="1"/>
    <col min="30" max="30" width="11.7109375" style="1" bestFit="1" customWidth="1"/>
    <col min="31" max="16384" width="11.42578125" style="1"/>
  </cols>
  <sheetData>
    <row r="1" spans="3:147" x14ac:dyDescent="0.2">
      <c r="S1" s="2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</row>
    <row r="2" spans="3:147" x14ac:dyDescent="0.2"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</row>
    <row r="3" spans="3:147" x14ac:dyDescent="0.2"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spans="3:147" x14ac:dyDescent="0.2"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</row>
    <row r="5" spans="3:147" x14ac:dyDescent="0.2">
      <c r="L5" s="6"/>
      <c r="M5" s="6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</row>
    <row r="6" spans="3:147" x14ac:dyDescent="0.2"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</row>
    <row r="7" spans="3:147" x14ac:dyDescent="0.2"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</row>
    <row r="8" spans="3:147" ht="15.75" x14ac:dyDescent="0.25">
      <c r="I8" s="139" t="s">
        <v>48</v>
      </c>
      <c r="J8" s="140"/>
      <c r="K8" s="140"/>
      <c r="L8" s="140"/>
      <c r="M8" s="140"/>
      <c r="N8" s="140"/>
      <c r="O8" s="140"/>
      <c r="P8" s="140"/>
      <c r="Q8" s="140"/>
      <c r="R8" s="141"/>
      <c r="S8" s="142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</row>
    <row r="9" spans="3:147" x14ac:dyDescent="0.2">
      <c r="O9" s="7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</row>
    <row r="10" spans="3:147" ht="12.75" customHeight="1" x14ac:dyDescent="0.2">
      <c r="I10" s="90" t="s">
        <v>0</v>
      </c>
      <c r="J10" s="143">
        <v>44991</v>
      </c>
      <c r="K10" s="144"/>
      <c r="L10" s="145" t="s">
        <v>1</v>
      </c>
      <c r="M10" s="146"/>
      <c r="N10" s="147">
        <f>XIRR(Q42:Q62,G42:G62)</f>
        <v>2.9802322387695314E-9</v>
      </c>
      <c r="O10" s="148"/>
      <c r="P10" s="145" t="s">
        <v>47</v>
      </c>
      <c r="Q10" s="146"/>
      <c r="R10" s="149">
        <v>1</v>
      </c>
      <c r="S10" s="150"/>
      <c r="T10" s="8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</row>
    <row r="11" spans="3:147" ht="12.75" customHeight="1" x14ac:dyDescent="0.2">
      <c r="I11" s="85" t="s">
        <v>4</v>
      </c>
      <c r="J11" s="151">
        <f>+I62</f>
        <v>46740</v>
      </c>
      <c r="K11" s="152"/>
      <c r="L11" s="121" t="s">
        <v>5</v>
      </c>
      <c r="M11" s="122"/>
      <c r="N11" s="119">
        <f>+(($N$10+1)^(0.0833333333333)-1)*12</f>
        <v>2.9802320611338473E-9</v>
      </c>
      <c r="O11" s="120"/>
      <c r="P11" s="121" t="s">
        <v>36</v>
      </c>
      <c r="Q11" s="122"/>
      <c r="R11" s="153">
        <v>100000000</v>
      </c>
      <c r="S11" s="154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</row>
    <row r="12" spans="3:147" ht="12.75" customHeight="1" x14ac:dyDescent="0.2">
      <c r="C12" s="9"/>
      <c r="D12" s="9"/>
      <c r="I12" s="85" t="s">
        <v>6</v>
      </c>
      <c r="J12" s="119" t="s">
        <v>38</v>
      </c>
      <c r="K12" s="120"/>
      <c r="L12" s="121" t="s">
        <v>8</v>
      </c>
      <c r="M12" s="122"/>
      <c r="N12" s="119">
        <f>+(($N$10+1)^(0.25)-1)*4</f>
        <v>2.9802320611338473E-9</v>
      </c>
      <c r="O12" s="120"/>
      <c r="P12" s="107"/>
      <c r="Q12" s="27" t="s">
        <v>39</v>
      </c>
      <c r="R12" s="137">
        <v>197.17500000000001</v>
      </c>
      <c r="S12" s="138"/>
      <c r="U12" s="10"/>
      <c r="W12" s="11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</row>
    <row r="13" spans="3:147" ht="12.75" customHeight="1" x14ac:dyDescent="0.2">
      <c r="I13" s="85" t="s">
        <v>40</v>
      </c>
      <c r="J13" s="119" t="s">
        <v>41</v>
      </c>
      <c r="K13" s="120"/>
      <c r="L13" s="121" t="s">
        <v>42</v>
      </c>
      <c r="M13" s="122"/>
      <c r="N13" s="123">
        <f>+(X64/W64)</f>
        <v>4.7863013698630139</v>
      </c>
      <c r="O13" s="124"/>
      <c r="P13" s="107"/>
      <c r="Q13" s="27" t="s">
        <v>37</v>
      </c>
      <c r="R13" s="125">
        <f>+R11*R12</f>
        <v>19717500000</v>
      </c>
      <c r="S13" s="126"/>
      <c r="U13" s="10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</row>
    <row r="14" spans="3:147" ht="12.75" customHeight="1" x14ac:dyDescent="0.2">
      <c r="I14" s="87" t="s">
        <v>43</v>
      </c>
      <c r="J14" s="127">
        <f>+$J$10</f>
        <v>44991</v>
      </c>
      <c r="K14" s="128"/>
      <c r="L14" s="129" t="s">
        <v>10</v>
      </c>
      <c r="M14" s="130"/>
      <c r="N14" s="131">
        <f>+D63</f>
        <v>57</v>
      </c>
      <c r="O14" s="132"/>
      <c r="P14" s="133" t="s">
        <v>6</v>
      </c>
      <c r="Q14" s="134"/>
      <c r="R14" s="135">
        <v>0</v>
      </c>
      <c r="S14" s="136"/>
      <c r="U14" s="10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</row>
    <row r="15" spans="3:147" x14ac:dyDescent="0.2">
      <c r="J15" s="91"/>
      <c r="K15" s="12"/>
      <c r="L15" s="12"/>
      <c r="O15" s="92">
        <f>+N13/12</f>
        <v>0.39885844748858451</v>
      </c>
      <c r="P15" s="14"/>
      <c r="U15" s="10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</row>
    <row r="16" spans="3:147" x14ac:dyDescent="0.2">
      <c r="L16" s="15" t="s">
        <v>44</v>
      </c>
      <c r="M16" s="16" t="s">
        <v>14</v>
      </c>
      <c r="N16" s="17" t="s">
        <v>15</v>
      </c>
      <c r="O16" s="18" t="s">
        <v>16</v>
      </c>
      <c r="P16" s="14"/>
      <c r="R16" s="93"/>
      <c r="U16" s="10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</row>
    <row r="17" spans="12:147" ht="12.75" customHeight="1" x14ac:dyDescent="0.2">
      <c r="L17" s="19">
        <f>+G43</f>
        <v>45005</v>
      </c>
      <c r="M17" s="20">
        <f>+$R$11*N43/100</f>
        <v>0</v>
      </c>
      <c r="N17" s="21">
        <f>+$R$11*M43/100</f>
        <v>0</v>
      </c>
      <c r="O17" s="22">
        <f>SUM(M17:N17)</f>
        <v>0</v>
      </c>
      <c r="P17" s="14"/>
      <c r="U17" s="10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</row>
    <row r="18" spans="12:147" ht="12.75" customHeight="1" x14ac:dyDescent="0.2">
      <c r="L18" s="19">
        <f>+G44</f>
        <v>45096</v>
      </c>
      <c r="M18" s="20">
        <f t="shared" ref="M18:M34" si="0">+$R$11*N44/100</f>
        <v>0</v>
      </c>
      <c r="N18" s="21">
        <f t="shared" ref="N18:N34" si="1">+$R$11*M44/100</f>
        <v>0</v>
      </c>
      <c r="O18" s="22">
        <f t="shared" ref="O18:O36" si="2">SUM(M18:N18)</f>
        <v>0</v>
      </c>
      <c r="P18" s="14"/>
      <c r="U18" s="10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</row>
    <row r="19" spans="12:147" ht="12.75" customHeight="1" x14ac:dyDescent="0.2">
      <c r="L19" s="19">
        <f t="shared" ref="L19:L35" si="3">+G45</f>
        <v>45188</v>
      </c>
      <c r="M19" s="20">
        <f t="shared" si="0"/>
        <v>0</v>
      </c>
      <c r="N19" s="21">
        <f t="shared" si="1"/>
        <v>0</v>
      </c>
      <c r="O19" s="22">
        <f t="shared" si="2"/>
        <v>0</v>
      </c>
      <c r="P19" s="14"/>
      <c r="U19" s="10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</row>
    <row r="20" spans="12:147" ht="12.75" customHeight="1" x14ac:dyDescent="0.2">
      <c r="L20" s="19">
        <f t="shared" si="3"/>
        <v>45279</v>
      </c>
      <c r="M20" s="20">
        <f t="shared" si="0"/>
        <v>0</v>
      </c>
      <c r="N20" s="21">
        <f t="shared" si="1"/>
        <v>0</v>
      </c>
      <c r="O20" s="22">
        <f t="shared" si="2"/>
        <v>0</v>
      </c>
      <c r="P20" s="14"/>
      <c r="U20" s="10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</row>
    <row r="21" spans="12:147" ht="12.75" customHeight="1" x14ac:dyDescent="0.2">
      <c r="L21" s="19">
        <f t="shared" si="3"/>
        <v>45370</v>
      </c>
      <c r="M21" s="20">
        <f t="shared" si="0"/>
        <v>0</v>
      </c>
      <c r="N21" s="21">
        <f t="shared" si="1"/>
        <v>0</v>
      </c>
      <c r="O21" s="22">
        <f t="shared" si="2"/>
        <v>0</v>
      </c>
      <c r="P21" s="14"/>
      <c r="U21" s="10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</row>
    <row r="22" spans="12:147" ht="12.75" customHeight="1" x14ac:dyDescent="0.2">
      <c r="L22" s="19">
        <f t="shared" si="3"/>
        <v>45462</v>
      </c>
      <c r="M22" s="20">
        <f t="shared" si="0"/>
        <v>0</v>
      </c>
      <c r="N22" s="21">
        <f t="shared" si="1"/>
        <v>0</v>
      </c>
      <c r="O22" s="22">
        <f t="shared" si="2"/>
        <v>0</v>
      </c>
      <c r="P22" s="14"/>
      <c r="U22" s="10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</row>
    <row r="23" spans="12:147" ht="12.75" customHeight="1" x14ac:dyDescent="0.2">
      <c r="L23" s="19">
        <f t="shared" si="3"/>
        <v>45554</v>
      </c>
      <c r="M23" s="20">
        <f t="shared" si="0"/>
        <v>0</v>
      </c>
      <c r="N23" s="21">
        <f t="shared" si="1"/>
        <v>0</v>
      </c>
      <c r="O23" s="22">
        <f t="shared" si="2"/>
        <v>0</v>
      </c>
      <c r="P23" s="14"/>
      <c r="U23" s="10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</row>
    <row r="24" spans="12:147" ht="12.75" customHeight="1" x14ac:dyDescent="0.2">
      <c r="L24" s="19">
        <f t="shared" si="3"/>
        <v>45645</v>
      </c>
      <c r="M24" s="20">
        <f t="shared" si="0"/>
        <v>0</v>
      </c>
      <c r="N24" s="21">
        <f t="shared" si="1"/>
        <v>0</v>
      </c>
      <c r="O24" s="22">
        <f t="shared" si="2"/>
        <v>0</v>
      </c>
      <c r="P24" s="14"/>
      <c r="U24" s="10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</row>
    <row r="25" spans="12:147" ht="12.75" customHeight="1" x14ac:dyDescent="0.2">
      <c r="L25" s="19">
        <f t="shared" si="3"/>
        <v>45735</v>
      </c>
      <c r="M25" s="20">
        <f t="shared" si="0"/>
        <v>0</v>
      </c>
      <c r="N25" s="21">
        <f t="shared" si="1"/>
        <v>0</v>
      </c>
      <c r="O25" s="22">
        <f t="shared" si="2"/>
        <v>0</v>
      </c>
      <c r="P25" s="14"/>
      <c r="U25" s="10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</row>
    <row r="26" spans="12:147" ht="12.75" customHeight="1" x14ac:dyDescent="0.2">
      <c r="L26" s="19">
        <f t="shared" si="3"/>
        <v>45827</v>
      </c>
      <c r="M26" s="20">
        <f t="shared" si="0"/>
        <v>0</v>
      </c>
      <c r="N26" s="21">
        <f t="shared" si="1"/>
        <v>0</v>
      </c>
      <c r="O26" s="22">
        <f t="shared" si="2"/>
        <v>0</v>
      </c>
      <c r="P26" s="14"/>
      <c r="U26" s="10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</row>
    <row r="27" spans="12:147" ht="12.75" customHeight="1" x14ac:dyDescent="0.2">
      <c r="L27" s="19">
        <f t="shared" si="3"/>
        <v>45919</v>
      </c>
      <c r="M27" s="20">
        <f t="shared" si="0"/>
        <v>0</v>
      </c>
      <c r="N27" s="21">
        <f t="shared" si="1"/>
        <v>0</v>
      </c>
      <c r="O27" s="22">
        <f t="shared" si="2"/>
        <v>0</v>
      </c>
      <c r="P27" s="14"/>
      <c r="U27" s="10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</row>
    <row r="28" spans="12:147" ht="12.75" customHeight="1" x14ac:dyDescent="0.2">
      <c r="L28" s="19">
        <f t="shared" si="3"/>
        <v>46010</v>
      </c>
      <c r="M28" s="20">
        <f t="shared" si="0"/>
        <v>0</v>
      </c>
      <c r="N28" s="21">
        <f t="shared" si="1"/>
        <v>0</v>
      </c>
      <c r="O28" s="22">
        <f t="shared" si="2"/>
        <v>0</v>
      </c>
      <c r="P28" s="14"/>
      <c r="U28" s="10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</row>
    <row r="29" spans="12:147" ht="12.75" customHeight="1" x14ac:dyDescent="0.2">
      <c r="L29" s="19">
        <f t="shared" si="3"/>
        <v>46100</v>
      </c>
      <c r="M29" s="20">
        <f t="shared" si="0"/>
        <v>0</v>
      </c>
      <c r="N29" s="21">
        <f t="shared" si="1"/>
        <v>0</v>
      </c>
      <c r="O29" s="22">
        <f t="shared" si="2"/>
        <v>0</v>
      </c>
      <c r="P29" s="14"/>
      <c r="U29" s="10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</row>
    <row r="30" spans="12:147" ht="12.75" customHeight="1" x14ac:dyDescent="0.2">
      <c r="L30" s="19">
        <f t="shared" si="3"/>
        <v>46192</v>
      </c>
      <c r="M30" s="20">
        <f t="shared" si="0"/>
        <v>0</v>
      </c>
      <c r="N30" s="21">
        <f t="shared" si="1"/>
        <v>0</v>
      </c>
      <c r="O30" s="22">
        <f t="shared" si="2"/>
        <v>0</v>
      </c>
      <c r="P30" s="14"/>
      <c r="U30" s="10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</row>
    <row r="31" spans="12:147" ht="12.75" customHeight="1" x14ac:dyDescent="0.2">
      <c r="L31" s="19">
        <f t="shared" si="3"/>
        <v>46286</v>
      </c>
      <c r="M31" s="20">
        <f t="shared" si="0"/>
        <v>0</v>
      </c>
      <c r="N31" s="21">
        <f t="shared" si="1"/>
        <v>0</v>
      </c>
      <c r="O31" s="22">
        <f t="shared" si="2"/>
        <v>0</v>
      </c>
      <c r="P31" s="14"/>
      <c r="U31" s="10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</row>
    <row r="32" spans="12:147" ht="12.75" customHeight="1" x14ac:dyDescent="0.2">
      <c r="L32" s="19">
        <f t="shared" si="3"/>
        <v>46377</v>
      </c>
      <c r="M32" s="20">
        <f t="shared" si="0"/>
        <v>0</v>
      </c>
      <c r="N32" s="21">
        <f t="shared" si="1"/>
        <v>0</v>
      </c>
      <c r="O32" s="22">
        <f t="shared" si="2"/>
        <v>0</v>
      </c>
      <c r="P32" s="14"/>
      <c r="U32" s="10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</row>
    <row r="33" spans="2:147" ht="12.75" customHeight="1" x14ac:dyDescent="0.2">
      <c r="L33" s="19">
        <f t="shared" si="3"/>
        <v>46465</v>
      </c>
      <c r="M33" s="20">
        <f t="shared" si="0"/>
        <v>0</v>
      </c>
      <c r="N33" s="21">
        <f t="shared" si="1"/>
        <v>0</v>
      </c>
      <c r="O33" s="22">
        <f t="shared" si="2"/>
        <v>0</v>
      </c>
      <c r="P33" s="14"/>
      <c r="U33" s="10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</row>
    <row r="34" spans="2:147" ht="12.75" customHeight="1" x14ac:dyDescent="0.2">
      <c r="L34" s="19">
        <f t="shared" si="3"/>
        <v>46559</v>
      </c>
      <c r="M34" s="20">
        <f t="shared" si="0"/>
        <v>0</v>
      </c>
      <c r="N34" s="21">
        <f t="shared" si="1"/>
        <v>0</v>
      </c>
      <c r="O34" s="22">
        <f t="shared" si="2"/>
        <v>0</v>
      </c>
      <c r="P34" s="14"/>
      <c r="U34" s="10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</row>
    <row r="35" spans="2:147" ht="12.75" customHeight="1" x14ac:dyDescent="0.2">
      <c r="L35" s="19">
        <f t="shared" si="3"/>
        <v>46650</v>
      </c>
      <c r="M35" s="20">
        <f>+$R$11*N61/100</f>
        <v>0</v>
      </c>
      <c r="N35" s="21">
        <f>+$R$11*M61/100</f>
        <v>0</v>
      </c>
      <c r="O35" s="22">
        <f t="shared" si="2"/>
        <v>0</v>
      </c>
      <c r="P35" s="14"/>
      <c r="Q35" s="94"/>
      <c r="U35" s="10"/>
      <c r="AA35" s="5"/>
      <c r="AB35" s="5"/>
      <c r="AC35" s="5"/>
      <c r="AD35" s="5"/>
      <c r="AE35" s="5"/>
      <c r="AF35" s="5"/>
      <c r="AG35" s="5"/>
      <c r="AH35" s="5"/>
      <c r="AI35" s="9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</row>
    <row r="36" spans="2:147" ht="12.75" customHeight="1" x14ac:dyDescent="0.2">
      <c r="L36" s="19">
        <f>+G62</f>
        <v>46738</v>
      </c>
      <c r="M36" s="20">
        <f>+$R$11*N62/100</f>
        <v>100000000</v>
      </c>
      <c r="N36" s="21">
        <f>+$R$11*M62/100</f>
        <v>0</v>
      </c>
      <c r="O36" s="22">
        <f t="shared" si="2"/>
        <v>100000000</v>
      </c>
      <c r="P36" s="14"/>
      <c r="R36" s="96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</row>
    <row r="37" spans="2:147" ht="12.75" customHeight="1" x14ac:dyDescent="0.2">
      <c r="L37" s="23" t="s">
        <v>16</v>
      </c>
      <c r="M37" s="24">
        <f>SUM(M17:M36)</f>
        <v>100000000</v>
      </c>
      <c r="N37" s="25">
        <f>SUM(N17:N36)</f>
        <v>0</v>
      </c>
      <c r="O37" s="26">
        <f>SUM(M37:N37)</f>
        <v>100000000</v>
      </c>
      <c r="P37" s="14"/>
      <c r="R37" s="96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</row>
    <row r="38" spans="2:147" x14ac:dyDescent="0.2">
      <c r="J38" s="27"/>
      <c r="K38" s="12"/>
      <c r="L38" s="12"/>
      <c r="O38" s="13"/>
      <c r="P38" s="14"/>
      <c r="R38" s="96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</row>
    <row r="39" spans="2:147" ht="14.25" customHeight="1" x14ac:dyDescent="0.2">
      <c r="I39" s="115" t="s">
        <v>45</v>
      </c>
      <c r="J39" s="117" t="s">
        <v>18</v>
      </c>
      <c r="K39" s="117" t="s">
        <v>19</v>
      </c>
      <c r="L39" s="117" t="s">
        <v>20</v>
      </c>
      <c r="M39" s="109" t="s">
        <v>21</v>
      </c>
      <c r="N39" s="109" t="s">
        <v>22</v>
      </c>
      <c r="O39" s="109" t="s">
        <v>23</v>
      </c>
      <c r="P39" s="111" t="s">
        <v>24</v>
      </c>
      <c r="Q39" s="113" t="s">
        <v>25</v>
      </c>
      <c r="R39" s="96"/>
      <c r="T39" s="28" t="s">
        <v>27</v>
      </c>
      <c r="U39" s="28" t="s">
        <v>28</v>
      </c>
      <c r="V39" s="28" t="s">
        <v>29</v>
      </c>
      <c r="W39" s="28" t="s">
        <v>30</v>
      </c>
      <c r="X39" s="28" t="s">
        <v>31</v>
      </c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</row>
    <row r="40" spans="2:147" ht="11.25" customHeight="1" x14ac:dyDescent="0.2">
      <c r="I40" s="116"/>
      <c r="J40" s="118"/>
      <c r="K40" s="118"/>
      <c r="L40" s="118"/>
      <c r="M40" s="110"/>
      <c r="N40" s="110"/>
      <c r="O40" s="110"/>
      <c r="P40" s="112"/>
      <c r="Q40" s="114"/>
      <c r="R40" s="96"/>
      <c r="T40" s="28" t="s">
        <v>46</v>
      </c>
      <c r="U40" s="30">
        <f>+N10</f>
        <v>2.9802322387695314E-9</v>
      </c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</row>
    <row r="41" spans="2:147" x14ac:dyDescent="0.2">
      <c r="B41" s="1" t="s">
        <v>32</v>
      </c>
      <c r="C41" s="31" t="s">
        <v>33</v>
      </c>
      <c r="D41" s="31" t="s">
        <v>34</v>
      </c>
      <c r="I41" s="32"/>
      <c r="J41" s="33"/>
      <c r="K41" s="33"/>
      <c r="L41" s="34">
        <f>+L42</f>
        <v>0</v>
      </c>
      <c r="M41" s="35"/>
      <c r="N41" s="35"/>
      <c r="O41" s="36">
        <f>+O42</f>
        <v>100</v>
      </c>
      <c r="P41" s="37"/>
      <c r="Q41" s="38"/>
      <c r="R41" s="96"/>
      <c r="T41" s="29"/>
      <c r="U41" s="30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</row>
    <row r="42" spans="2:147" s="52" customFormat="1" ht="12.75" customHeight="1" x14ac:dyDescent="0.2">
      <c r="B42" s="75">
        <f>+J10</f>
        <v>44991</v>
      </c>
      <c r="C42" s="40"/>
      <c r="D42" s="40"/>
      <c r="E42" s="41">
        <f>+J14</f>
        <v>44991</v>
      </c>
      <c r="F42" s="42">
        <f>+J10</f>
        <v>44991</v>
      </c>
      <c r="G42" s="42">
        <v>44914</v>
      </c>
      <c r="H42" s="42"/>
      <c r="I42" s="43">
        <f>+F42</f>
        <v>44991</v>
      </c>
      <c r="J42" s="44"/>
      <c r="K42" s="45"/>
      <c r="L42" s="46">
        <f t="shared" ref="L42:L62" si="4">+$R$14</f>
        <v>0</v>
      </c>
      <c r="M42" s="45"/>
      <c r="N42" s="45"/>
      <c r="O42" s="47">
        <v>100</v>
      </c>
      <c r="P42" s="47">
        <f>+R10*100</f>
        <v>100</v>
      </c>
      <c r="Q42" s="48">
        <f>-(R11*R10)</f>
        <v>-100000000</v>
      </c>
      <c r="R42" s="96"/>
      <c r="S42" s="1"/>
      <c r="T42" s="49">
        <f t="shared" ref="T42:T61" si="5">+(G42-$J$14)/365</f>
        <v>-0.21095890410958903</v>
      </c>
      <c r="U42" s="49">
        <f t="shared" ref="U42:U61" si="6">1/(1+$N$10)^(H42/365)</f>
        <v>1</v>
      </c>
      <c r="V42" s="50">
        <f t="shared" ref="V42:V62" si="7">+P42</f>
        <v>100</v>
      </c>
      <c r="W42" s="50">
        <f t="shared" ref="W42:W62" si="8">+V42*U42</f>
        <v>100</v>
      </c>
      <c r="X42" s="50">
        <f t="shared" ref="X42:X62" si="9">+W42*T42</f>
        <v>-21.095890410958905</v>
      </c>
      <c r="Y42" s="1"/>
      <c r="Z42" s="1"/>
      <c r="AA42" s="5"/>
      <c r="AB42" s="5"/>
      <c r="AC42" s="5"/>
      <c r="AD42" s="5"/>
      <c r="AE42" s="5"/>
      <c r="AF42" s="5"/>
      <c r="AG42" s="5"/>
      <c r="AH42" s="5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</row>
    <row r="43" spans="2:147" s="52" customFormat="1" ht="12.75" customHeight="1" x14ac:dyDescent="0.2">
      <c r="B43" s="39">
        <v>45004</v>
      </c>
      <c r="C43" s="40">
        <f>+B43-B42</f>
        <v>13</v>
      </c>
      <c r="D43" s="53">
        <f t="shared" ref="D43:D57" si="10">+ROUND(C43/30.5,0)</f>
        <v>0</v>
      </c>
      <c r="E43" s="41">
        <f t="shared" ref="E43:E62" si="11">+I43</f>
        <v>45004</v>
      </c>
      <c r="F43" s="42">
        <f>+F42+C43</f>
        <v>45004</v>
      </c>
      <c r="G43" s="42">
        <v>45005</v>
      </c>
      <c r="H43" s="44">
        <f>+IF(G43-$J$14&lt;0,0,G43-$J$14)</f>
        <v>14</v>
      </c>
      <c r="I43" s="54">
        <f t="shared" ref="I43:I62" si="12">+F43</f>
        <v>45004</v>
      </c>
      <c r="J43" s="44">
        <f t="shared" ref="J43:J57" si="13">+F43-F42</f>
        <v>13</v>
      </c>
      <c r="K43" s="44">
        <f t="shared" ref="K43:K62" si="14">+IF(I43-$J$14&lt;0,0,I43-$J$14)</f>
        <v>13</v>
      </c>
      <c r="L43" s="55">
        <f t="shared" si="4"/>
        <v>0</v>
      </c>
      <c r="M43" s="56">
        <f>+L43/365*J43*O42</f>
        <v>0</v>
      </c>
      <c r="N43" s="57">
        <v>0</v>
      </c>
      <c r="O43" s="57">
        <f>+O42-N43</f>
        <v>100</v>
      </c>
      <c r="P43" s="74">
        <f t="shared" ref="P43:P62" si="15">+IF(I43&gt;$J$14,M43+N43,0)</f>
        <v>0</v>
      </c>
      <c r="Q43" s="97">
        <f t="shared" ref="Q43:Q62" si="16">+P43*$R$11/100</f>
        <v>0</v>
      </c>
      <c r="R43" s="96"/>
      <c r="S43" s="1"/>
      <c r="T43" s="49">
        <f t="shared" si="5"/>
        <v>3.8356164383561646E-2</v>
      </c>
      <c r="U43" s="49">
        <f t="shared" si="6"/>
        <v>0.99999999988568966</v>
      </c>
      <c r="V43" s="50">
        <f t="shared" si="7"/>
        <v>0</v>
      </c>
      <c r="W43" s="60">
        <f t="shared" si="8"/>
        <v>0</v>
      </c>
      <c r="X43" s="50">
        <f t="shared" si="9"/>
        <v>0</v>
      </c>
      <c r="Y43" s="1"/>
      <c r="Z43" s="1"/>
      <c r="AA43" s="5"/>
      <c r="AB43" s="5"/>
      <c r="AC43" s="5"/>
      <c r="AD43" s="5"/>
      <c r="AE43" s="5"/>
      <c r="AF43" s="5"/>
      <c r="AG43" s="5"/>
      <c r="AH43" s="5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</row>
    <row r="44" spans="2:147" s="52" customFormat="1" ht="12.75" customHeight="1" x14ac:dyDescent="0.2">
      <c r="B44" s="39">
        <v>45096</v>
      </c>
      <c r="C44" s="40">
        <f t="shared" ref="C44:C62" si="17">+B44-B43</f>
        <v>92</v>
      </c>
      <c r="D44" s="53">
        <f t="shared" si="10"/>
        <v>3</v>
      </c>
      <c r="E44" s="41">
        <f t="shared" si="11"/>
        <v>45096</v>
      </c>
      <c r="F44" s="42">
        <f t="shared" ref="F44:F62" si="18">+F43+C44</f>
        <v>45096</v>
      </c>
      <c r="G44" s="42">
        <v>45096</v>
      </c>
      <c r="H44" s="44">
        <f t="shared" ref="H44:H62" si="19">+IF(G44-$J$14&lt;0,0,G44-$J$14)</f>
        <v>105</v>
      </c>
      <c r="I44" s="54">
        <f t="shared" si="12"/>
        <v>45096</v>
      </c>
      <c r="J44" s="44">
        <f t="shared" si="13"/>
        <v>92</v>
      </c>
      <c r="K44" s="44">
        <f t="shared" si="14"/>
        <v>105</v>
      </c>
      <c r="L44" s="55">
        <f t="shared" si="4"/>
        <v>0</v>
      </c>
      <c r="M44" s="56">
        <f t="shared" ref="M44:M62" si="20">+L44/365*J44*O43</f>
        <v>0</v>
      </c>
      <c r="N44" s="57">
        <v>0</v>
      </c>
      <c r="O44" s="57">
        <f t="shared" ref="O44:O62" si="21">+O43-N44</f>
        <v>100</v>
      </c>
      <c r="P44" s="74">
        <f t="shared" si="15"/>
        <v>0</v>
      </c>
      <c r="Q44" s="97">
        <f t="shared" si="16"/>
        <v>0</v>
      </c>
      <c r="R44" s="96"/>
      <c r="S44" s="1"/>
      <c r="T44" s="49">
        <f t="shared" si="5"/>
        <v>0.28767123287671231</v>
      </c>
      <c r="U44" s="49">
        <f t="shared" si="6"/>
        <v>0.9999999991426729</v>
      </c>
      <c r="V44" s="50">
        <f t="shared" si="7"/>
        <v>0</v>
      </c>
      <c r="W44" s="60">
        <f t="shared" si="8"/>
        <v>0</v>
      </c>
      <c r="X44" s="50">
        <f t="shared" si="9"/>
        <v>0</v>
      </c>
      <c r="Y44" s="1"/>
      <c r="Z44" s="1"/>
      <c r="AA44" s="5"/>
      <c r="AB44" s="5"/>
      <c r="AC44" s="5"/>
      <c r="AD44" s="5"/>
      <c r="AE44" s="5"/>
      <c r="AF44" s="5"/>
      <c r="AG44" s="5"/>
      <c r="AH44" s="5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</row>
    <row r="45" spans="2:147" s="52" customFormat="1" ht="12.75" customHeight="1" x14ac:dyDescent="0.2">
      <c r="B45" s="39">
        <v>45188</v>
      </c>
      <c r="C45" s="40">
        <f t="shared" si="17"/>
        <v>92</v>
      </c>
      <c r="D45" s="53">
        <f t="shared" si="10"/>
        <v>3</v>
      </c>
      <c r="E45" s="41">
        <f t="shared" si="11"/>
        <v>45188</v>
      </c>
      <c r="F45" s="42">
        <f t="shared" si="18"/>
        <v>45188</v>
      </c>
      <c r="G45" s="42">
        <v>45188</v>
      </c>
      <c r="H45" s="44">
        <f t="shared" si="19"/>
        <v>197</v>
      </c>
      <c r="I45" s="54">
        <f t="shared" si="12"/>
        <v>45188</v>
      </c>
      <c r="J45" s="44">
        <f t="shared" si="13"/>
        <v>92</v>
      </c>
      <c r="K45" s="44">
        <f t="shared" si="14"/>
        <v>197</v>
      </c>
      <c r="L45" s="55">
        <f t="shared" si="4"/>
        <v>0</v>
      </c>
      <c r="M45" s="56">
        <f t="shared" si="20"/>
        <v>0</v>
      </c>
      <c r="N45" s="57">
        <v>0</v>
      </c>
      <c r="O45" s="57">
        <f t="shared" si="21"/>
        <v>100</v>
      </c>
      <c r="P45" s="74">
        <f t="shared" si="15"/>
        <v>0</v>
      </c>
      <c r="Q45" s="97">
        <f t="shared" si="16"/>
        <v>0</v>
      </c>
      <c r="R45" s="96"/>
      <c r="S45" s="1"/>
      <c r="T45" s="49">
        <f t="shared" si="5"/>
        <v>0.53972602739726028</v>
      </c>
      <c r="U45" s="49">
        <f t="shared" si="6"/>
        <v>0.99999999839149112</v>
      </c>
      <c r="V45" s="50">
        <f t="shared" si="7"/>
        <v>0</v>
      </c>
      <c r="W45" s="60">
        <f t="shared" si="8"/>
        <v>0</v>
      </c>
      <c r="X45" s="50">
        <f t="shared" si="9"/>
        <v>0</v>
      </c>
      <c r="Y45" s="1"/>
      <c r="Z45" s="1"/>
      <c r="AA45" s="5"/>
      <c r="AB45" s="5"/>
      <c r="AC45" s="5"/>
      <c r="AD45" s="5"/>
      <c r="AE45" s="5"/>
      <c r="AF45" s="5"/>
      <c r="AG45" s="5"/>
      <c r="AH45" s="5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</row>
    <row r="46" spans="2:147" s="52" customFormat="1" ht="12.75" customHeight="1" x14ac:dyDescent="0.2">
      <c r="B46" s="39">
        <v>45279</v>
      </c>
      <c r="C46" s="40">
        <f t="shared" si="17"/>
        <v>91</v>
      </c>
      <c r="D46" s="53">
        <f t="shared" si="10"/>
        <v>3</v>
      </c>
      <c r="E46" s="41">
        <f t="shared" si="11"/>
        <v>45279</v>
      </c>
      <c r="F46" s="42">
        <f t="shared" si="18"/>
        <v>45279</v>
      </c>
      <c r="G46" s="42">
        <v>45279</v>
      </c>
      <c r="H46" s="44">
        <f t="shared" si="19"/>
        <v>288</v>
      </c>
      <c r="I46" s="54">
        <f t="shared" si="12"/>
        <v>45279</v>
      </c>
      <c r="J46" s="44">
        <f t="shared" si="13"/>
        <v>91</v>
      </c>
      <c r="K46" s="44">
        <f t="shared" si="14"/>
        <v>288</v>
      </c>
      <c r="L46" s="55">
        <f t="shared" si="4"/>
        <v>0</v>
      </c>
      <c r="M46" s="56">
        <f t="shared" si="20"/>
        <v>0</v>
      </c>
      <c r="N46" s="57">
        <v>0</v>
      </c>
      <c r="O46" s="57">
        <f t="shared" si="21"/>
        <v>100</v>
      </c>
      <c r="P46" s="74">
        <f t="shared" si="15"/>
        <v>0</v>
      </c>
      <c r="Q46" s="97">
        <f t="shared" si="16"/>
        <v>0</v>
      </c>
      <c r="R46" s="96"/>
      <c r="S46" s="1"/>
      <c r="T46" s="49">
        <f t="shared" si="5"/>
        <v>0.78904109589041094</v>
      </c>
      <c r="U46" s="49">
        <f t="shared" si="6"/>
        <v>0.99999999764847436</v>
      </c>
      <c r="V46" s="50">
        <f t="shared" si="7"/>
        <v>0</v>
      </c>
      <c r="W46" s="60">
        <f t="shared" si="8"/>
        <v>0</v>
      </c>
      <c r="X46" s="50">
        <f t="shared" si="9"/>
        <v>0</v>
      </c>
      <c r="Y46" s="1"/>
      <c r="Z46" s="1"/>
      <c r="AA46" s="5"/>
      <c r="AB46" s="5"/>
      <c r="AC46" s="5"/>
      <c r="AD46" s="5"/>
      <c r="AE46" s="5"/>
      <c r="AF46" s="5"/>
      <c r="AG46" s="5"/>
      <c r="AH46" s="5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</row>
    <row r="47" spans="2:147" s="52" customFormat="1" ht="12.75" customHeight="1" x14ac:dyDescent="0.2">
      <c r="B47" s="39">
        <v>45370</v>
      </c>
      <c r="C47" s="40">
        <f t="shared" si="17"/>
        <v>91</v>
      </c>
      <c r="D47" s="53">
        <f t="shared" si="10"/>
        <v>3</v>
      </c>
      <c r="E47" s="41">
        <f t="shared" si="11"/>
        <v>45370</v>
      </c>
      <c r="F47" s="42">
        <f t="shared" si="18"/>
        <v>45370</v>
      </c>
      <c r="G47" s="42">
        <v>45370</v>
      </c>
      <c r="H47" s="44">
        <f t="shared" si="19"/>
        <v>379</v>
      </c>
      <c r="I47" s="54">
        <f t="shared" si="12"/>
        <v>45370</v>
      </c>
      <c r="J47" s="44">
        <f t="shared" si="13"/>
        <v>91</v>
      </c>
      <c r="K47" s="44">
        <f t="shared" si="14"/>
        <v>379</v>
      </c>
      <c r="L47" s="55">
        <f t="shared" si="4"/>
        <v>0</v>
      </c>
      <c r="M47" s="56">
        <f t="shared" si="20"/>
        <v>0</v>
      </c>
      <c r="N47" s="57">
        <v>0</v>
      </c>
      <c r="O47" s="57">
        <f>+O46-N47</f>
        <v>100</v>
      </c>
      <c r="P47" s="74">
        <f t="shared" si="15"/>
        <v>0</v>
      </c>
      <c r="Q47" s="97">
        <f t="shared" si="16"/>
        <v>0</v>
      </c>
      <c r="R47" s="96"/>
      <c r="S47" s="1"/>
      <c r="T47" s="49">
        <f t="shared" si="5"/>
        <v>1.0383561643835617</v>
      </c>
      <c r="U47" s="49">
        <f t="shared" si="6"/>
        <v>0.99999999690545738</v>
      </c>
      <c r="V47" s="50">
        <f t="shared" si="7"/>
        <v>0</v>
      </c>
      <c r="W47" s="60">
        <f t="shared" si="8"/>
        <v>0</v>
      </c>
      <c r="X47" s="50">
        <f t="shared" si="9"/>
        <v>0</v>
      </c>
      <c r="Y47" s="1"/>
      <c r="Z47" s="1"/>
      <c r="AA47" s="5"/>
      <c r="AB47" s="5"/>
      <c r="AC47" s="5"/>
      <c r="AD47" s="5"/>
      <c r="AE47" s="5"/>
      <c r="AF47" s="5"/>
      <c r="AG47" s="5"/>
      <c r="AH47" s="5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</row>
    <row r="48" spans="2:147" s="52" customFormat="1" ht="12.75" customHeight="1" x14ac:dyDescent="0.2">
      <c r="B48" s="39">
        <v>45462</v>
      </c>
      <c r="C48" s="40">
        <f t="shared" si="17"/>
        <v>92</v>
      </c>
      <c r="D48" s="53">
        <f t="shared" si="10"/>
        <v>3</v>
      </c>
      <c r="E48" s="41">
        <f t="shared" si="11"/>
        <v>45462</v>
      </c>
      <c r="F48" s="42">
        <f t="shared" si="18"/>
        <v>45462</v>
      </c>
      <c r="G48" s="42">
        <v>45462</v>
      </c>
      <c r="H48" s="44">
        <f t="shared" si="19"/>
        <v>471</v>
      </c>
      <c r="I48" s="54">
        <f t="shared" si="12"/>
        <v>45462</v>
      </c>
      <c r="J48" s="44">
        <f t="shared" si="13"/>
        <v>92</v>
      </c>
      <c r="K48" s="44">
        <f t="shared" si="14"/>
        <v>471</v>
      </c>
      <c r="L48" s="55">
        <f t="shared" si="4"/>
        <v>0</v>
      </c>
      <c r="M48" s="56">
        <f t="shared" si="20"/>
        <v>0</v>
      </c>
      <c r="N48" s="57">
        <v>0</v>
      </c>
      <c r="O48" s="57">
        <f t="shared" si="21"/>
        <v>100</v>
      </c>
      <c r="P48" s="74">
        <f t="shared" si="15"/>
        <v>0</v>
      </c>
      <c r="Q48" s="97">
        <f t="shared" si="16"/>
        <v>0</v>
      </c>
      <c r="R48" s="96"/>
      <c r="S48" s="1"/>
      <c r="T48" s="49">
        <f t="shared" si="5"/>
        <v>1.2904109589041095</v>
      </c>
      <c r="U48" s="49">
        <f t="shared" si="6"/>
        <v>0.99999999615427559</v>
      </c>
      <c r="V48" s="50">
        <f t="shared" si="7"/>
        <v>0</v>
      </c>
      <c r="W48" s="60">
        <f t="shared" si="8"/>
        <v>0</v>
      </c>
      <c r="X48" s="50">
        <f t="shared" si="9"/>
        <v>0</v>
      </c>
      <c r="Y48" s="1"/>
      <c r="Z48" s="1"/>
      <c r="AA48" s="5"/>
      <c r="AB48" s="5"/>
      <c r="AC48" s="5"/>
      <c r="AD48" s="5"/>
      <c r="AE48" s="5"/>
      <c r="AF48" s="5"/>
      <c r="AG48" s="5"/>
      <c r="AH48" s="5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</row>
    <row r="49" spans="2:147" s="52" customFormat="1" ht="12.75" customHeight="1" x14ac:dyDescent="0.2">
      <c r="B49" s="39">
        <v>45554</v>
      </c>
      <c r="C49" s="40">
        <f t="shared" si="17"/>
        <v>92</v>
      </c>
      <c r="D49" s="53">
        <f t="shared" si="10"/>
        <v>3</v>
      </c>
      <c r="E49" s="41">
        <f t="shared" si="11"/>
        <v>45554</v>
      </c>
      <c r="F49" s="42">
        <f t="shared" si="18"/>
        <v>45554</v>
      </c>
      <c r="G49" s="42">
        <v>45554</v>
      </c>
      <c r="H49" s="44">
        <f t="shared" si="19"/>
        <v>563</v>
      </c>
      <c r="I49" s="54">
        <f t="shared" si="12"/>
        <v>45554</v>
      </c>
      <c r="J49" s="44">
        <f t="shared" si="13"/>
        <v>92</v>
      </c>
      <c r="K49" s="44">
        <f t="shared" si="14"/>
        <v>563</v>
      </c>
      <c r="L49" s="55">
        <f t="shared" si="4"/>
        <v>0</v>
      </c>
      <c r="M49" s="56">
        <f t="shared" si="20"/>
        <v>0</v>
      </c>
      <c r="N49" s="57">
        <v>0</v>
      </c>
      <c r="O49" s="57">
        <f t="shared" si="21"/>
        <v>100</v>
      </c>
      <c r="P49" s="74">
        <f t="shared" si="15"/>
        <v>0</v>
      </c>
      <c r="Q49" s="97">
        <f t="shared" si="16"/>
        <v>0</v>
      </c>
      <c r="R49" s="96"/>
      <c r="S49" s="1"/>
      <c r="T49" s="49">
        <f t="shared" si="5"/>
        <v>1.5424657534246575</v>
      </c>
      <c r="U49" s="49">
        <f t="shared" si="6"/>
        <v>0.99999999540309381</v>
      </c>
      <c r="V49" s="50">
        <f t="shared" si="7"/>
        <v>0</v>
      </c>
      <c r="W49" s="60">
        <f t="shared" si="8"/>
        <v>0</v>
      </c>
      <c r="X49" s="50">
        <f t="shared" si="9"/>
        <v>0</v>
      </c>
      <c r="Y49" s="1"/>
      <c r="Z49" s="1"/>
      <c r="AA49" s="5"/>
      <c r="AB49" s="5"/>
      <c r="AC49" s="5"/>
      <c r="AD49" s="5"/>
      <c r="AE49" s="5"/>
      <c r="AF49" s="5"/>
      <c r="AG49" s="5"/>
      <c r="AH49" s="5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</row>
    <row r="50" spans="2:147" s="52" customFormat="1" ht="12.75" customHeight="1" x14ac:dyDescent="0.2">
      <c r="B50" s="39">
        <v>45645</v>
      </c>
      <c r="C50" s="40">
        <f t="shared" si="17"/>
        <v>91</v>
      </c>
      <c r="D50" s="53">
        <f t="shared" si="10"/>
        <v>3</v>
      </c>
      <c r="E50" s="41">
        <f t="shared" si="11"/>
        <v>45645</v>
      </c>
      <c r="F50" s="42">
        <f t="shared" si="18"/>
        <v>45645</v>
      </c>
      <c r="G50" s="42">
        <v>45645</v>
      </c>
      <c r="H50" s="44">
        <f t="shared" si="19"/>
        <v>654</v>
      </c>
      <c r="I50" s="54">
        <f t="shared" si="12"/>
        <v>45645</v>
      </c>
      <c r="J50" s="44">
        <f t="shared" si="13"/>
        <v>91</v>
      </c>
      <c r="K50" s="44">
        <f t="shared" si="14"/>
        <v>654</v>
      </c>
      <c r="L50" s="55">
        <f t="shared" si="4"/>
        <v>0</v>
      </c>
      <c r="M50" s="56">
        <f t="shared" si="20"/>
        <v>0</v>
      </c>
      <c r="N50" s="57">
        <v>0</v>
      </c>
      <c r="O50" s="57">
        <f t="shared" si="21"/>
        <v>100</v>
      </c>
      <c r="P50" s="74">
        <f t="shared" si="15"/>
        <v>0</v>
      </c>
      <c r="Q50" s="97">
        <f t="shared" si="16"/>
        <v>0</v>
      </c>
      <c r="R50" s="96"/>
      <c r="S50" s="1"/>
      <c r="T50" s="49">
        <f t="shared" si="5"/>
        <v>1.7917808219178082</v>
      </c>
      <c r="U50" s="49">
        <f t="shared" si="6"/>
        <v>0.99999999466007705</v>
      </c>
      <c r="V50" s="50">
        <f t="shared" si="7"/>
        <v>0</v>
      </c>
      <c r="W50" s="60">
        <f t="shared" si="8"/>
        <v>0</v>
      </c>
      <c r="X50" s="50">
        <f t="shared" si="9"/>
        <v>0</v>
      </c>
      <c r="Y50" s="1"/>
      <c r="Z50" s="1"/>
      <c r="AA50" s="5"/>
      <c r="AB50" s="5"/>
      <c r="AC50" s="5"/>
      <c r="AD50" s="5"/>
      <c r="AE50" s="5"/>
      <c r="AF50" s="5"/>
      <c r="AG50" s="5"/>
      <c r="AH50" s="5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</row>
    <row r="51" spans="2:147" s="52" customFormat="1" ht="12.75" customHeight="1" x14ac:dyDescent="0.2">
      <c r="B51" s="39">
        <v>45735</v>
      </c>
      <c r="C51" s="40">
        <f t="shared" si="17"/>
        <v>90</v>
      </c>
      <c r="D51" s="53">
        <f t="shared" si="10"/>
        <v>3</v>
      </c>
      <c r="E51" s="41">
        <f t="shared" si="11"/>
        <v>45735</v>
      </c>
      <c r="F51" s="42">
        <f t="shared" si="18"/>
        <v>45735</v>
      </c>
      <c r="G51" s="42">
        <v>45735</v>
      </c>
      <c r="H51" s="44">
        <f t="shared" si="19"/>
        <v>744</v>
      </c>
      <c r="I51" s="54">
        <f t="shared" si="12"/>
        <v>45735</v>
      </c>
      <c r="J51" s="44">
        <f t="shared" si="13"/>
        <v>90</v>
      </c>
      <c r="K51" s="44">
        <f t="shared" si="14"/>
        <v>744</v>
      </c>
      <c r="L51" s="55">
        <f t="shared" si="4"/>
        <v>0</v>
      </c>
      <c r="M51" s="56">
        <f t="shared" si="20"/>
        <v>0</v>
      </c>
      <c r="N51" s="57">
        <v>0</v>
      </c>
      <c r="O51" s="57">
        <f t="shared" si="21"/>
        <v>100</v>
      </c>
      <c r="P51" s="74">
        <f t="shared" si="15"/>
        <v>0</v>
      </c>
      <c r="Q51" s="97">
        <f t="shared" si="16"/>
        <v>0</v>
      </c>
      <c r="R51" s="96"/>
      <c r="S51" s="1"/>
      <c r="T51" s="49">
        <f t="shared" si="5"/>
        <v>2.0383561643835617</v>
      </c>
      <c r="U51" s="49">
        <f t="shared" si="6"/>
        <v>0.99999999392522509</v>
      </c>
      <c r="V51" s="50">
        <f t="shared" si="7"/>
        <v>0</v>
      </c>
      <c r="W51" s="60">
        <f t="shared" si="8"/>
        <v>0</v>
      </c>
      <c r="X51" s="50">
        <f t="shared" si="9"/>
        <v>0</v>
      </c>
      <c r="Y51" s="1"/>
      <c r="Z51" s="1"/>
      <c r="AA51" s="5"/>
      <c r="AB51" s="5"/>
      <c r="AC51" s="5"/>
      <c r="AD51" s="5"/>
      <c r="AE51" s="5"/>
      <c r="AF51" s="5"/>
      <c r="AG51" s="5"/>
      <c r="AH51" s="5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</row>
    <row r="52" spans="2:147" s="52" customFormat="1" ht="12.75" customHeight="1" x14ac:dyDescent="0.2">
      <c r="B52" s="39">
        <v>45827</v>
      </c>
      <c r="C52" s="40">
        <f t="shared" si="17"/>
        <v>92</v>
      </c>
      <c r="D52" s="53">
        <f t="shared" si="10"/>
        <v>3</v>
      </c>
      <c r="E52" s="41">
        <f t="shared" si="11"/>
        <v>45827</v>
      </c>
      <c r="F52" s="42">
        <f t="shared" si="18"/>
        <v>45827</v>
      </c>
      <c r="G52" s="42">
        <v>45827</v>
      </c>
      <c r="H52" s="44">
        <f t="shared" si="19"/>
        <v>836</v>
      </c>
      <c r="I52" s="54">
        <f t="shared" si="12"/>
        <v>45827</v>
      </c>
      <c r="J52" s="44">
        <f t="shared" si="13"/>
        <v>92</v>
      </c>
      <c r="K52" s="44">
        <f t="shared" si="14"/>
        <v>836</v>
      </c>
      <c r="L52" s="55">
        <f t="shared" si="4"/>
        <v>0</v>
      </c>
      <c r="M52" s="56">
        <f t="shared" si="20"/>
        <v>0</v>
      </c>
      <c r="N52" s="57">
        <v>0</v>
      </c>
      <c r="O52" s="57">
        <f t="shared" si="21"/>
        <v>100</v>
      </c>
      <c r="P52" s="74">
        <f t="shared" si="15"/>
        <v>0</v>
      </c>
      <c r="Q52" s="97">
        <f t="shared" si="16"/>
        <v>0</v>
      </c>
      <c r="R52" s="96"/>
      <c r="S52" s="1"/>
      <c r="T52" s="49">
        <f t="shared" si="5"/>
        <v>2.2904109589041095</v>
      </c>
      <c r="U52" s="49">
        <f t="shared" si="6"/>
        <v>0.99999999317404331</v>
      </c>
      <c r="V52" s="50">
        <f t="shared" si="7"/>
        <v>0</v>
      </c>
      <c r="W52" s="60">
        <f t="shared" si="8"/>
        <v>0</v>
      </c>
      <c r="X52" s="50">
        <f t="shared" si="9"/>
        <v>0</v>
      </c>
      <c r="Y52" s="1"/>
      <c r="Z52" s="1"/>
      <c r="AA52" s="5"/>
      <c r="AB52" s="5"/>
      <c r="AC52" s="5"/>
      <c r="AD52" s="5"/>
      <c r="AE52" s="5"/>
      <c r="AF52" s="5"/>
      <c r="AG52" s="5"/>
      <c r="AH52" s="5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</row>
    <row r="53" spans="2:147" s="52" customFormat="1" ht="12.75" customHeight="1" x14ac:dyDescent="0.2">
      <c r="B53" s="39">
        <v>45919</v>
      </c>
      <c r="C53" s="40">
        <f t="shared" si="17"/>
        <v>92</v>
      </c>
      <c r="D53" s="53">
        <f t="shared" si="10"/>
        <v>3</v>
      </c>
      <c r="E53" s="41">
        <f t="shared" si="11"/>
        <v>45919</v>
      </c>
      <c r="F53" s="42">
        <f t="shared" si="18"/>
        <v>45919</v>
      </c>
      <c r="G53" s="42">
        <v>45919</v>
      </c>
      <c r="H53" s="44">
        <f t="shared" si="19"/>
        <v>928</v>
      </c>
      <c r="I53" s="54">
        <f t="shared" si="12"/>
        <v>45919</v>
      </c>
      <c r="J53" s="44">
        <f t="shared" si="13"/>
        <v>92</v>
      </c>
      <c r="K53" s="44">
        <f t="shared" si="14"/>
        <v>928</v>
      </c>
      <c r="L53" s="55">
        <f t="shared" si="4"/>
        <v>0</v>
      </c>
      <c r="M53" s="56">
        <f t="shared" si="20"/>
        <v>0</v>
      </c>
      <c r="N53" s="57">
        <v>0</v>
      </c>
      <c r="O53" s="57">
        <f t="shared" si="21"/>
        <v>100</v>
      </c>
      <c r="P53" s="74">
        <f t="shared" si="15"/>
        <v>0</v>
      </c>
      <c r="Q53" s="97">
        <f t="shared" si="16"/>
        <v>0</v>
      </c>
      <c r="R53" s="96"/>
      <c r="S53" s="1"/>
      <c r="T53" s="49">
        <f t="shared" si="5"/>
        <v>2.5424657534246577</v>
      </c>
      <c r="U53" s="49">
        <f t="shared" si="6"/>
        <v>0.99999999242286164</v>
      </c>
      <c r="V53" s="50">
        <f t="shared" si="7"/>
        <v>0</v>
      </c>
      <c r="W53" s="60">
        <f t="shared" si="8"/>
        <v>0</v>
      </c>
      <c r="X53" s="50">
        <f t="shared" si="9"/>
        <v>0</v>
      </c>
      <c r="Y53" s="1"/>
      <c r="Z53" s="1"/>
      <c r="AA53" s="5"/>
      <c r="AB53" s="5"/>
      <c r="AC53" s="5"/>
      <c r="AD53" s="5"/>
      <c r="AE53" s="5"/>
      <c r="AF53" s="5"/>
      <c r="AG53" s="5"/>
      <c r="AH53" s="5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</row>
    <row r="54" spans="2:147" s="52" customFormat="1" ht="12.75" customHeight="1" x14ac:dyDescent="0.2">
      <c r="B54" s="39">
        <v>46010</v>
      </c>
      <c r="C54" s="40">
        <f t="shared" si="17"/>
        <v>91</v>
      </c>
      <c r="D54" s="53">
        <f t="shared" si="10"/>
        <v>3</v>
      </c>
      <c r="E54" s="41">
        <f t="shared" si="11"/>
        <v>46010</v>
      </c>
      <c r="F54" s="42">
        <f t="shared" si="18"/>
        <v>46010</v>
      </c>
      <c r="G54" s="42">
        <v>46010</v>
      </c>
      <c r="H54" s="44">
        <f t="shared" si="19"/>
        <v>1019</v>
      </c>
      <c r="I54" s="54">
        <f t="shared" si="12"/>
        <v>46010</v>
      </c>
      <c r="J54" s="44">
        <f t="shared" si="13"/>
        <v>91</v>
      </c>
      <c r="K54" s="44">
        <f t="shared" si="14"/>
        <v>1019</v>
      </c>
      <c r="L54" s="55">
        <f t="shared" si="4"/>
        <v>0</v>
      </c>
      <c r="M54" s="56">
        <f t="shared" si="20"/>
        <v>0</v>
      </c>
      <c r="N54" s="57">
        <v>0</v>
      </c>
      <c r="O54" s="57">
        <f t="shared" si="21"/>
        <v>100</v>
      </c>
      <c r="P54" s="74">
        <f t="shared" si="15"/>
        <v>0</v>
      </c>
      <c r="Q54" s="97">
        <f t="shared" si="16"/>
        <v>0</v>
      </c>
      <c r="R54" s="96"/>
      <c r="S54" s="1"/>
      <c r="T54" s="49">
        <f t="shared" si="5"/>
        <v>2.7917808219178082</v>
      </c>
      <c r="U54" s="49">
        <f t="shared" si="6"/>
        <v>0.99999999167984466</v>
      </c>
      <c r="V54" s="50">
        <f t="shared" si="7"/>
        <v>0</v>
      </c>
      <c r="W54" s="60">
        <f t="shared" si="8"/>
        <v>0</v>
      </c>
      <c r="X54" s="50">
        <f t="shared" si="9"/>
        <v>0</v>
      </c>
      <c r="Y54" s="1"/>
      <c r="Z54" s="1"/>
      <c r="AA54" s="5"/>
      <c r="AB54" s="5"/>
      <c r="AC54" s="5"/>
      <c r="AD54" s="5"/>
      <c r="AE54" s="5"/>
      <c r="AF54" s="5"/>
      <c r="AG54" s="5"/>
      <c r="AH54" s="5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</row>
    <row r="55" spans="2:147" s="52" customFormat="1" ht="12.75" customHeight="1" x14ac:dyDescent="0.2">
      <c r="B55" s="39">
        <v>46100</v>
      </c>
      <c r="C55" s="40">
        <f t="shared" si="17"/>
        <v>90</v>
      </c>
      <c r="D55" s="53">
        <f t="shared" si="10"/>
        <v>3</v>
      </c>
      <c r="E55" s="41">
        <f t="shared" si="11"/>
        <v>46100</v>
      </c>
      <c r="F55" s="42">
        <f t="shared" si="18"/>
        <v>46100</v>
      </c>
      <c r="G55" s="42">
        <v>46100</v>
      </c>
      <c r="H55" s="44">
        <f t="shared" si="19"/>
        <v>1109</v>
      </c>
      <c r="I55" s="54">
        <f t="shared" si="12"/>
        <v>46100</v>
      </c>
      <c r="J55" s="44">
        <f t="shared" si="13"/>
        <v>90</v>
      </c>
      <c r="K55" s="44">
        <f t="shared" si="14"/>
        <v>1109</v>
      </c>
      <c r="L55" s="55">
        <f t="shared" si="4"/>
        <v>0</v>
      </c>
      <c r="M55" s="56">
        <f t="shared" si="20"/>
        <v>0</v>
      </c>
      <c r="N55" s="57">
        <v>0</v>
      </c>
      <c r="O55" s="57">
        <f t="shared" si="21"/>
        <v>100</v>
      </c>
      <c r="P55" s="74">
        <f t="shared" si="15"/>
        <v>0</v>
      </c>
      <c r="Q55" s="97">
        <f t="shared" si="16"/>
        <v>0</v>
      </c>
      <c r="R55" s="96"/>
      <c r="S55" s="1"/>
      <c r="T55" s="49">
        <f t="shared" si="5"/>
        <v>3.0383561643835617</v>
      </c>
      <c r="U55" s="49">
        <f t="shared" si="6"/>
        <v>0.99999999094499292</v>
      </c>
      <c r="V55" s="50">
        <f t="shared" si="7"/>
        <v>0</v>
      </c>
      <c r="W55" s="60">
        <f t="shared" si="8"/>
        <v>0</v>
      </c>
      <c r="X55" s="50">
        <f t="shared" si="9"/>
        <v>0</v>
      </c>
      <c r="Y55" s="1"/>
      <c r="Z55" s="1"/>
      <c r="AA55" s="5"/>
      <c r="AB55" s="5"/>
      <c r="AC55" s="5"/>
      <c r="AD55" s="5"/>
      <c r="AE55" s="5"/>
      <c r="AF55" s="5"/>
      <c r="AG55" s="5"/>
      <c r="AH55" s="5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</row>
    <row r="56" spans="2:147" s="52" customFormat="1" ht="12.75" customHeight="1" x14ac:dyDescent="0.2">
      <c r="B56" s="39">
        <v>46192</v>
      </c>
      <c r="C56" s="40">
        <f t="shared" si="17"/>
        <v>92</v>
      </c>
      <c r="D56" s="53">
        <f t="shared" si="10"/>
        <v>3</v>
      </c>
      <c r="E56" s="41">
        <f t="shared" si="11"/>
        <v>46192</v>
      </c>
      <c r="F56" s="42">
        <f t="shared" si="18"/>
        <v>46192</v>
      </c>
      <c r="G56" s="42">
        <v>46192</v>
      </c>
      <c r="H56" s="44">
        <f t="shared" si="19"/>
        <v>1201</v>
      </c>
      <c r="I56" s="54">
        <f t="shared" si="12"/>
        <v>46192</v>
      </c>
      <c r="J56" s="44">
        <f t="shared" si="13"/>
        <v>92</v>
      </c>
      <c r="K56" s="44">
        <f t="shared" si="14"/>
        <v>1201</v>
      </c>
      <c r="L56" s="55">
        <f t="shared" si="4"/>
        <v>0</v>
      </c>
      <c r="M56" s="56">
        <f t="shared" si="20"/>
        <v>0</v>
      </c>
      <c r="N56" s="57">
        <v>0</v>
      </c>
      <c r="O56" s="57">
        <f t="shared" si="21"/>
        <v>100</v>
      </c>
      <c r="P56" s="74">
        <f t="shared" si="15"/>
        <v>0</v>
      </c>
      <c r="Q56" s="97">
        <f t="shared" si="16"/>
        <v>0</v>
      </c>
      <c r="R56" s="96"/>
      <c r="S56" s="1"/>
      <c r="T56" s="49">
        <f t="shared" si="5"/>
        <v>3.2904109589041095</v>
      </c>
      <c r="U56" s="49">
        <f t="shared" si="6"/>
        <v>0.99999999019381114</v>
      </c>
      <c r="V56" s="50">
        <f t="shared" si="7"/>
        <v>0</v>
      </c>
      <c r="W56" s="60">
        <f t="shared" si="8"/>
        <v>0</v>
      </c>
      <c r="X56" s="50">
        <f t="shared" si="9"/>
        <v>0</v>
      </c>
      <c r="Y56" s="1"/>
      <c r="Z56" s="1"/>
      <c r="AA56" s="5"/>
      <c r="AB56" s="5"/>
      <c r="AC56" s="5"/>
      <c r="AD56" s="5"/>
      <c r="AE56" s="5"/>
      <c r="AF56" s="5"/>
      <c r="AG56" s="5"/>
      <c r="AH56" s="5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</row>
    <row r="57" spans="2:147" s="52" customFormat="1" ht="12.75" customHeight="1" x14ac:dyDescent="0.2">
      <c r="B57" s="39">
        <v>46284</v>
      </c>
      <c r="C57" s="40">
        <f t="shared" si="17"/>
        <v>92</v>
      </c>
      <c r="D57" s="53">
        <f t="shared" si="10"/>
        <v>3</v>
      </c>
      <c r="E57" s="41">
        <f t="shared" si="11"/>
        <v>46284</v>
      </c>
      <c r="F57" s="42">
        <f t="shared" si="18"/>
        <v>46284</v>
      </c>
      <c r="G57" s="42">
        <v>46286</v>
      </c>
      <c r="H57" s="44">
        <f t="shared" si="19"/>
        <v>1295</v>
      </c>
      <c r="I57" s="54">
        <f t="shared" si="12"/>
        <v>46284</v>
      </c>
      <c r="J57" s="44">
        <f t="shared" si="13"/>
        <v>92</v>
      </c>
      <c r="K57" s="44">
        <f t="shared" si="14"/>
        <v>1293</v>
      </c>
      <c r="L57" s="55">
        <f t="shared" si="4"/>
        <v>0</v>
      </c>
      <c r="M57" s="56">
        <f t="shared" si="20"/>
        <v>0</v>
      </c>
      <c r="N57" s="57">
        <v>0</v>
      </c>
      <c r="O57" s="57">
        <f t="shared" si="21"/>
        <v>100</v>
      </c>
      <c r="P57" s="74">
        <f t="shared" si="15"/>
        <v>0</v>
      </c>
      <c r="Q57" s="97">
        <f t="shared" si="16"/>
        <v>0</v>
      </c>
      <c r="R57" s="96"/>
      <c r="S57" s="1"/>
      <c r="T57" s="49">
        <f t="shared" si="5"/>
        <v>3.547945205479452</v>
      </c>
      <c r="U57" s="49">
        <f t="shared" si="6"/>
        <v>0.99999998942629931</v>
      </c>
      <c r="V57" s="50">
        <f t="shared" si="7"/>
        <v>0</v>
      </c>
      <c r="W57" s="60">
        <f t="shared" si="8"/>
        <v>0</v>
      </c>
      <c r="X57" s="50">
        <f t="shared" si="9"/>
        <v>0</v>
      </c>
      <c r="Y57" s="1"/>
      <c r="Z57" s="1"/>
      <c r="AA57" s="5"/>
      <c r="AB57" s="5"/>
      <c r="AC57" s="5"/>
      <c r="AD57" s="5"/>
      <c r="AE57" s="5"/>
      <c r="AF57" s="5"/>
      <c r="AG57" s="5"/>
      <c r="AH57" s="5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</row>
    <row r="58" spans="2:147" s="52" customFormat="1" ht="12.75" customHeight="1" x14ac:dyDescent="0.2">
      <c r="B58" s="39">
        <v>46375</v>
      </c>
      <c r="C58" s="40">
        <f t="shared" si="17"/>
        <v>91</v>
      </c>
      <c r="D58" s="53">
        <f>+ROUND(C58/30.5,0)</f>
        <v>3</v>
      </c>
      <c r="E58" s="41">
        <f t="shared" si="11"/>
        <v>46375</v>
      </c>
      <c r="F58" s="42">
        <f t="shared" si="18"/>
        <v>46375</v>
      </c>
      <c r="G58" s="42">
        <v>46377</v>
      </c>
      <c r="H58" s="44">
        <f t="shared" si="19"/>
        <v>1386</v>
      </c>
      <c r="I58" s="54">
        <f t="shared" si="12"/>
        <v>46375</v>
      </c>
      <c r="J58" s="44">
        <f>+F58-F57</f>
        <v>91</v>
      </c>
      <c r="K58" s="44">
        <f t="shared" si="14"/>
        <v>1384</v>
      </c>
      <c r="L58" s="55">
        <f t="shared" si="4"/>
        <v>0</v>
      </c>
      <c r="M58" s="56">
        <f t="shared" si="20"/>
        <v>0</v>
      </c>
      <c r="N58" s="57">
        <v>0</v>
      </c>
      <c r="O58" s="57">
        <f t="shared" si="21"/>
        <v>100</v>
      </c>
      <c r="P58" s="74">
        <f t="shared" si="15"/>
        <v>0</v>
      </c>
      <c r="Q58" s="97">
        <f t="shared" si="16"/>
        <v>0</v>
      </c>
      <c r="R58" s="96"/>
      <c r="S58" s="1"/>
      <c r="T58" s="49">
        <f t="shared" si="5"/>
        <v>3.7972602739726029</v>
      </c>
      <c r="U58" s="49">
        <f t="shared" si="6"/>
        <v>0.99999998868328233</v>
      </c>
      <c r="V58" s="50">
        <f t="shared" si="7"/>
        <v>0</v>
      </c>
      <c r="W58" s="60">
        <f t="shared" si="8"/>
        <v>0</v>
      </c>
      <c r="X58" s="50">
        <f t="shared" si="9"/>
        <v>0</v>
      </c>
      <c r="Y58" s="1"/>
      <c r="Z58" s="1"/>
      <c r="AA58" s="5"/>
      <c r="AB58" s="5"/>
      <c r="AC58" s="5"/>
      <c r="AD58" s="5"/>
      <c r="AE58" s="5"/>
      <c r="AF58" s="5"/>
      <c r="AG58" s="5"/>
      <c r="AH58" s="5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</row>
    <row r="59" spans="2:147" s="52" customFormat="1" ht="12.75" customHeight="1" x14ac:dyDescent="0.2">
      <c r="B59" s="39">
        <v>46465</v>
      </c>
      <c r="C59" s="40">
        <f t="shared" si="17"/>
        <v>90</v>
      </c>
      <c r="D59" s="53">
        <f t="shared" ref="D59:D62" si="22">+ROUND(C59/30.5,0)</f>
        <v>3</v>
      </c>
      <c r="E59" s="41">
        <f t="shared" si="11"/>
        <v>46465</v>
      </c>
      <c r="F59" s="42">
        <f t="shared" si="18"/>
        <v>46465</v>
      </c>
      <c r="G59" s="42">
        <v>46465</v>
      </c>
      <c r="H59" s="44">
        <f t="shared" si="19"/>
        <v>1474</v>
      </c>
      <c r="I59" s="54">
        <f t="shared" si="12"/>
        <v>46465</v>
      </c>
      <c r="J59" s="44">
        <f t="shared" ref="J59:J62" si="23">+F59-F58</f>
        <v>90</v>
      </c>
      <c r="K59" s="44">
        <f t="shared" si="14"/>
        <v>1474</v>
      </c>
      <c r="L59" s="55">
        <f t="shared" si="4"/>
        <v>0</v>
      </c>
      <c r="M59" s="56">
        <f t="shared" si="20"/>
        <v>0</v>
      </c>
      <c r="N59" s="57">
        <v>0</v>
      </c>
      <c r="O59" s="57">
        <f t="shared" si="21"/>
        <v>100</v>
      </c>
      <c r="P59" s="74">
        <f t="shared" si="15"/>
        <v>0</v>
      </c>
      <c r="Q59" s="97">
        <f t="shared" si="16"/>
        <v>0</v>
      </c>
      <c r="R59" s="96"/>
      <c r="S59" s="1"/>
      <c r="T59" s="49">
        <f t="shared" si="5"/>
        <v>4.0383561643835613</v>
      </c>
      <c r="U59" s="49">
        <f t="shared" si="6"/>
        <v>0.99999998796476064</v>
      </c>
      <c r="V59" s="50">
        <f t="shared" si="7"/>
        <v>0</v>
      </c>
      <c r="W59" s="60">
        <f t="shared" si="8"/>
        <v>0</v>
      </c>
      <c r="X59" s="50">
        <f t="shared" si="9"/>
        <v>0</v>
      </c>
      <c r="Y59" s="1"/>
      <c r="Z59" s="1"/>
      <c r="AA59" s="5"/>
      <c r="AB59" s="5"/>
      <c r="AC59" s="5"/>
      <c r="AD59" s="5"/>
      <c r="AE59" s="5"/>
      <c r="AF59" s="5"/>
      <c r="AG59" s="5"/>
      <c r="AH59" s="5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</row>
    <row r="60" spans="2:147" s="52" customFormat="1" ht="12.75" customHeight="1" x14ac:dyDescent="0.2">
      <c r="B60" s="39">
        <v>46557</v>
      </c>
      <c r="C60" s="40">
        <f t="shared" si="17"/>
        <v>92</v>
      </c>
      <c r="D60" s="53">
        <f t="shared" si="22"/>
        <v>3</v>
      </c>
      <c r="E60" s="41">
        <f t="shared" si="11"/>
        <v>46557</v>
      </c>
      <c r="F60" s="42">
        <f t="shared" si="18"/>
        <v>46557</v>
      </c>
      <c r="G60" s="42">
        <v>46559</v>
      </c>
      <c r="H60" s="44">
        <f t="shared" si="19"/>
        <v>1568</v>
      </c>
      <c r="I60" s="54">
        <f t="shared" si="12"/>
        <v>46557</v>
      </c>
      <c r="J60" s="44">
        <f t="shared" si="23"/>
        <v>92</v>
      </c>
      <c r="K60" s="44">
        <f t="shared" si="14"/>
        <v>1566</v>
      </c>
      <c r="L60" s="55">
        <f t="shared" si="4"/>
        <v>0</v>
      </c>
      <c r="M60" s="56">
        <f t="shared" si="20"/>
        <v>0</v>
      </c>
      <c r="N60" s="57">
        <v>0</v>
      </c>
      <c r="O60" s="57">
        <f t="shared" si="21"/>
        <v>100</v>
      </c>
      <c r="P60" s="74">
        <f t="shared" si="15"/>
        <v>0</v>
      </c>
      <c r="Q60" s="97">
        <f t="shared" si="16"/>
        <v>0</v>
      </c>
      <c r="R60" s="96"/>
      <c r="S60" s="1"/>
      <c r="T60" s="49">
        <f t="shared" si="5"/>
        <v>4.2958904109589042</v>
      </c>
      <c r="U60" s="49">
        <f t="shared" si="6"/>
        <v>0.99999998719724881</v>
      </c>
      <c r="V60" s="50">
        <f t="shared" si="7"/>
        <v>0</v>
      </c>
      <c r="W60" s="60">
        <f t="shared" si="8"/>
        <v>0</v>
      </c>
      <c r="X60" s="50">
        <f t="shared" si="9"/>
        <v>0</v>
      </c>
      <c r="Y60" s="1"/>
      <c r="Z60" s="1"/>
      <c r="AA60" s="5"/>
      <c r="AB60" s="5"/>
      <c r="AC60" s="5"/>
      <c r="AD60" s="5"/>
      <c r="AE60" s="5"/>
      <c r="AF60" s="5"/>
      <c r="AG60" s="5"/>
      <c r="AH60" s="5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</row>
    <row r="61" spans="2:147" s="52" customFormat="1" ht="12.75" customHeight="1" x14ac:dyDescent="0.2">
      <c r="B61" s="39">
        <v>46649</v>
      </c>
      <c r="C61" s="40">
        <f t="shared" si="17"/>
        <v>92</v>
      </c>
      <c r="D61" s="53">
        <f t="shared" si="22"/>
        <v>3</v>
      </c>
      <c r="E61" s="41">
        <f t="shared" si="11"/>
        <v>46649</v>
      </c>
      <c r="F61" s="42">
        <f t="shared" si="18"/>
        <v>46649</v>
      </c>
      <c r="G61" s="42">
        <v>46650</v>
      </c>
      <c r="H61" s="44">
        <f t="shared" si="19"/>
        <v>1659</v>
      </c>
      <c r="I61" s="54">
        <f t="shared" si="12"/>
        <v>46649</v>
      </c>
      <c r="J61" s="44">
        <f t="shared" si="23"/>
        <v>92</v>
      </c>
      <c r="K61" s="44">
        <f t="shared" si="14"/>
        <v>1658</v>
      </c>
      <c r="L61" s="55">
        <f t="shared" si="4"/>
        <v>0</v>
      </c>
      <c r="M61" s="56">
        <f t="shared" si="20"/>
        <v>0</v>
      </c>
      <c r="N61" s="57">
        <v>0</v>
      </c>
      <c r="O61" s="57">
        <f t="shared" si="21"/>
        <v>100</v>
      </c>
      <c r="P61" s="74">
        <f t="shared" si="15"/>
        <v>0</v>
      </c>
      <c r="Q61" s="97">
        <f t="shared" si="16"/>
        <v>0</v>
      </c>
      <c r="R61" s="96"/>
      <c r="S61" s="1"/>
      <c r="T61" s="49">
        <f t="shared" si="5"/>
        <v>4.5452054794520551</v>
      </c>
      <c r="U61" s="49">
        <f t="shared" si="6"/>
        <v>0.99999998645423194</v>
      </c>
      <c r="V61" s="50">
        <f t="shared" si="7"/>
        <v>0</v>
      </c>
      <c r="W61" s="60">
        <f t="shared" si="8"/>
        <v>0</v>
      </c>
      <c r="X61" s="50">
        <f t="shared" si="9"/>
        <v>0</v>
      </c>
      <c r="Y61" s="1"/>
      <c r="Z61" s="1"/>
      <c r="AA61" s="5"/>
      <c r="AB61" s="5"/>
      <c r="AC61" s="5"/>
      <c r="AD61" s="5"/>
      <c r="AE61" s="5"/>
      <c r="AF61" s="5"/>
      <c r="AG61" s="5"/>
      <c r="AH61" s="5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</row>
    <row r="62" spans="2:147" s="52" customFormat="1" ht="12.75" customHeight="1" x14ac:dyDescent="0.2">
      <c r="B62" s="39">
        <v>46740</v>
      </c>
      <c r="C62" s="40">
        <f t="shared" si="17"/>
        <v>91</v>
      </c>
      <c r="D62" s="53">
        <f t="shared" si="22"/>
        <v>3</v>
      </c>
      <c r="E62" s="41">
        <f t="shared" si="11"/>
        <v>46740</v>
      </c>
      <c r="F62" s="42">
        <f t="shared" si="18"/>
        <v>46740</v>
      </c>
      <c r="G62" s="42">
        <v>46738</v>
      </c>
      <c r="H62" s="44">
        <f t="shared" si="19"/>
        <v>1747</v>
      </c>
      <c r="I62" s="98">
        <f t="shared" si="12"/>
        <v>46740</v>
      </c>
      <c r="J62" s="99">
        <f t="shared" si="23"/>
        <v>91</v>
      </c>
      <c r="K62" s="99">
        <f t="shared" si="14"/>
        <v>1749</v>
      </c>
      <c r="L62" s="100">
        <f t="shared" si="4"/>
        <v>0</v>
      </c>
      <c r="M62" s="101">
        <f t="shared" si="20"/>
        <v>0</v>
      </c>
      <c r="N62" s="102">
        <v>100</v>
      </c>
      <c r="O62" s="102">
        <f t="shared" si="21"/>
        <v>0</v>
      </c>
      <c r="P62" s="103">
        <f t="shared" si="15"/>
        <v>100</v>
      </c>
      <c r="Q62" s="104">
        <f t="shared" si="16"/>
        <v>100000000</v>
      </c>
      <c r="R62" s="96"/>
      <c r="S62" s="61"/>
      <c r="T62" s="49">
        <f>+(G62-$J$14)/365</f>
        <v>4.7863013698630139</v>
      </c>
      <c r="U62" s="49">
        <f>1/(1+$N$10)^(H62/365)</f>
        <v>0.99999998573571025</v>
      </c>
      <c r="V62" s="50">
        <f t="shared" si="7"/>
        <v>100</v>
      </c>
      <c r="W62" s="60">
        <f t="shared" si="8"/>
        <v>99.99999857357102</v>
      </c>
      <c r="X62" s="50">
        <f t="shared" si="9"/>
        <v>478.63013015898241</v>
      </c>
      <c r="Y62" s="1"/>
      <c r="Z62" s="1"/>
      <c r="AA62" s="5"/>
      <c r="AB62" s="5"/>
      <c r="AC62" s="5"/>
      <c r="AD62" s="5"/>
      <c r="AE62" s="5"/>
      <c r="AF62" s="5"/>
      <c r="AG62" s="5"/>
      <c r="AH62" s="5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</row>
    <row r="63" spans="2:147" ht="12.75" customHeight="1" x14ac:dyDescent="0.2">
      <c r="C63" s="62">
        <f>SUM(C43:C62)</f>
        <v>1749</v>
      </c>
      <c r="D63" s="63">
        <f>SUM(D43:D62)</f>
        <v>57</v>
      </c>
      <c r="I63" s="64"/>
      <c r="J63" s="65"/>
      <c r="K63" s="66"/>
      <c r="L63" s="55"/>
      <c r="M63" s="67"/>
      <c r="N63" s="68"/>
      <c r="O63" s="66"/>
      <c r="P63" s="66"/>
      <c r="Q63" s="69"/>
      <c r="R63" s="96"/>
      <c r="S63" s="61"/>
      <c r="T63" s="105"/>
      <c r="U63" s="105"/>
      <c r="V63" s="50"/>
      <c r="W63" s="1"/>
      <c r="X63" s="1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</row>
    <row r="64" spans="2:147" x14ac:dyDescent="0.2">
      <c r="I64" s="70"/>
      <c r="J64" s="65"/>
      <c r="K64" s="65"/>
      <c r="L64" s="65"/>
      <c r="M64" s="65"/>
      <c r="N64" s="71">
        <f>SUM(N58:N62)</f>
        <v>100</v>
      </c>
      <c r="O64" s="66"/>
      <c r="P64" s="66"/>
      <c r="Q64" s="72">
        <f>SUM(Q42:Q62)</f>
        <v>0</v>
      </c>
      <c r="R64" s="96"/>
      <c r="S64" s="61"/>
      <c r="T64" s="73"/>
      <c r="U64" s="73"/>
      <c r="V64" s="50"/>
      <c r="W64" s="106">
        <f>SUM(W43:W63)</f>
        <v>99.99999857357102</v>
      </c>
      <c r="X64" s="50">
        <f>SUM(X43:X62)</f>
        <v>478.63013015898241</v>
      </c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</row>
    <row r="65" spans="20:147" x14ac:dyDescent="0.2"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</row>
    <row r="66" spans="20:147" x14ac:dyDescent="0.2">
      <c r="T66" s="1"/>
      <c r="U66" s="1"/>
      <c r="V66" s="1"/>
      <c r="W66" s="1"/>
      <c r="X66" s="1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</row>
    <row r="67" spans="20:147" x14ac:dyDescent="0.2">
      <c r="T67" s="1"/>
      <c r="U67" s="1"/>
      <c r="V67" s="1"/>
      <c r="W67" s="1"/>
      <c r="X67" s="1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</row>
    <row r="68" spans="20:147" x14ac:dyDescent="0.2">
      <c r="T68" s="1"/>
      <c r="U68" s="1"/>
      <c r="V68" s="1"/>
      <c r="W68" s="1"/>
      <c r="X68" s="1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</row>
    <row r="69" spans="20:147" x14ac:dyDescent="0.2">
      <c r="T69" s="1"/>
      <c r="U69" s="1"/>
      <c r="V69" s="1"/>
      <c r="W69" s="1"/>
      <c r="X69" s="1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</row>
    <row r="70" spans="20:147" ht="9.75" customHeight="1" x14ac:dyDescent="0.2">
      <c r="T70" s="1"/>
      <c r="U70" s="1"/>
      <c r="V70" s="1"/>
      <c r="W70" s="1"/>
      <c r="X70" s="1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</row>
    <row r="71" spans="20:147" x14ac:dyDescent="0.2">
      <c r="T71" s="1"/>
      <c r="U71" s="1"/>
      <c r="V71" s="1"/>
      <c r="W71" s="1"/>
      <c r="X71" s="1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</row>
    <row r="72" spans="20:147" x14ac:dyDescent="0.2">
      <c r="T72" s="1"/>
      <c r="U72" s="1"/>
      <c r="V72" s="1"/>
      <c r="W72" s="1"/>
      <c r="X72" s="1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</row>
    <row r="73" spans="20:147" x14ac:dyDescent="0.2">
      <c r="T73" s="1"/>
      <c r="U73" s="1"/>
      <c r="V73" s="1"/>
      <c r="W73" s="1"/>
      <c r="X73" s="1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</row>
    <row r="74" spans="20:147" x14ac:dyDescent="0.2">
      <c r="T74" s="1"/>
      <c r="U74" s="1"/>
      <c r="V74" s="1"/>
      <c r="W74" s="1"/>
      <c r="X74" s="1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</row>
    <row r="75" spans="20:147" x14ac:dyDescent="0.2">
      <c r="T75" s="1"/>
      <c r="U75" s="1"/>
      <c r="V75" s="1"/>
      <c r="W75" s="1"/>
      <c r="X75" s="1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</row>
    <row r="76" spans="20:147" x14ac:dyDescent="0.2">
      <c r="T76" s="1"/>
      <c r="U76" s="1"/>
      <c r="V76" s="1"/>
      <c r="W76" s="1"/>
      <c r="X76" s="1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</row>
    <row r="77" spans="20:147" x14ac:dyDescent="0.2">
      <c r="T77" s="1"/>
      <c r="U77" s="1"/>
      <c r="V77" s="1"/>
      <c r="W77" s="1"/>
      <c r="X77" s="1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</row>
    <row r="78" spans="20:147" x14ac:dyDescent="0.2">
      <c r="T78" s="1"/>
      <c r="U78" s="1"/>
      <c r="V78" s="1"/>
      <c r="W78" s="1"/>
      <c r="X78" s="1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</row>
    <row r="79" spans="20:147" x14ac:dyDescent="0.2">
      <c r="T79" s="1"/>
      <c r="U79" s="1"/>
      <c r="V79" s="1"/>
      <c r="W79" s="1"/>
      <c r="X79" s="1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</row>
    <row r="80" spans="20:147" x14ac:dyDescent="0.2">
      <c r="T80" s="1"/>
      <c r="U80" s="1"/>
      <c r="V80" s="1"/>
      <c r="W80" s="1"/>
      <c r="X80" s="1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</row>
    <row r="81" spans="20:147" x14ac:dyDescent="0.2">
      <c r="T81" s="1"/>
      <c r="U81" s="1"/>
      <c r="V81" s="1"/>
      <c r="W81" s="1"/>
      <c r="X81" s="1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</row>
    <row r="82" spans="20:147" x14ac:dyDescent="0.2">
      <c r="T82" s="1"/>
      <c r="U82" s="1"/>
      <c r="V82" s="1"/>
      <c r="W82" s="1"/>
      <c r="X82" s="1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</row>
    <row r="83" spans="20:147" x14ac:dyDescent="0.2">
      <c r="T83" s="1"/>
      <c r="U83" s="1"/>
      <c r="V83" s="1"/>
      <c r="W83" s="1"/>
      <c r="X83" s="1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</row>
    <row r="84" spans="20:147" x14ac:dyDescent="0.2">
      <c r="T84" s="1"/>
      <c r="U84" s="1"/>
      <c r="V84" s="1"/>
      <c r="W84" s="1"/>
      <c r="X84" s="1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</row>
    <row r="85" spans="20:147" x14ac:dyDescent="0.2">
      <c r="T85" s="1"/>
      <c r="U85" s="1"/>
      <c r="V85" s="1"/>
      <c r="W85" s="1"/>
      <c r="X85" s="1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</row>
    <row r="86" spans="20:147" x14ac:dyDescent="0.2">
      <c r="T86" s="1"/>
      <c r="U86" s="1"/>
      <c r="V86" s="1"/>
      <c r="W86" s="1"/>
      <c r="X86" s="1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</row>
    <row r="87" spans="20:147" x14ac:dyDescent="0.2">
      <c r="T87" s="1"/>
      <c r="U87" s="1"/>
      <c r="V87" s="1"/>
      <c r="W87" s="1"/>
      <c r="X87" s="1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</row>
    <row r="88" spans="20:147" x14ac:dyDescent="0.2">
      <c r="T88" s="1"/>
      <c r="U88" s="1"/>
      <c r="V88" s="1"/>
      <c r="W88" s="1"/>
      <c r="X88" s="1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</row>
    <row r="89" spans="20:147" x14ac:dyDescent="0.2">
      <c r="T89" s="1"/>
      <c r="U89" s="1"/>
      <c r="V89" s="1"/>
      <c r="W89" s="1"/>
      <c r="X89" s="1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</row>
    <row r="90" spans="20:147" x14ac:dyDescent="0.2">
      <c r="T90" s="1"/>
      <c r="U90" s="1"/>
      <c r="V90" s="1"/>
      <c r="W90" s="1"/>
      <c r="X90" s="1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</row>
    <row r="91" spans="20:147" x14ac:dyDescent="0.2">
      <c r="T91" s="1"/>
      <c r="U91" s="1"/>
      <c r="V91" s="1"/>
      <c r="W91" s="1"/>
      <c r="X91" s="1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</row>
    <row r="92" spans="20:147" x14ac:dyDescent="0.2">
      <c r="T92" s="1"/>
      <c r="U92" s="1"/>
      <c r="V92" s="1"/>
      <c r="W92" s="1"/>
      <c r="X92" s="1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</row>
    <row r="93" spans="20:147" x14ac:dyDescent="0.2">
      <c r="T93" s="1"/>
      <c r="U93" s="1"/>
      <c r="V93" s="1"/>
      <c r="W93" s="1"/>
      <c r="X93" s="1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</row>
    <row r="94" spans="20:147" x14ac:dyDescent="0.2">
      <c r="T94" s="1"/>
      <c r="U94" s="1"/>
      <c r="V94" s="1"/>
      <c r="W94" s="1"/>
      <c r="X94" s="1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</row>
    <row r="95" spans="20:147" x14ac:dyDescent="0.2">
      <c r="T95" s="1"/>
      <c r="U95" s="1"/>
      <c r="V95" s="1"/>
      <c r="W95" s="1"/>
      <c r="X95" s="1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</row>
    <row r="96" spans="20:147" x14ac:dyDescent="0.2">
      <c r="T96" s="1"/>
      <c r="U96" s="1"/>
      <c r="V96" s="1"/>
      <c r="W96" s="1"/>
      <c r="X96" s="1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</row>
    <row r="97" spans="20:147" x14ac:dyDescent="0.2">
      <c r="T97" s="1"/>
      <c r="U97" s="1"/>
      <c r="V97" s="1"/>
      <c r="W97" s="1"/>
      <c r="X97" s="1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</row>
    <row r="98" spans="20:147" x14ac:dyDescent="0.2">
      <c r="T98" s="1"/>
      <c r="U98" s="1"/>
      <c r="V98" s="1"/>
      <c r="W98" s="1"/>
      <c r="X98" s="1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</row>
    <row r="99" spans="20:147" x14ac:dyDescent="0.2">
      <c r="T99" s="1"/>
      <c r="U99" s="1"/>
      <c r="V99" s="1"/>
      <c r="W99" s="1"/>
      <c r="X99" s="1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</row>
    <row r="100" spans="20:147" x14ac:dyDescent="0.2">
      <c r="T100" s="1"/>
      <c r="U100" s="1"/>
      <c r="V100" s="1"/>
      <c r="W100" s="1"/>
      <c r="X100" s="1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</row>
    <row r="101" spans="20:147" x14ac:dyDescent="0.2">
      <c r="T101" s="1"/>
      <c r="U101" s="1"/>
      <c r="V101" s="1"/>
      <c r="W101" s="1"/>
      <c r="X101" s="1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</row>
    <row r="102" spans="20:147" x14ac:dyDescent="0.2">
      <c r="T102" s="1"/>
      <c r="U102" s="1"/>
      <c r="V102" s="1"/>
      <c r="W102" s="1"/>
      <c r="X102" s="1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</row>
    <row r="103" spans="20:147" x14ac:dyDescent="0.2">
      <c r="T103" s="1"/>
      <c r="U103" s="1"/>
      <c r="V103" s="1"/>
      <c r="W103" s="1"/>
      <c r="X103" s="1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</row>
    <row r="104" spans="20:147" x14ac:dyDescent="0.2">
      <c r="T104" s="1"/>
      <c r="U104" s="1"/>
      <c r="V104" s="1"/>
      <c r="W104" s="1"/>
      <c r="X104" s="1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</row>
    <row r="105" spans="20:147" x14ac:dyDescent="0.2">
      <c r="T105" s="1"/>
      <c r="U105" s="1"/>
      <c r="V105" s="1"/>
      <c r="W105" s="1"/>
      <c r="X105" s="1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</row>
    <row r="106" spans="20:147" x14ac:dyDescent="0.2">
      <c r="T106" s="1"/>
      <c r="U106" s="1"/>
      <c r="V106" s="1"/>
      <c r="W106" s="1"/>
      <c r="X106" s="1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</row>
    <row r="107" spans="20:147" x14ac:dyDescent="0.2">
      <c r="T107" s="1"/>
      <c r="U107" s="1"/>
      <c r="V107" s="1"/>
      <c r="W107" s="1"/>
      <c r="X107" s="1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</row>
    <row r="108" spans="20:147" x14ac:dyDescent="0.2">
      <c r="T108" s="1"/>
      <c r="U108" s="1"/>
      <c r="V108" s="1"/>
      <c r="W108" s="1"/>
      <c r="X108" s="1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</row>
    <row r="109" spans="20:147" x14ac:dyDescent="0.2">
      <c r="T109" s="1"/>
      <c r="U109" s="1"/>
      <c r="V109" s="1"/>
      <c r="W109" s="1"/>
      <c r="X109" s="1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</row>
    <row r="110" spans="20:147" x14ac:dyDescent="0.2">
      <c r="T110" s="1"/>
      <c r="U110" s="1"/>
      <c r="V110" s="1"/>
      <c r="W110" s="1"/>
      <c r="X110" s="1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</row>
    <row r="111" spans="20:147" x14ac:dyDescent="0.2">
      <c r="T111" s="1"/>
      <c r="U111" s="1"/>
      <c r="V111" s="1"/>
      <c r="W111" s="1"/>
      <c r="X111" s="1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</row>
    <row r="112" spans="20:147" x14ac:dyDescent="0.2">
      <c r="T112" s="1"/>
      <c r="U112" s="1"/>
      <c r="V112" s="1"/>
      <c r="W112" s="1"/>
      <c r="X112" s="1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</row>
    <row r="113" spans="20:147" x14ac:dyDescent="0.2">
      <c r="T113" s="1"/>
      <c r="U113" s="1"/>
      <c r="V113" s="1"/>
      <c r="W113" s="1"/>
      <c r="X113" s="1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</row>
    <row r="114" spans="20:147" x14ac:dyDescent="0.2">
      <c r="T114" s="1"/>
      <c r="U114" s="1"/>
      <c r="V114" s="1"/>
      <c r="W114" s="1"/>
      <c r="X114" s="1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</row>
    <row r="115" spans="20:147" x14ac:dyDescent="0.2">
      <c r="T115" s="1"/>
      <c r="U115" s="1"/>
      <c r="V115" s="1"/>
      <c r="W115" s="1"/>
      <c r="X115" s="1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</row>
    <row r="116" spans="20:147" x14ac:dyDescent="0.2">
      <c r="T116" s="1"/>
      <c r="U116" s="1"/>
      <c r="V116" s="1"/>
      <c r="W116" s="1"/>
      <c r="X116" s="1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</row>
    <row r="117" spans="20:147" x14ac:dyDescent="0.2">
      <c r="T117" s="1"/>
      <c r="U117" s="1"/>
      <c r="V117" s="1"/>
      <c r="W117" s="1"/>
      <c r="X117" s="1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</row>
    <row r="118" spans="20:147" x14ac:dyDescent="0.2">
      <c r="T118" s="1"/>
      <c r="U118" s="1"/>
      <c r="V118" s="1"/>
      <c r="W118" s="1"/>
      <c r="X118" s="1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</row>
    <row r="119" spans="20:147" x14ac:dyDescent="0.2">
      <c r="T119" s="1"/>
      <c r="U119" s="1"/>
      <c r="V119" s="1"/>
      <c r="W119" s="1"/>
      <c r="X119" s="1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</row>
    <row r="120" spans="20:147" x14ac:dyDescent="0.2">
      <c r="T120" s="1"/>
      <c r="U120" s="1"/>
      <c r="V120" s="1"/>
      <c r="W120" s="1"/>
      <c r="X120" s="1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</row>
    <row r="121" spans="20:147" x14ac:dyDescent="0.2">
      <c r="T121" s="1"/>
      <c r="U121" s="1"/>
      <c r="V121" s="1"/>
      <c r="W121" s="1"/>
      <c r="X121" s="1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</row>
    <row r="122" spans="20:147" x14ac:dyDescent="0.2">
      <c r="T122" s="1"/>
      <c r="U122" s="1"/>
      <c r="V122" s="1"/>
      <c r="W122" s="1"/>
      <c r="X122" s="1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</row>
    <row r="123" spans="20:147" x14ac:dyDescent="0.2">
      <c r="T123" s="1"/>
      <c r="U123" s="1"/>
      <c r="V123" s="1"/>
      <c r="W123" s="1"/>
      <c r="X123" s="1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</row>
    <row r="124" spans="20:147" x14ac:dyDescent="0.2">
      <c r="T124" s="1"/>
      <c r="U124" s="1"/>
      <c r="V124" s="1"/>
      <c r="W124" s="1"/>
      <c r="X124" s="1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</row>
    <row r="125" spans="20:147" x14ac:dyDescent="0.2">
      <c r="T125" s="1"/>
      <c r="U125" s="1"/>
      <c r="V125" s="1"/>
      <c r="W125" s="1"/>
      <c r="X125" s="1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</row>
    <row r="126" spans="20:147" x14ac:dyDescent="0.2">
      <c r="T126" s="1"/>
      <c r="U126" s="1"/>
      <c r="V126" s="1"/>
      <c r="W126" s="1"/>
      <c r="X126" s="1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</row>
    <row r="127" spans="20:147" x14ac:dyDescent="0.2">
      <c r="T127" s="1"/>
      <c r="U127" s="1"/>
      <c r="V127" s="1"/>
      <c r="W127" s="1"/>
      <c r="X127" s="1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</row>
    <row r="128" spans="20:147" x14ac:dyDescent="0.2">
      <c r="T128" s="1"/>
      <c r="U128" s="1"/>
      <c r="V128" s="1"/>
      <c r="W128" s="1"/>
      <c r="X128" s="1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</row>
    <row r="129" spans="20:147" x14ac:dyDescent="0.2">
      <c r="T129" s="1"/>
      <c r="U129" s="1"/>
      <c r="V129" s="1"/>
      <c r="W129" s="1"/>
      <c r="X129" s="1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</row>
    <row r="130" spans="20:147" x14ac:dyDescent="0.2">
      <c r="T130" s="1"/>
      <c r="U130" s="1"/>
      <c r="V130" s="1"/>
      <c r="W130" s="1"/>
      <c r="X130" s="1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</row>
    <row r="131" spans="20:147" x14ac:dyDescent="0.2">
      <c r="T131" s="1"/>
      <c r="U131" s="1"/>
      <c r="V131" s="1"/>
      <c r="W131" s="1"/>
      <c r="X131" s="1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</row>
    <row r="132" spans="20:147" x14ac:dyDescent="0.2">
      <c r="T132" s="1"/>
      <c r="U132" s="1"/>
      <c r="V132" s="1"/>
      <c r="W132" s="1"/>
      <c r="X132" s="1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</row>
    <row r="133" spans="20:147" x14ac:dyDescent="0.2">
      <c r="T133" s="1"/>
      <c r="U133" s="1"/>
      <c r="V133" s="1"/>
      <c r="W133" s="1"/>
      <c r="X133" s="1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</row>
    <row r="134" spans="20:147" x14ac:dyDescent="0.2">
      <c r="T134" s="1"/>
      <c r="U134" s="1"/>
      <c r="V134" s="1"/>
      <c r="W134" s="1"/>
      <c r="X134" s="1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</row>
    <row r="135" spans="20:147" x14ac:dyDescent="0.2">
      <c r="T135" s="1"/>
      <c r="U135" s="1"/>
      <c r="V135" s="1"/>
      <c r="W135" s="1"/>
      <c r="X135" s="1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</row>
    <row r="136" spans="20:147" x14ac:dyDescent="0.2">
      <c r="T136" s="1"/>
      <c r="U136" s="1"/>
      <c r="V136" s="1"/>
      <c r="W136" s="1"/>
      <c r="X136" s="1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</row>
    <row r="137" spans="20:147" x14ac:dyDescent="0.2">
      <c r="T137" s="1"/>
      <c r="U137" s="1"/>
      <c r="V137" s="1"/>
      <c r="W137" s="1"/>
      <c r="X137" s="1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</row>
    <row r="138" spans="20:147" x14ac:dyDescent="0.2">
      <c r="T138" s="1"/>
      <c r="U138" s="1"/>
      <c r="V138" s="1"/>
      <c r="W138" s="1"/>
      <c r="X138" s="1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</row>
    <row r="139" spans="20:147" x14ac:dyDescent="0.2">
      <c r="T139" s="1"/>
      <c r="U139" s="1"/>
      <c r="V139" s="1"/>
      <c r="W139" s="1"/>
      <c r="X139" s="1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</row>
    <row r="140" spans="20:147" x14ac:dyDescent="0.2">
      <c r="T140" s="1"/>
      <c r="U140" s="1"/>
      <c r="V140" s="1"/>
      <c r="W140" s="1"/>
      <c r="X140" s="1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</row>
    <row r="141" spans="20:147" x14ac:dyDescent="0.2">
      <c r="T141" s="1"/>
      <c r="U141" s="1"/>
      <c r="V141" s="1"/>
      <c r="W141" s="1"/>
      <c r="X141" s="1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</row>
    <row r="142" spans="20:147" x14ac:dyDescent="0.2">
      <c r="T142" s="1"/>
      <c r="U142" s="1"/>
      <c r="V142" s="1"/>
      <c r="W142" s="1"/>
      <c r="X142" s="1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</row>
    <row r="143" spans="20:147" x14ac:dyDescent="0.2">
      <c r="T143" s="1"/>
      <c r="U143" s="1"/>
      <c r="V143" s="1"/>
      <c r="W143" s="1"/>
      <c r="X143" s="1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</row>
    <row r="144" spans="20:147" x14ac:dyDescent="0.2">
      <c r="T144" s="1"/>
      <c r="U144" s="1"/>
      <c r="V144" s="1"/>
      <c r="W144" s="1"/>
      <c r="X144" s="1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</row>
    <row r="145" spans="20:147" x14ac:dyDescent="0.2">
      <c r="T145" s="1"/>
      <c r="U145" s="1"/>
      <c r="V145" s="1"/>
      <c r="W145" s="1"/>
      <c r="X145" s="1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</row>
    <row r="146" spans="20:147" x14ac:dyDescent="0.2">
      <c r="T146" s="1"/>
      <c r="U146" s="1"/>
      <c r="V146" s="1"/>
      <c r="W146" s="1"/>
      <c r="X146" s="1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</row>
    <row r="147" spans="20:147" x14ac:dyDescent="0.2">
      <c r="T147" s="1"/>
      <c r="U147" s="1"/>
      <c r="V147" s="1"/>
      <c r="W147" s="1"/>
      <c r="X147" s="1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</row>
    <row r="148" spans="20:147" x14ac:dyDescent="0.2">
      <c r="T148" s="1"/>
      <c r="U148" s="1"/>
      <c r="V148" s="1"/>
      <c r="W148" s="1"/>
      <c r="X148" s="1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</row>
    <row r="149" spans="20:147" x14ac:dyDescent="0.2">
      <c r="T149" s="1"/>
      <c r="U149" s="1"/>
      <c r="V149" s="1"/>
      <c r="W149" s="1"/>
      <c r="X149" s="1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</row>
    <row r="150" spans="20:147" x14ac:dyDescent="0.2">
      <c r="T150" s="1"/>
      <c r="U150" s="1"/>
      <c r="V150" s="1"/>
      <c r="W150" s="1"/>
      <c r="X150" s="1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</row>
    <row r="151" spans="20:147" x14ac:dyDescent="0.2">
      <c r="T151" s="1"/>
      <c r="U151" s="1"/>
      <c r="V151" s="1"/>
      <c r="W151" s="1"/>
      <c r="X151" s="1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</row>
    <row r="152" spans="20:147" x14ac:dyDescent="0.2">
      <c r="T152" s="1"/>
      <c r="U152" s="1"/>
      <c r="V152" s="1"/>
      <c r="W152" s="1"/>
      <c r="X152" s="1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</row>
    <row r="153" spans="20:147" x14ac:dyDescent="0.2">
      <c r="T153" s="1"/>
      <c r="U153" s="1"/>
      <c r="V153" s="1"/>
      <c r="W153" s="1"/>
      <c r="X153" s="1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</row>
    <row r="154" spans="20:147" x14ac:dyDescent="0.2">
      <c r="T154" s="1"/>
      <c r="U154" s="1"/>
      <c r="V154" s="1"/>
      <c r="W154" s="1"/>
      <c r="X154" s="1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</row>
    <row r="155" spans="20:147" x14ac:dyDescent="0.2">
      <c r="T155" s="1"/>
      <c r="U155" s="1"/>
      <c r="V155" s="1"/>
      <c r="W155" s="1"/>
      <c r="X155" s="1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</row>
    <row r="156" spans="20:147" x14ac:dyDescent="0.2">
      <c r="T156" s="1"/>
      <c r="U156" s="1"/>
      <c r="V156" s="1"/>
      <c r="W156" s="1"/>
      <c r="X156" s="1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</row>
    <row r="157" spans="20:147" x14ac:dyDescent="0.2">
      <c r="T157" s="1"/>
      <c r="U157" s="1"/>
      <c r="V157" s="1"/>
      <c r="W157" s="1"/>
      <c r="X157" s="1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</row>
    <row r="158" spans="20:147" x14ac:dyDescent="0.2">
      <c r="T158" s="1"/>
      <c r="U158" s="1"/>
      <c r="V158" s="1"/>
      <c r="W158" s="1"/>
      <c r="X158" s="1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</row>
    <row r="159" spans="20:147" x14ac:dyDescent="0.2">
      <c r="T159" s="1"/>
      <c r="U159" s="1"/>
      <c r="V159" s="1"/>
      <c r="W159" s="1"/>
      <c r="X159" s="1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</row>
    <row r="160" spans="20:147" x14ac:dyDescent="0.2">
      <c r="T160" s="1"/>
      <c r="U160" s="1"/>
      <c r="V160" s="1"/>
      <c r="W160" s="1"/>
      <c r="X160" s="1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</row>
    <row r="161" spans="20:147" x14ac:dyDescent="0.2">
      <c r="T161" s="1"/>
      <c r="U161" s="1"/>
      <c r="V161" s="1"/>
      <c r="W161" s="1"/>
      <c r="X161" s="1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</row>
    <row r="162" spans="20:147" x14ac:dyDescent="0.2">
      <c r="T162" s="1"/>
      <c r="U162" s="1"/>
      <c r="V162" s="1"/>
      <c r="W162" s="1"/>
      <c r="X162" s="1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</row>
    <row r="163" spans="20:147" x14ac:dyDescent="0.2">
      <c r="T163" s="1"/>
      <c r="U163" s="1"/>
      <c r="V163" s="1"/>
      <c r="W163" s="1"/>
      <c r="X163" s="1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</row>
    <row r="164" spans="20:147" x14ac:dyDescent="0.2">
      <c r="T164" s="1"/>
      <c r="U164" s="1"/>
      <c r="V164" s="1"/>
      <c r="W164" s="1"/>
      <c r="X164" s="1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</row>
    <row r="165" spans="20:147" x14ac:dyDescent="0.2">
      <c r="T165" s="1"/>
      <c r="U165" s="1"/>
      <c r="V165" s="1"/>
      <c r="W165" s="1"/>
      <c r="X165" s="1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</row>
    <row r="166" spans="20:147" x14ac:dyDescent="0.2">
      <c r="T166" s="1"/>
      <c r="U166" s="1"/>
      <c r="V166" s="1"/>
      <c r="W166" s="1"/>
      <c r="X166" s="1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</row>
    <row r="167" spans="20:147" x14ac:dyDescent="0.2">
      <c r="T167" s="1"/>
      <c r="U167" s="1"/>
      <c r="V167" s="1"/>
      <c r="W167" s="1"/>
      <c r="X167" s="1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</row>
    <row r="168" spans="20:147" x14ac:dyDescent="0.2">
      <c r="T168" s="1"/>
      <c r="U168" s="1"/>
      <c r="V168" s="1"/>
      <c r="W168" s="1"/>
      <c r="X168" s="1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</row>
    <row r="169" spans="20:147" x14ac:dyDescent="0.2">
      <c r="T169" s="1"/>
      <c r="U169" s="1"/>
      <c r="V169" s="1"/>
      <c r="W169" s="1"/>
      <c r="X169" s="1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</row>
    <row r="170" spans="20:147" x14ac:dyDescent="0.2">
      <c r="T170" s="1"/>
      <c r="U170" s="1"/>
      <c r="V170" s="1"/>
      <c r="W170" s="1"/>
      <c r="X170" s="1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</row>
    <row r="171" spans="20:147" x14ac:dyDescent="0.2">
      <c r="T171" s="1"/>
      <c r="U171" s="1"/>
      <c r="V171" s="1"/>
      <c r="W171" s="1"/>
      <c r="X171" s="1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</row>
    <row r="172" spans="20:147" x14ac:dyDescent="0.2">
      <c r="T172" s="1"/>
      <c r="U172" s="1"/>
      <c r="V172" s="1"/>
      <c r="W172" s="1"/>
      <c r="X172" s="1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</row>
    <row r="173" spans="20:147" x14ac:dyDescent="0.2">
      <c r="T173" s="1"/>
      <c r="U173" s="1"/>
      <c r="V173" s="1"/>
      <c r="W173" s="1"/>
      <c r="X173" s="1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</row>
    <row r="174" spans="20:147" x14ac:dyDescent="0.2">
      <c r="T174" s="1"/>
      <c r="U174" s="1"/>
      <c r="V174" s="1"/>
      <c r="W174" s="1"/>
      <c r="X174" s="1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</row>
    <row r="175" spans="20:147" x14ac:dyDescent="0.2">
      <c r="T175" s="1"/>
      <c r="U175" s="1"/>
      <c r="V175" s="1"/>
      <c r="W175" s="1"/>
      <c r="X175" s="1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</row>
    <row r="176" spans="20:147" x14ac:dyDescent="0.2">
      <c r="T176" s="1"/>
      <c r="U176" s="1"/>
      <c r="V176" s="1"/>
      <c r="W176" s="1"/>
      <c r="X176" s="1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</row>
    <row r="177" spans="20:147" x14ac:dyDescent="0.2">
      <c r="T177" s="1"/>
      <c r="U177" s="1"/>
      <c r="V177" s="1"/>
      <c r="W177" s="1"/>
      <c r="X177" s="1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</row>
    <row r="178" spans="20:147" x14ac:dyDescent="0.2">
      <c r="T178" s="1"/>
      <c r="U178" s="1"/>
      <c r="V178" s="1"/>
      <c r="W178" s="1"/>
      <c r="X178" s="1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</row>
    <row r="179" spans="20:147" x14ac:dyDescent="0.2">
      <c r="T179" s="1"/>
      <c r="U179" s="1"/>
      <c r="V179" s="1"/>
      <c r="W179" s="1"/>
      <c r="X179" s="1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</row>
    <row r="180" spans="20:147" x14ac:dyDescent="0.2">
      <c r="T180" s="1"/>
      <c r="U180" s="1"/>
      <c r="V180" s="1"/>
      <c r="W180" s="1"/>
      <c r="X180" s="1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</row>
    <row r="181" spans="20:147" x14ac:dyDescent="0.2">
      <c r="T181" s="1"/>
      <c r="U181" s="1"/>
      <c r="V181" s="1"/>
      <c r="W181" s="1"/>
      <c r="X181" s="1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</row>
    <row r="182" spans="20:147" x14ac:dyDescent="0.2">
      <c r="T182" s="1"/>
      <c r="U182" s="1"/>
      <c r="V182" s="1"/>
      <c r="W182" s="1"/>
      <c r="X182" s="1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</row>
    <row r="183" spans="20:147" x14ac:dyDescent="0.2">
      <c r="T183" s="1"/>
      <c r="U183" s="1"/>
      <c r="V183" s="1"/>
      <c r="W183" s="1"/>
      <c r="X183" s="1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</row>
    <row r="184" spans="20:147" x14ac:dyDescent="0.2">
      <c r="T184" s="1"/>
      <c r="U184" s="1"/>
      <c r="V184" s="1"/>
      <c r="W184" s="1"/>
      <c r="X184" s="1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</row>
    <row r="185" spans="20:147" x14ac:dyDescent="0.2">
      <c r="T185" s="1"/>
      <c r="U185" s="1"/>
      <c r="V185" s="1"/>
      <c r="W185" s="1"/>
      <c r="X185" s="1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</row>
    <row r="186" spans="20:147" x14ac:dyDescent="0.2">
      <c r="T186" s="1"/>
      <c r="U186" s="1"/>
      <c r="V186" s="1"/>
      <c r="W186" s="1"/>
      <c r="X186" s="1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</row>
    <row r="187" spans="20:147" x14ac:dyDescent="0.2">
      <c r="T187" s="1"/>
      <c r="U187" s="1"/>
      <c r="V187" s="1"/>
      <c r="W187" s="1"/>
      <c r="X187" s="1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</row>
    <row r="188" spans="20:147" x14ac:dyDescent="0.2">
      <c r="T188" s="1"/>
      <c r="U188" s="1"/>
      <c r="V188" s="1"/>
      <c r="W188" s="1"/>
      <c r="X188" s="1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</row>
    <row r="189" spans="20:147" x14ac:dyDescent="0.2">
      <c r="T189" s="1"/>
      <c r="U189" s="1"/>
      <c r="V189" s="1"/>
      <c r="W189" s="1"/>
      <c r="X189" s="1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</row>
    <row r="190" spans="20:147" x14ac:dyDescent="0.2">
      <c r="T190" s="1"/>
      <c r="U190" s="1"/>
      <c r="V190" s="1"/>
      <c r="W190" s="1"/>
      <c r="X190" s="1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</row>
    <row r="191" spans="20:147" x14ac:dyDescent="0.2">
      <c r="T191" s="1"/>
      <c r="U191" s="1"/>
      <c r="V191" s="1"/>
      <c r="W191" s="1"/>
      <c r="X191" s="1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</row>
    <row r="192" spans="20:147" x14ac:dyDescent="0.2">
      <c r="T192" s="1"/>
      <c r="U192" s="1"/>
      <c r="V192" s="1"/>
      <c r="W192" s="1"/>
      <c r="X192" s="1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</row>
    <row r="193" spans="20:147" x14ac:dyDescent="0.2">
      <c r="T193" s="1"/>
      <c r="U193" s="1"/>
      <c r="V193" s="1"/>
      <c r="W193" s="1"/>
      <c r="X193" s="1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</row>
    <row r="194" spans="20:147" x14ac:dyDescent="0.2">
      <c r="T194" s="1"/>
      <c r="U194" s="1"/>
      <c r="V194" s="1"/>
      <c r="W194" s="1"/>
      <c r="X194" s="1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</row>
    <row r="195" spans="20:147" x14ac:dyDescent="0.2">
      <c r="T195" s="1"/>
      <c r="U195" s="1"/>
      <c r="V195" s="1"/>
      <c r="W195" s="1"/>
      <c r="X195" s="1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</row>
    <row r="196" spans="20:147" x14ac:dyDescent="0.2">
      <c r="T196" s="1"/>
      <c r="U196" s="1"/>
      <c r="V196" s="1"/>
      <c r="W196" s="1"/>
      <c r="X196" s="1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</row>
    <row r="197" spans="20:147" x14ac:dyDescent="0.2">
      <c r="T197" s="1"/>
      <c r="U197" s="1"/>
      <c r="V197" s="1"/>
      <c r="W197" s="1"/>
      <c r="X197" s="1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</row>
    <row r="198" spans="20:147" x14ac:dyDescent="0.2">
      <c r="T198" s="1"/>
      <c r="U198" s="1"/>
      <c r="V198" s="1"/>
      <c r="W198" s="1"/>
      <c r="X198" s="1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</row>
    <row r="199" spans="20:147" x14ac:dyDescent="0.2">
      <c r="T199" s="1"/>
      <c r="U199" s="1"/>
      <c r="V199" s="1"/>
      <c r="W199" s="1"/>
      <c r="X199" s="1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</row>
    <row r="200" spans="20:147" x14ac:dyDescent="0.2">
      <c r="T200" s="1"/>
      <c r="U200" s="1"/>
      <c r="V200" s="1"/>
      <c r="W200" s="1"/>
      <c r="X200" s="1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</row>
    <row r="201" spans="20:147" x14ac:dyDescent="0.2">
      <c r="T201" s="1"/>
      <c r="U201" s="1"/>
      <c r="V201" s="1"/>
      <c r="W201" s="1"/>
      <c r="X201" s="1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</row>
    <row r="202" spans="20:147" x14ac:dyDescent="0.2">
      <c r="T202" s="1"/>
      <c r="U202" s="1"/>
      <c r="V202" s="1"/>
      <c r="W202" s="1"/>
      <c r="X202" s="1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</row>
    <row r="203" spans="20:147" x14ac:dyDescent="0.2">
      <c r="T203" s="1"/>
      <c r="U203" s="1"/>
      <c r="V203" s="1"/>
      <c r="W203" s="1"/>
      <c r="X203" s="1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</row>
    <row r="204" spans="20:147" x14ac:dyDescent="0.2">
      <c r="T204" s="1"/>
      <c r="U204" s="1"/>
      <c r="V204" s="1"/>
      <c r="W204" s="1"/>
      <c r="X204" s="1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</row>
    <row r="205" spans="20:147" x14ac:dyDescent="0.2">
      <c r="T205" s="1"/>
      <c r="U205" s="1"/>
      <c r="V205" s="1"/>
      <c r="W205" s="1"/>
      <c r="X205" s="1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</row>
    <row r="206" spans="20:147" x14ac:dyDescent="0.2">
      <c r="T206" s="1"/>
      <c r="U206" s="1"/>
      <c r="V206" s="1"/>
      <c r="W206" s="1"/>
      <c r="X206" s="1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</row>
    <row r="207" spans="20:147" x14ac:dyDescent="0.2">
      <c r="T207" s="1"/>
      <c r="U207" s="1"/>
      <c r="V207" s="1"/>
      <c r="W207" s="1"/>
      <c r="X207" s="1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</row>
    <row r="208" spans="20:147" x14ac:dyDescent="0.2">
      <c r="T208" s="1"/>
      <c r="U208" s="1"/>
      <c r="V208" s="1"/>
      <c r="W208" s="1"/>
      <c r="X208" s="1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</row>
    <row r="209" spans="20:147" x14ac:dyDescent="0.2">
      <c r="T209" s="1"/>
      <c r="U209" s="1"/>
      <c r="V209" s="1"/>
      <c r="W209" s="1"/>
      <c r="X209" s="1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</row>
    <row r="210" spans="20:147" x14ac:dyDescent="0.2">
      <c r="T210" s="1"/>
      <c r="U210" s="1"/>
      <c r="V210" s="1"/>
      <c r="W210" s="1"/>
      <c r="X210" s="1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</row>
    <row r="211" spans="20:147" x14ac:dyDescent="0.2">
      <c r="T211" s="1"/>
      <c r="U211" s="1"/>
      <c r="V211" s="1"/>
      <c r="W211" s="1"/>
      <c r="X211" s="1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</row>
    <row r="212" spans="20:147" x14ac:dyDescent="0.2">
      <c r="T212" s="1"/>
      <c r="U212" s="1"/>
      <c r="V212" s="1"/>
      <c r="W212" s="1"/>
      <c r="X212" s="1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</row>
    <row r="213" spans="20:147" x14ac:dyDescent="0.2">
      <c r="T213" s="1"/>
      <c r="U213" s="1"/>
      <c r="V213" s="1"/>
      <c r="W213" s="1"/>
      <c r="X213" s="1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</row>
    <row r="214" spans="20:147" x14ac:dyDescent="0.2">
      <c r="T214" s="1"/>
      <c r="U214" s="1"/>
      <c r="V214" s="1"/>
      <c r="W214" s="1"/>
      <c r="X214" s="1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</row>
    <row r="215" spans="20:147" x14ac:dyDescent="0.2">
      <c r="T215" s="1"/>
      <c r="U215" s="1"/>
      <c r="V215" s="1"/>
      <c r="W215" s="1"/>
      <c r="X215" s="1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</row>
    <row r="216" spans="20:147" x14ac:dyDescent="0.2">
      <c r="T216" s="1"/>
      <c r="U216" s="1"/>
      <c r="V216" s="1"/>
      <c r="W216" s="1"/>
      <c r="X216" s="1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</row>
    <row r="217" spans="20:147" x14ac:dyDescent="0.2">
      <c r="T217" s="1"/>
      <c r="U217" s="1"/>
      <c r="V217" s="1"/>
      <c r="W217" s="1"/>
      <c r="X217" s="1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</row>
    <row r="218" spans="20:147" x14ac:dyDescent="0.2">
      <c r="T218" s="1"/>
      <c r="U218" s="1"/>
      <c r="V218" s="1"/>
      <c r="W218" s="1"/>
      <c r="X218" s="1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</row>
    <row r="219" spans="20:147" x14ac:dyDescent="0.2">
      <c r="T219" s="1"/>
      <c r="U219" s="1"/>
      <c r="V219" s="1"/>
      <c r="W219" s="1"/>
      <c r="X219" s="1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</row>
    <row r="220" spans="20:147" x14ac:dyDescent="0.2">
      <c r="T220" s="1"/>
      <c r="U220" s="1"/>
      <c r="V220" s="1"/>
      <c r="W220" s="1"/>
      <c r="X220" s="1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</row>
    <row r="221" spans="20:147" x14ac:dyDescent="0.2">
      <c r="T221" s="1"/>
      <c r="U221" s="1"/>
      <c r="V221" s="1"/>
      <c r="W221" s="1"/>
      <c r="X221" s="1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</row>
    <row r="222" spans="20:147" x14ac:dyDescent="0.2">
      <c r="T222" s="1"/>
      <c r="U222" s="1"/>
      <c r="V222" s="1"/>
      <c r="W222" s="1"/>
      <c r="X222" s="1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</row>
    <row r="223" spans="20:147" x14ac:dyDescent="0.2">
      <c r="T223" s="1"/>
      <c r="U223" s="1"/>
      <c r="V223" s="1"/>
      <c r="W223" s="1"/>
      <c r="X223" s="1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</row>
    <row r="224" spans="20:147" x14ac:dyDescent="0.2">
      <c r="T224" s="1"/>
      <c r="U224" s="1"/>
      <c r="V224" s="1"/>
      <c r="W224" s="1"/>
      <c r="X224" s="1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</row>
    <row r="225" spans="20:147" x14ac:dyDescent="0.2">
      <c r="T225" s="1"/>
      <c r="U225" s="1"/>
      <c r="V225" s="1"/>
      <c r="W225" s="1"/>
      <c r="X225" s="1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</row>
    <row r="226" spans="20:147" x14ac:dyDescent="0.2">
      <c r="T226" s="1"/>
      <c r="U226" s="1"/>
      <c r="V226" s="1"/>
      <c r="W226" s="1"/>
      <c r="X226" s="1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</row>
    <row r="227" spans="20:147" x14ac:dyDescent="0.2">
      <c r="T227" s="1"/>
      <c r="U227" s="1"/>
      <c r="V227" s="1"/>
      <c r="W227" s="1"/>
      <c r="X227" s="1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</row>
    <row r="228" spans="20:147" x14ac:dyDescent="0.2">
      <c r="T228" s="1"/>
      <c r="U228" s="1"/>
      <c r="V228" s="1"/>
      <c r="W228" s="1"/>
      <c r="X228" s="1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</row>
    <row r="229" spans="20:147" x14ac:dyDescent="0.2">
      <c r="T229" s="1"/>
      <c r="U229" s="1"/>
      <c r="V229" s="1"/>
      <c r="W229" s="1"/>
      <c r="X229" s="1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</row>
    <row r="230" spans="20:147" x14ac:dyDescent="0.2">
      <c r="T230" s="1"/>
      <c r="U230" s="1"/>
      <c r="V230" s="1"/>
      <c r="W230" s="1"/>
      <c r="X230" s="1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</row>
    <row r="231" spans="20:147" x14ac:dyDescent="0.2">
      <c r="T231" s="1"/>
      <c r="U231" s="1"/>
      <c r="V231" s="1"/>
      <c r="W231" s="1"/>
      <c r="X231" s="1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</row>
    <row r="232" spans="20:147" x14ac:dyDescent="0.2">
      <c r="T232" s="1"/>
      <c r="U232" s="1"/>
      <c r="V232" s="1"/>
      <c r="W232" s="1"/>
      <c r="X232" s="1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</row>
    <row r="233" spans="20:147" x14ac:dyDescent="0.2">
      <c r="T233" s="1"/>
      <c r="U233" s="1"/>
      <c r="V233" s="1"/>
      <c r="W233" s="1"/>
      <c r="X233" s="1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</row>
    <row r="234" spans="20:147" x14ac:dyDescent="0.2"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</row>
    <row r="235" spans="20:147" x14ac:dyDescent="0.2"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</row>
    <row r="236" spans="20:147" x14ac:dyDescent="0.2"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</row>
  </sheetData>
  <sheetProtection selectLockedCells="1"/>
  <mergeCells count="33">
    <mergeCell ref="J12:K12"/>
    <mergeCell ref="L12:M12"/>
    <mergeCell ref="N12:O12"/>
    <mergeCell ref="R12:S12"/>
    <mergeCell ref="I8:S8"/>
    <mergeCell ref="J10:K10"/>
    <mergeCell ref="L10:M10"/>
    <mergeCell ref="N10:O10"/>
    <mergeCell ref="P10:Q10"/>
    <mergeCell ref="R10:S10"/>
    <mergeCell ref="J11:K11"/>
    <mergeCell ref="L11:M11"/>
    <mergeCell ref="N11:O11"/>
    <mergeCell ref="P11:Q11"/>
    <mergeCell ref="R11:S11"/>
    <mergeCell ref="J13:K13"/>
    <mergeCell ref="L13:M13"/>
    <mergeCell ref="N13:O13"/>
    <mergeCell ref="R13:S13"/>
    <mergeCell ref="J14:K14"/>
    <mergeCell ref="L14:M14"/>
    <mergeCell ref="N14:O14"/>
    <mergeCell ref="P14:Q14"/>
    <mergeCell ref="R14:S14"/>
    <mergeCell ref="O39:O40"/>
    <mergeCell ref="P39:P40"/>
    <mergeCell ref="Q39:Q40"/>
    <mergeCell ref="I39:I40"/>
    <mergeCell ref="J39:J40"/>
    <mergeCell ref="K39:K40"/>
    <mergeCell ref="L39:L40"/>
    <mergeCell ref="M39:M40"/>
    <mergeCell ref="N39:N40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O208"/>
  <sheetViews>
    <sheetView showGridLines="0" tabSelected="1" topLeftCell="A7" zoomScale="85" zoomScaleNormal="85" zoomScaleSheetLayoutView="130" workbookViewId="0">
      <selection activeCell="P20" sqref="P20"/>
    </sheetView>
  </sheetViews>
  <sheetFormatPr baseColWidth="10" defaultColWidth="11.42578125" defaultRowHeight="11.25" x14ac:dyDescent="0.2"/>
  <cols>
    <col min="1" max="1" width="10.5703125" style="1" customWidth="1"/>
    <col min="2" max="2" width="18.85546875" style="1" hidden="1" customWidth="1"/>
    <col min="3" max="3" width="7.140625" style="1" hidden="1" customWidth="1"/>
    <col min="4" max="4" width="5.71093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2" width="16.28515625" style="1" bestFit="1" customWidth="1"/>
    <col min="13" max="13" width="16.7109375" style="1" bestFit="1" customWidth="1"/>
    <col min="14" max="14" width="11.5703125" style="1" customWidth="1"/>
    <col min="15" max="15" width="16.140625" style="1" bestFit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4" width="12.28515625" style="1" customWidth="1"/>
    <col min="25" max="25" width="11.42578125" style="1" customWidth="1"/>
    <col min="26" max="26" width="11.7109375" style="1" bestFit="1" customWidth="1"/>
    <col min="27" max="27" width="11.7109375" style="1" customWidth="1"/>
    <col min="28" max="28" width="11.7109375" style="1" bestFit="1" customWidth="1"/>
    <col min="29" max="16384" width="11.42578125" style="1"/>
  </cols>
  <sheetData>
    <row r="1" spans="3:145" x14ac:dyDescent="0.2">
      <c r="Q1" s="2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</row>
    <row r="2" spans="3:145" x14ac:dyDescent="0.2"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</row>
    <row r="3" spans="3:145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</row>
    <row r="4" spans="3:145" x14ac:dyDescent="0.2"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</row>
    <row r="5" spans="3:145" x14ac:dyDescent="0.2">
      <c r="J5" s="6"/>
      <c r="K5" s="6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</row>
    <row r="6" spans="3:145" x14ac:dyDescent="0.2"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</row>
    <row r="7" spans="3:145" x14ac:dyDescent="0.2"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</row>
    <row r="8" spans="3:145" ht="15.75" x14ac:dyDescent="0.25">
      <c r="G8" s="139" t="s">
        <v>49</v>
      </c>
      <c r="H8" s="140"/>
      <c r="I8" s="140"/>
      <c r="J8" s="140"/>
      <c r="K8" s="140"/>
      <c r="L8" s="140"/>
      <c r="M8" s="140"/>
      <c r="N8" s="140"/>
      <c r="O8" s="140"/>
      <c r="P8" s="141"/>
      <c r="Q8" s="142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</row>
    <row r="9" spans="3:145" x14ac:dyDescent="0.2">
      <c r="E9" s="7"/>
      <c r="F9" s="7"/>
      <c r="M9" s="7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</row>
    <row r="10" spans="3:145" ht="12.75" customHeight="1" x14ac:dyDescent="0.2">
      <c r="E10" s="7"/>
      <c r="F10" s="7"/>
      <c r="G10" s="90" t="s">
        <v>0</v>
      </c>
      <c r="H10" s="143">
        <v>44991</v>
      </c>
      <c r="I10" s="144"/>
      <c r="J10" s="145" t="s">
        <v>1</v>
      </c>
      <c r="K10" s="146"/>
      <c r="L10" s="147">
        <f>XIRR(O28:O34,E28:E34)</f>
        <v>0.93496643304824811</v>
      </c>
      <c r="M10" s="148"/>
      <c r="N10" s="146" t="s">
        <v>50</v>
      </c>
      <c r="O10" s="146"/>
      <c r="P10" s="169">
        <v>0.02</v>
      </c>
      <c r="Q10" s="170"/>
      <c r="R10" s="8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</row>
    <row r="11" spans="3:145" ht="12.75" customHeight="1" x14ac:dyDescent="0.2">
      <c r="E11" s="7"/>
      <c r="F11" s="7"/>
      <c r="G11" s="85" t="s">
        <v>4</v>
      </c>
      <c r="H11" s="151">
        <f>+G34</f>
        <v>45484</v>
      </c>
      <c r="I11" s="152"/>
      <c r="J11" s="121" t="s">
        <v>5</v>
      </c>
      <c r="K11" s="122"/>
      <c r="L11" s="119">
        <f>+(($L$10+1)^(0.0833333333333)-1)*12</f>
        <v>0.67858244300335269</v>
      </c>
      <c r="M11" s="120"/>
      <c r="N11" s="122" t="s">
        <v>47</v>
      </c>
      <c r="O11" s="122"/>
      <c r="P11" s="161">
        <v>1</v>
      </c>
      <c r="Q11" s="162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</row>
    <row r="12" spans="3:145" ht="12.75" customHeight="1" x14ac:dyDescent="0.2">
      <c r="C12" s="9"/>
      <c r="D12" s="9"/>
      <c r="E12" s="7"/>
      <c r="F12" s="7"/>
      <c r="G12" s="85" t="s">
        <v>6</v>
      </c>
      <c r="H12" s="119" t="s">
        <v>7</v>
      </c>
      <c r="I12" s="120"/>
      <c r="J12" s="121" t="s">
        <v>8</v>
      </c>
      <c r="K12" s="122"/>
      <c r="L12" s="119">
        <f>+(($L$10+1)^(0.25)-1)*4</f>
        <v>0.71767859673442125</v>
      </c>
      <c r="M12" s="120"/>
      <c r="N12" s="122" t="s">
        <v>37</v>
      </c>
      <c r="O12" s="122"/>
      <c r="P12" s="163">
        <f>P13*P14</f>
        <v>19717500000</v>
      </c>
      <c r="Q12" s="164"/>
      <c r="S12" s="10"/>
      <c r="U12" s="11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</row>
    <row r="13" spans="3:145" ht="12.75" customHeight="1" x14ac:dyDescent="0.2">
      <c r="E13" s="7"/>
      <c r="F13" s="7"/>
      <c r="G13" s="85" t="s">
        <v>2</v>
      </c>
      <c r="H13" s="119" t="s">
        <v>3</v>
      </c>
      <c r="I13" s="120"/>
      <c r="J13" s="121" t="s">
        <v>9</v>
      </c>
      <c r="K13" s="122"/>
      <c r="L13" s="167">
        <f>+(V36/U36)*12</f>
        <v>11.55368017835062</v>
      </c>
      <c r="M13" s="168"/>
      <c r="N13" s="7"/>
      <c r="O13" s="86" t="s">
        <v>35</v>
      </c>
      <c r="P13" s="165">
        <v>197.17500000000001</v>
      </c>
      <c r="Q13" s="166"/>
      <c r="S13" s="10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</row>
    <row r="14" spans="3:145" ht="12.75" customHeight="1" x14ac:dyDescent="0.2">
      <c r="G14" s="89" t="s">
        <v>11</v>
      </c>
      <c r="H14" s="159" t="s">
        <v>12</v>
      </c>
      <c r="I14" s="160"/>
      <c r="J14" s="129" t="s">
        <v>10</v>
      </c>
      <c r="K14" s="130"/>
      <c r="L14" s="157">
        <f>+D35</f>
        <v>16</v>
      </c>
      <c r="M14" s="158"/>
      <c r="N14" s="108"/>
      <c r="O14" s="88" t="s">
        <v>36</v>
      </c>
      <c r="P14" s="155">
        <v>100000000</v>
      </c>
      <c r="Q14" s="156"/>
      <c r="S14" s="10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</row>
    <row r="15" spans="3:145" x14ac:dyDescent="0.2">
      <c r="J15" s="12"/>
      <c r="M15" s="13"/>
      <c r="N15" s="14"/>
      <c r="S15" s="10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</row>
    <row r="16" spans="3:145" x14ac:dyDescent="0.2">
      <c r="J16" s="15" t="s">
        <v>13</v>
      </c>
      <c r="K16" s="16" t="s">
        <v>14</v>
      </c>
      <c r="L16" s="17" t="s">
        <v>15</v>
      </c>
      <c r="M16" s="18" t="s">
        <v>16</v>
      </c>
      <c r="S16" s="10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</row>
    <row r="17" spans="2:145" ht="12.75" customHeight="1" x14ac:dyDescent="0.2">
      <c r="J17" s="19">
        <f>+G29</f>
        <v>45027</v>
      </c>
      <c r="K17" s="20">
        <f t="shared" ref="K17:K22" si="0">+$P$12*L29/100</f>
        <v>0</v>
      </c>
      <c r="L17" s="21">
        <f t="shared" ref="L17:L22" si="1">+$P$12*K29/100</f>
        <v>1388155216.4383559</v>
      </c>
      <c r="M17" s="22">
        <f>SUM(K17:L17)</f>
        <v>1388155216.4383559</v>
      </c>
      <c r="S17" s="10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</row>
    <row r="18" spans="2:145" ht="12.75" customHeight="1" x14ac:dyDescent="0.2">
      <c r="J18" s="19">
        <f t="shared" ref="J18:J22" si="2">+G30</f>
        <v>45118</v>
      </c>
      <c r="K18" s="20">
        <f t="shared" si="0"/>
        <v>0</v>
      </c>
      <c r="L18" s="21">
        <f t="shared" si="1"/>
        <v>3508947908.2191772</v>
      </c>
      <c r="M18" s="22">
        <f t="shared" ref="M18:M22" si="3">SUM(K18:L18)</f>
        <v>3508947908.2191772</v>
      </c>
      <c r="N18" s="14"/>
      <c r="S18" s="10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</row>
    <row r="19" spans="2:145" ht="12.75" customHeight="1" x14ac:dyDescent="0.2">
      <c r="J19" s="19">
        <f t="shared" si="2"/>
        <v>45210</v>
      </c>
      <c r="K19" s="20">
        <f t="shared" si="0"/>
        <v>0</v>
      </c>
      <c r="L19" s="21">
        <f t="shared" si="1"/>
        <v>3547507775.3424659</v>
      </c>
      <c r="M19" s="22">
        <f t="shared" si="3"/>
        <v>3547507775.3424659</v>
      </c>
      <c r="N19" s="14"/>
      <c r="S19" s="10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</row>
    <row r="20" spans="2:145" ht="12.75" customHeight="1" x14ac:dyDescent="0.2">
      <c r="J20" s="19">
        <f t="shared" si="2"/>
        <v>45302</v>
      </c>
      <c r="K20" s="20">
        <f t="shared" si="0"/>
        <v>0</v>
      </c>
      <c r="L20" s="21">
        <f t="shared" si="1"/>
        <v>3547507775.3424659</v>
      </c>
      <c r="M20" s="22">
        <f t="shared" si="3"/>
        <v>3547507775.3424659</v>
      </c>
      <c r="N20" s="14"/>
      <c r="S20" s="10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</row>
    <row r="21" spans="2:145" ht="12.75" customHeight="1" x14ac:dyDescent="0.2">
      <c r="J21" s="19">
        <f t="shared" si="2"/>
        <v>45393</v>
      </c>
      <c r="K21" s="20">
        <f t="shared" si="0"/>
        <v>0</v>
      </c>
      <c r="L21" s="21">
        <f t="shared" si="1"/>
        <v>3508947908.2191772</v>
      </c>
      <c r="M21" s="22">
        <f t="shared" si="3"/>
        <v>3508947908.2191772</v>
      </c>
      <c r="N21" s="14"/>
      <c r="S21" s="10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</row>
    <row r="22" spans="2:145" ht="12.75" customHeight="1" x14ac:dyDescent="0.2">
      <c r="J22" s="19">
        <f t="shared" si="2"/>
        <v>45484</v>
      </c>
      <c r="K22" s="20">
        <f t="shared" si="0"/>
        <v>19717500000</v>
      </c>
      <c r="L22" s="21">
        <f t="shared" si="1"/>
        <v>3508947908.2191772</v>
      </c>
      <c r="M22" s="22">
        <f t="shared" si="3"/>
        <v>23226447908.219177</v>
      </c>
      <c r="N22" s="14"/>
      <c r="S22" s="10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</row>
    <row r="23" spans="2:145" ht="12.75" customHeight="1" x14ac:dyDescent="0.2">
      <c r="J23" s="23" t="s">
        <v>16</v>
      </c>
      <c r="K23" s="24">
        <f>SUM(K17:K22)</f>
        <v>19717500000</v>
      </c>
      <c r="L23" s="25">
        <f>SUM(L17:L22)</f>
        <v>19010014491.780823</v>
      </c>
      <c r="M23" s="26">
        <f>SUM(K23:L23)</f>
        <v>38727514491.780823</v>
      </c>
      <c r="N23" s="14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</row>
    <row r="24" spans="2:145" x14ac:dyDescent="0.2">
      <c r="H24" s="27"/>
      <c r="I24" s="12"/>
      <c r="J24" s="12"/>
      <c r="M24" s="13"/>
      <c r="N24" s="14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</row>
    <row r="25" spans="2:145" ht="14.25" customHeight="1" x14ac:dyDescent="0.2">
      <c r="G25" s="115" t="s">
        <v>17</v>
      </c>
      <c r="H25" s="117" t="s">
        <v>18</v>
      </c>
      <c r="I25" s="117" t="s">
        <v>19</v>
      </c>
      <c r="J25" s="117" t="s">
        <v>20</v>
      </c>
      <c r="K25" s="109" t="s">
        <v>21</v>
      </c>
      <c r="L25" s="109" t="s">
        <v>22</v>
      </c>
      <c r="M25" s="109" t="s">
        <v>23</v>
      </c>
      <c r="N25" s="111" t="s">
        <v>24</v>
      </c>
      <c r="O25" s="113" t="s">
        <v>25</v>
      </c>
      <c r="P25" s="113" t="s">
        <v>26</v>
      </c>
      <c r="R25" s="28" t="s">
        <v>27</v>
      </c>
      <c r="S25" s="28" t="s">
        <v>28</v>
      </c>
      <c r="T25" s="28" t="s">
        <v>29</v>
      </c>
      <c r="U25" s="28" t="s">
        <v>30</v>
      </c>
      <c r="V25" s="28" t="s">
        <v>31</v>
      </c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</row>
    <row r="26" spans="2:145" ht="11.25" customHeight="1" x14ac:dyDescent="0.2">
      <c r="G26" s="116"/>
      <c r="H26" s="118"/>
      <c r="I26" s="118"/>
      <c r="J26" s="118"/>
      <c r="K26" s="110"/>
      <c r="L26" s="110"/>
      <c r="M26" s="110"/>
      <c r="N26" s="112"/>
      <c r="O26" s="114"/>
      <c r="P26" s="114"/>
      <c r="R26" s="29"/>
      <c r="S26" s="30">
        <f>+L10</f>
        <v>0.93496643304824811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</row>
    <row r="27" spans="2:145" x14ac:dyDescent="0.2">
      <c r="B27" s="1" t="s">
        <v>32</v>
      </c>
      <c r="C27" s="31" t="s">
        <v>33</v>
      </c>
      <c r="D27" s="31" t="s">
        <v>34</v>
      </c>
      <c r="G27" s="32"/>
      <c r="H27" s="33"/>
      <c r="I27" s="33"/>
      <c r="J27" s="34">
        <f>+J28</f>
        <v>0.02</v>
      </c>
      <c r="K27" s="35"/>
      <c r="L27" s="35"/>
      <c r="M27" s="36">
        <f>+M28</f>
        <v>100</v>
      </c>
      <c r="N27" s="37"/>
      <c r="O27" s="38"/>
      <c r="R27" s="29"/>
      <c r="S27" s="30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</row>
    <row r="28" spans="2:145" s="52" customFormat="1" ht="12.75" customHeight="1" x14ac:dyDescent="0.2">
      <c r="B28" s="75">
        <f>+H10</f>
        <v>44991</v>
      </c>
      <c r="C28" s="40"/>
      <c r="D28" s="40"/>
      <c r="E28" s="41">
        <f>+H10</f>
        <v>44991</v>
      </c>
      <c r="F28" s="42">
        <f>+H10</f>
        <v>44991</v>
      </c>
      <c r="G28" s="43">
        <f>+F28</f>
        <v>44991</v>
      </c>
      <c r="H28" s="76"/>
      <c r="I28" s="45"/>
      <c r="J28" s="46">
        <f>+$P$10</f>
        <v>0.02</v>
      </c>
      <c r="K28" s="45"/>
      <c r="L28" s="45"/>
      <c r="M28" s="47">
        <v>100</v>
      </c>
      <c r="N28" s="47">
        <f>+P11*100</f>
        <v>100</v>
      </c>
      <c r="O28" s="48">
        <f>-(P12*P11)</f>
        <v>-19717500000</v>
      </c>
      <c r="P28" s="48"/>
      <c r="Q28" s="1"/>
      <c r="R28" s="49">
        <f>I28/365</f>
        <v>0</v>
      </c>
      <c r="S28" s="49">
        <f t="shared" ref="S28:S35" si="4">1/(1+$L$10)^(I28/365)</f>
        <v>1</v>
      </c>
      <c r="T28" s="50">
        <f t="shared" ref="T28:T34" si="5">+N28</f>
        <v>100</v>
      </c>
      <c r="U28" s="50">
        <f t="shared" ref="U28:U34" si="6">+T28*S28</f>
        <v>100</v>
      </c>
      <c r="V28" s="50">
        <f>+U28*R28</f>
        <v>0</v>
      </c>
      <c r="W28" s="1"/>
      <c r="X28" s="1"/>
      <c r="Y28" s="5"/>
      <c r="Z28" s="5"/>
      <c r="AA28" s="5"/>
      <c r="AB28" s="5"/>
      <c r="AC28" s="5"/>
      <c r="AD28" s="5"/>
      <c r="AE28" s="5"/>
      <c r="AF28" s="5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</row>
    <row r="29" spans="2:145" s="52" customFormat="1" ht="12.75" customHeight="1" x14ac:dyDescent="0.2">
      <c r="B29" s="39">
        <v>45027</v>
      </c>
      <c r="C29" s="40">
        <f>+B29-B28</f>
        <v>36</v>
      </c>
      <c r="D29" s="53">
        <f>+ROUND(C29/30.5,0)</f>
        <v>1</v>
      </c>
      <c r="E29" s="41">
        <f t="shared" ref="E29:E34" si="7">+G29</f>
        <v>45027</v>
      </c>
      <c r="F29" s="42">
        <f>+F28+C29</f>
        <v>45027</v>
      </c>
      <c r="G29" s="54">
        <f t="shared" ref="G29:G34" si="8">+F29</f>
        <v>45027</v>
      </c>
      <c r="H29" s="44">
        <f t="shared" ref="H29:H31" si="9">+F29-F28</f>
        <v>36</v>
      </c>
      <c r="I29" s="44">
        <f>+IF(G29-$H$10&lt;0,0,G29-$H$10)</f>
        <v>36</v>
      </c>
      <c r="J29" s="55">
        <f t="shared" ref="J29:J34" si="10">+P29+$P$10</f>
        <v>0.71379999999999999</v>
      </c>
      <c r="K29" s="56">
        <f>+J29/365*H29*M28</f>
        <v>7.0402191780821912</v>
      </c>
      <c r="L29" s="57">
        <v>0</v>
      </c>
      <c r="M29" s="57">
        <f>+M28-L29</f>
        <v>100</v>
      </c>
      <c r="N29" s="74">
        <f>+IF(G29&gt;$H$10,K29+L29,0)</f>
        <v>7.0402191780821912</v>
      </c>
      <c r="O29" s="58">
        <f t="shared" ref="O29:O34" si="11">+N29*$P$12/100</f>
        <v>1388155216.4383559</v>
      </c>
      <c r="P29" s="59">
        <v>0.69379999999999997</v>
      </c>
      <c r="Q29" s="1"/>
      <c r="R29" s="49">
        <f>I29/365</f>
        <v>9.8630136986301367E-2</v>
      </c>
      <c r="S29" s="49">
        <f t="shared" si="4"/>
        <v>0.93696929659172468</v>
      </c>
      <c r="T29" s="50">
        <f t="shared" si="5"/>
        <v>7.0402191780821912</v>
      </c>
      <c r="U29" s="60">
        <f t="shared" si="6"/>
        <v>6.5964692111392411</v>
      </c>
      <c r="V29" s="50">
        <f t="shared" ref="V29:V34" si="12">+U29*R29</f>
        <v>0.6506106619205827</v>
      </c>
      <c r="W29" s="1"/>
      <c r="X29" s="1"/>
      <c r="Y29" s="5"/>
      <c r="Z29" s="5"/>
      <c r="AA29" s="5"/>
      <c r="AB29" s="5"/>
      <c r="AC29" s="5"/>
      <c r="AD29" s="5"/>
      <c r="AE29" s="5"/>
      <c r="AF29" s="5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</row>
    <row r="30" spans="2:145" s="52" customFormat="1" ht="12.75" customHeight="1" x14ac:dyDescent="0.2">
      <c r="B30" s="39">
        <v>45118</v>
      </c>
      <c r="C30" s="40">
        <f t="shared" ref="C30:C34" si="13">+B30-B29</f>
        <v>91</v>
      </c>
      <c r="D30" s="53">
        <f t="shared" ref="D30:D31" si="14">+ROUND(C30/30.5,0)</f>
        <v>3</v>
      </c>
      <c r="E30" s="41">
        <f t="shared" si="7"/>
        <v>45118</v>
      </c>
      <c r="F30" s="42">
        <f t="shared" ref="F30:F34" si="15">+F29+C30</f>
        <v>45118</v>
      </c>
      <c r="G30" s="54">
        <f t="shared" si="8"/>
        <v>45118</v>
      </c>
      <c r="H30" s="44">
        <f t="shared" si="9"/>
        <v>91</v>
      </c>
      <c r="I30" s="44">
        <f t="shared" ref="I30:I34" si="16">+IF(G30-$H$10&lt;0,0,G30-$H$10)</f>
        <v>127</v>
      </c>
      <c r="J30" s="55">
        <f t="shared" si="10"/>
        <v>0.71379999999999999</v>
      </c>
      <c r="K30" s="56">
        <f t="shared" ref="K30:K34" si="17">+J30/365*H30*M29</f>
        <v>17.796109589041091</v>
      </c>
      <c r="L30" s="57">
        <v>0</v>
      </c>
      <c r="M30" s="57">
        <f t="shared" ref="M30:M34" si="18">+M29-L30</f>
        <v>100</v>
      </c>
      <c r="N30" s="74">
        <f t="shared" ref="N30:N34" si="19">+IF(G30&gt;$H$10,K30+L30,0)</f>
        <v>17.796109589041091</v>
      </c>
      <c r="O30" s="58">
        <f t="shared" si="11"/>
        <v>3508947908.2191772</v>
      </c>
      <c r="P30" s="59">
        <f>+$P$29</f>
        <v>0.69379999999999997</v>
      </c>
      <c r="Q30" s="1"/>
      <c r="R30" s="49">
        <f t="shared" ref="R30:R35" si="20">I30/365</f>
        <v>0.34794520547945207</v>
      </c>
      <c r="S30" s="49">
        <f t="shared" si="4"/>
        <v>0.79479175391508394</v>
      </c>
      <c r="T30" s="50">
        <f t="shared" si="5"/>
        <v>17.796109589041091</v>
      </c>
      <c r="U30" s="60">
        <f t="shared" si="6"/>
        <v>14.144201153139013</v>
      </c>
      <c r="V30" s="50">
        <f t="shared" si="12"/>
        <v>4.9214069765716566</v>
      </c>
      <c r="W30" s="1"/>
      <c r="X30" s="1"/>
      <c r="Y30" s="5"/>
      <c r="Z30" s="5"/>
      <c r="AA30" s="5"/>
      <c r="AB30" s="5"/>
      <c r="AC30" s="5"/>
      <c r="AD30" s="5"/>
      <c r="AE30" s="5"/>
      <c r="AF30" s="5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</row>
    <row r="31" spans="2:145" s="52" customFormat="1" ht="12.75" customHeight="1" x14ac:dyDescent="0.2">
      <c r="B31" s="39">
        <v>45210</v>
      </c>
      <c r="C31" s="40">
        <f t="shared" si="13"/>
        <v>92</v>
      </c>
      <c r="D31" s="53">
        <f t="shared" si="14"/>
        <v>3</v>
      </c>
      <c r="E31" s="41">
        <f t="shared" si="7"/>
        <v>45210</v>
      </c>
      <c r="F31" s="42">
        <f t="shared" si="15"/>
        <v>45210</v>
      </c>
      <c r="G31" s="54">
        <f t="shared" si="8"/>
        <v>45210</v>
      </c>
      <c r="H31" s="44">
        <f t="shared" si="9"/>
        <v>92</v>
      </c>
      <c r="I31" s="44">
        <f t="shared" si="16"/>
        <v>219</v>
      </c>
      <c r="J31" s="55">
        <f t="shared" si="10"/>
        <v>0.71379999999999999</v>
      </c>
      <c r="K31" s="56">
        <f t="shared" si="17"/>
        <v>17.991671232876712</v>
      </c>
      <c r="L31" s="57">
        <v>0</v>
      </c>
      <c r="M31" s="57">
        <f t="shared" si="18"/>
        <v>100</v>
      </c>
      <c r="N31" s="74">
        <f t="shared" si="19"/>
        <v>17.991671232876712</v>
      </c>
      <c r="O31" s="58">
        <f t="shared" si="11"/>
        <v>3547507775.3424659</v>
      </c>
      <c r="P31" s="59">
        <f>+$P$29</f>
        <v>0.69379999999999997</v>
      </c>
      <c r="Q31" s="1"/>
      <c r="R31" s="49">
        <f t="shared" si="20"/>
        <v>0.6</v>
      </c>
      <c r="S31" s="49">
        <f t="shared" si="4"/>
        <v>0.67297036300843904</v>
      </c>
      <c r="T31" s="50">
        <f t="shared" si="5"/>
        <v>17.991671232876712</v>
      </c>
      <c r="U31" s="60">
        <f t="shared" si="6"/>
        <v>12.107861520717531</v>
      </c>
      <c r="V31" s="50">
        <f t="shared" si="12"/>
        <v>7.2647169124305186</v>
      </c>
      <c r="W31" s="1"/>
      <c r="X31" s="1"/>
      <c r="Y31" s="5"/>
      <c r="Z31" s="5"/>
      <c r="AA31" s="5"/>
      <c r="AB31" s="5"/>
      <c r="AC31" s="5"/>
      <c r="AD31" s="5"/>
      <c r="AE31" s="5"/>
      <c r="AF31" s="5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</row>
    <row r="32" spans="2:145" s="52" customFormat="1" ht="12.75" customHeight="1" x14ac:dyDescent="0.2">
      <c r="B32" s="39">
        <v>45302</v>
      </c>
      <c r="C32" s="40">
        <f t="shared" si="13"/>
        <v>92</v>
      </c>
      <c r="D32" s="53">
        <f>+ROUND(C32/30.5,0)</f>
        <v>3</v>
      </c>
      <c r="E32" s="41">
        <f t="shared" si="7"/>
        <v>45302</v>
      </c>
      <c r="F32" s="42">
        <f t="shared" si="15"/>
        <v>45302</v>
      </c>
      <c r="G32" s="54">
        <f t="shared" si="8"/>
        <v>45302</v>
      </c>
      <c r="H32" s="44">
        <f>+F32-F31</f>
        <v>92</v>
      </c>
      <c r="I32" s="44">
        <f t="shared" si="16"/>
        <v>311</v>
      </c>
      <c r="J32" s="55">
        <f t="shared" si="10"/>
        <v>0.71379999999999999</v>
      </c>
      <c r="K32" s="56">
        <f t="shared" si="17"/>
        <v>17.991671232876712</v>
      </c>
      <c r="L32" s="57">
        <v>0</v>
      </c>
      <c r="M32" s="57">
        <f t="shared" si="18"/>
        <v>100</v>
      </c>
      <c r="N32" s="74">
        <f t="shared" si="19"/>
        <v>17.991671232876712</v>
      </c>
      <c r="O32" s="58">
        <f t="shared" si="11"/>
        <v>3547507775.3424659</v>
      </c>
      <c r="P32" s="59">
        <f>+$P$29</f>
        <v>0.69379999999999997</v>
      </c>
      <c r="Q32" s="1"/>
      <c r="R32" s="49">
        <f t="shared" si="20"/>
        <v>0.852054794520548</v>
      </c>
      <c r="S32" s="49">
        <f t="shared" si="4"/>
        <v>0.56982109748473442</v>
      </c>
      <c r="T32" s="50">
        <f t="shared" si="5"/>
        <v>17.991671232876712</v>
      </c>
      <c r="U32" s="60">
        <f t="shared" si="6"/>
        <v>10.252033847502332</v>
      </c>
      <c r="V32" s="50">
        <f t="shared" si="12"/>
        <v>8.735294593351302</v>
      </c>
      <c r="W32" s="1"/>
      <c r="X32" s="1"/>
      <c r="Y32" s="5"/>
      <c r="Z32" s="5"/>
      <c r="AA32" s="5"/>
      <c r="AB32" s="5"/>
      <c r="AC32" s="5"/>
      <c r="AD32" s="5"/>
      <c r="AE32" s="5"/>
      <c r="AF32" s="5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</row>
    <row r="33" spans="2:145" s="52" customFormat="1" ht="12.75" customHeight="1" x14ac:dyDescent="0.2">
      <c r="B33" s="39">
        <v>45393</v>
      </c>
      <c r="C33" s="40">
        <f t="shared" si="13"/>
        <v>91</v>
      </c>
      <c r="D33" s="53">
        <f t="shared" ref="D33:D34" si="21">+ROUND(C33/30.5,0)</f>
        <v>3</v>
      </c>
      <c r="E33" s="41">
        <f t="shared" si="7"/>
        <v>45393</v>
      </c>
      <c r="F33" s="42">
        <f t="shared" si="15"/>
        <v>45393</v>
      </c>
      <c r="G33" s="54">
        <f t="shared" si="8"/>
        <v>45393</v>
      </c>
      <c r="H33" s="44">
        <f t="shared" ref="H33:H34" si="22">+F33-F32</f>
        <v>91</v>
      </c>
      <c r="I33" s="44">
        <f t="shared" si="16"/>
        <v>402</v>
      </c>
      <c r="J33" s="55">
        <f t="shared" si="10"/>
        <v>0.71379999999999999</v>
      </c>
      <c r="K33" s="56">
        <f t="shared" si="17"/>
        <v>17.796109589041091</v>
      </c>
      <c r="L33" s="57">
        <v>0</v>
      </c>
      <c r="M33" s="57">
        <f t="shared" si="18"/>
        <v>100</v>
      </c>
      <c r="N33" s="74">
        <f t="shared" si="19"/>
        <v>17.796109589041091</v>
      </c>
      <c r="O33" s="58">
        <f t="shared" si="11"/>
        <v>3508947908.2191772</v>
      </c>
      <c r="P33" s="59">
        <f>+$P$29</f>
        <v>0.69379999999999997</v>
      </c>
      <c r="Q33" s="1"/>
      <c r="R33" s="49">
        <f t="shared" si="20"/>
        <v>1.1013698630136985</v>
      </c>
      <c r="S33" s="49">
        <f t="shared" si="4"/>
        <v>0.4833553363329175</v>
      </c>
      <c r="T33" s="50">
        <f t="shared" si="5"/>
        <v>17.796109589041091</v>
      </c>
      <c r="U33" s="60">
        <f t="shared" si="6"/>
        <v>8.6018445358284144</v>
      </c>
      <c r="V33" s="50">
        <f t="shared" si="12"/>
        <v>9.4738123380904717</v>
      </c>
      <c r="W33" s="1"/>
      <c r="X33" s="1"/>
      <c r="Y33" s="5"/>
      <c r="Z33" s="5"/>
      <c r="AA33" s="5"/>
      <c r="AB33" s="5"/>
      <c r="AC33" s="5"/>
      <c r="AD33" s="5"/>
      <c r="AE33" s="5"/>
      <c r="AF33" s="5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</row>
    <row r="34" spans="2:145" s="52" customFormat="1" ht="12.75" customHeight="1" x14ac:dyDescent="0.2">
      <c r="B34" s="39">
        <v>45484</v>
      </c>
      <c r="C34" s="40">
        <f t="shared" si="13"/>
        <v>91</v>
      </c>
      <c r="D34" s="53">
        <f t="shared" si="21"/>
        <v>3</v>
      </c>
      <c r="E34" s="41">
        <f t="shared" si="7"/>
        <v>45484</v>
      </c>
      <c r="F34" s="42">
        <f t="shared" si="15"/>
        <v>45484</v>
      </c>
      <c r="G34" s="77">
        <f t="shared" si="8"/>
        <v>45484</v>
      </c>
      <c r="H34" s="78">
        <f t="shared" si="22"/>
        <v>91</v>
      </c>
      <c r="I34" s="78">
        <f t="shared" si="16"/>
        <v>493</v>
      </c>
      <c r="J34" s="79">
        <f t="shared" si="10"/>
        <v>0.71379999999999999</v>
      </c>
      <c r="K34" s="80">
        <f t="shared" si="17"/>
        <v>17.796109589041091</v>
      </c>
      <c r="L34" s="81">
        <v>100</v>
      </c>
      <c r="M34" s="81">
        <f t="shared" si="18"/>
        <v>0</v>
      </c>
      <c r="N34" s="82">
        <f t="shared" si="19"/>
        <v>117.79610958904109</v>
      </c>
      <c r="O34" s="83">
        <f t="shared" si="11"/>
        <v>23226447908.219181</v>
      </c>
      <c r="P34" s="84">
        <f>+$P$29</f>
        <v>0.69379999999999997</v>
      </c>
      <c r="Q34" s="1"/>
      <c r="R34" s="49">
        <f t="shared" si="20"/>
        <v>1.3506849315068492</v>
      </c>
      <c r="S34" s="49">
        <f t="shared" si="4"/>
        <v>0.4100100578809594</v>
      </c>
      <c r="T34" s="50">
        <f t="shared" si="5"/>
        <v>117.79610958904109</v>
      </c>
      <c r="U34" s="60">
        <f t="shared" si="6"/>
        <v>48.297589710754579</v>
      </c>
      <c r="V34" s="50">
        <f t="shared" si="12"/>
        <v>65.234826650416451</v>
      </c>
      <c r="W34" s="1"/>
      <c r="X34" s="1"/>
      <c r="Y34" s="5"/>
      <c r="Z34" s="5"/>
      <c r="AA34" s="5"/>
      <c r="AB34" s="5"/>
      <c r="AC34" s="5"/>
      <c r="AD34" s="5"/>
      <c r="AE34" s="5"/>
      <c r="AF34" s="5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</row>
    <row r="35" spans="2:145" ht="12.75" customHeight="1" x14ac:dyDescent="0.2">
      <c r="C35" s="62">
        <f>SUM(C29:C34)</f>
        <v>493</v>
      </c>
      <c r="D35" s="63">
        <f>SUM(D29:D34)</f>
        <v>16</v>
      </c>
      <c r="G35" s="64"/>
      <c r="H35" s="65"/>
      <c r="I35" s="66"/>
      <c r="J35" s="55"/>
      <c r="K35" s="67"/>
      <c r="L35" s="68"/>
      <c r="M35" s="66"/>
      <c r="N35" s="66"/>
      <c r="O35" s="69"/>
      <c r="Q35" s="61"/>
      <c r="R35" s="1">
        <f t="shared" si="20"/>
        <v>0</v>
      </c>
      <c r="S35" s="1">
        <f t="shared" si="4"/>
        <v>1</v>
      </c>
      <c r="T35" s="50"/>
      <c r="U35" s="1"/>
      <c r="V35" s="1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</row>
    <row r="36" spans="2:145" x14ac:dyDescent="0.2">
      <c r="G36" s="70"/>
      <c r="H36" s="65"/>
      <c r="I36" s="65"/>
      <c r="J36" s="65"/>
      <c r="K36" s="65"/>
      <c r="L36" s="71">
        <f>SUM(L32:L34)</f>
        <v>100</v>
      </c>
      <c r="M36" s="66"/>
      <c r="N36" s="66"/>
      <c r="O36" s="72">
        <f>SUM(O28:O34)</f>
        <v>19010014491.780823</v>
      </c>
      <c r="Q36" s="61"/>
      <c r="R36" s="73"/>
      <c r="S36" s="73"/>
      <c r="T36" s="50"/>
      <c r="U36" s="50">
        <f>SUM(U29:U34)</f>
        <v>99.99999997908111</v>
      </c>
      <c r="V36" s="50">
        <f>SUM(V29:V34)</f>
        <v>96.280668132780988</v>
      </c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</row>
    <row r="37" spans="2:145" x14ac:dyDescent="0.2"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</row>
    <row r="38" spans="2:145" x14ac:dyDescent="0.2">
      <c r="R38" s="1"/>
      <c r="S38" s="1"/>
      <c r="T38" s="1"/>
      <c r="U38" s="1"/>
      <c r="V38" s="1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</row>
    <row r="39" spans="2:145" x14ac:dyDescent="0.2">
      <c r="R39" s="1"/>
      <c r="S39" s="1"/>
      <c r="T39" s="1"/>
      <c r="U39" s="1"/>
      <c r="V39" s="1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</row>
    <row r="40" spans="2:145" x14ac:dyDescent="0.2">
      <c r="R40" s="1"/>
      <c r="S40" s="1"/>
      <c r="T40" s="1"/>
      <c r="U40" s="1"/>
      <c r="V40" s="1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</row>
    <row r="41" spans="2:145" x14ac:dyDescent="0.2">
      <c r="R41" s="1"/>
      <c r="S41" s="1"/>
      <c r="T41" s="1"/>
      <c r="U41" s="1"/>
      <c r="V41" s="1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</row>
    <row r="42" spans="2:145" ht="9.75" customHeight="1" x14ac:dyDescent="0.2">
      <c r="R42" s="1"/>
      <c r="S42" s="1"/>
      <c r="T42" s="1"/>
      <c r="U42" s="1"/>
      <c r="V42" s="1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</row>
    <row r="43" spans="2:145" x14ac:dyDescent="0.2">
      <c r="R43" s="1"/>
      <c r="S43" s="1"/>
      <c r="T43" s="1"/>
      <c r="U43" s="1"/>
      <c r="V43" s="1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</row>
    <row r="44" spans="2:145" x14ac:dyDescent="0.2">
      <c r="R44" s="1"/>
      <c r="S44" s="1"/>
      <c r="T44" s="1"/>
      <c r="U44" s="1"/>
      <c r="V44" s="1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</row>
    <row r="45" spans="2:145" x14ac:dyDescent="0.2">
      <c r="R45" s="1"/>
      <c r="S45" s="1"/>
      <c r="T45" s="1"/>
      <c r="U45" s="1"/>
      <c r="V45" s="1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</row>
    <row r="46" spans="2:145" x14ac:dyDescent="0.2">
      <c r="R46" s="1"/>
      <c r="S46" s="1"/>
      <c r="T46" s="1"/>
      <c r="U46" s="1"/>
      <c r="V46" s="1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</row>
    <row r="47" spans="2:145" x14ac:dyDescent="0.2">
      <c r="R47" s="1"/>
      <c r="S47" s="1"/>
      <c r="T47" s="1"/>
      <c r="U47" s="1"/>
      <c r="V47" s="1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</row>
    <row r="48" spans="2:145" x14ac:dyDescent="0.2">
      <c r="R48" s="1"/>
      <c r="S48" s="1"/>
      <c r="T48" s="1"/>
      <c r="U48" s="1"/>
      <c r="V48" s="1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</row>
    <row r="49" spans="18:145" x14ac:dyDescent="0.2">
      <c r="R49" s="1"/>
      <c r="S49" s="1"/>
      <c r="T49" s="1"/>
      <c r="U49" s="1"/>
      <c r="V49" s="1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</row>
    <row r="50" spans="18:145" x14ac:dyDescent="0.2">
      <c r="R50" s="1"/>
      <c r="S50" s="1"/>
      <c r="T50" s="1"/>
      <c r="U50" s="1"/>
      <c r="V50" s="1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</row>
    <row r="51" spans="18:145" x14ac:dyDescent="0.2">
      <c r="R51" s="1"/>
      <c r="S51" s="1"/>
      <c r="T51" s="1"/>
      <c r="U51" s="1"/>
      <c r="V51" s="1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</row>
    <row r="52" spans="18:145" x14ac:dyDescent="0.2">
      <c r="R52" s="1"/>
      <c r="S52" s="1"/>
      <c r="T52" s="1"/>
      <c r="U52" s="1"/>
      <c r="V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</row>
    <row r="53" spans="18:145" x14ac:dyDescent="0.2">
      <c r="R53" s="1"/>
      <c r="S53" s="1"/>
      <c r="T53" s="1"/>
      <c r="U53" s="1"/>
      <c r="V53" s="1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</row>
    <row r="54" spans="18:145" x14ac:dyDescent="0.2">
      <c r="R54" s="1"/>
      <c r="S54" s="1"/>
      <c r="T54" s="1"/>
      <c r="U54" s="1"/>
      <c r="V54" s="1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</row>
    <row r="55" spans="18:145" x14ac:dyDescent="0.2">
      <c r="R55" s="1"/>
      <c r="S55" s="1"/>
      <c r="T55" s="1"/>
      <c r="U55" s="1"/>
      <c r="V55" s="1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</row>
    <row r="56" spans="18:145" x14ac:dyDescent="0.2">
      <c r="R56" s="1"/>
      <c r="S56" s="1"/>
      <c r="T56" s="1"/>
      <c r="U56" s="1"/>
      <c r="V56" s="1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</row>
    <row r="57" spans="18:145" x14ac:dyDescent="0.2">
      <c r="R57" s="1"/>
      <c r="S57" s="1"/>
      <c r="T57" s="1"/>
      <c r="U57" s="1"/>
      <c r="V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</row>
    <row r="58" spans="18:145" x14ac:dyDescent="0.2">
      <c r="R58" s="1"/>
      <c r="S58" s="1"/>
      <c r="T58" s="1"/>
      <c r="U58" s="1"/>
      <c r="V58" s="1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</row>
    <row r="59" spans="18:145" x14ac:dyDescent="0.2">
      <c r="R59" s="1"/>
      <c r="S59" s="1"/>
      <c r="T59" s="1"/>
      <c r="U59" s="1"/>
      <c r="V59" s="1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</row>
    <row r="60" spans="18:145" x14ac:dyDescent="0.2">
      <c r="R60" s="1"/>
      <c r="S60" s="1"/>
      <c r="T60" s="1"/>
      <c r="U60" s="1"/>
      <c r="V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</row>
    <row r="61" spans="18:145" x14ac:dyDescent="0.2">
      <c r="R61" s="1"/>
      <c r="S61" s="1"/>
      <c r="T61" s="1"/>
      <c r="U61" s="1"/>
      <c r="V61" s="1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</row>
    <row r="62" spans="18:145" x14ac:dyDescent="0.2">
      <c r="R62" s="1"/>
      <c r="S62" s="1"/>
      <c r="T62" s="1"/>
      <c r="U62" s="1"/>
      <c r="V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</row>
    <row r="63" spans="18:145" x14ac:dyDescent="0.2">
      <c r="R63" s="1"/>
      <c r="S63" s="1"/>
      <c r="T63" s="1"/>
      <c r="U63" s="1"/>
      <c r="V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</row>
    <row r="64" spans="18:145" x14ac:dyDescent="0.2">
      <c r="R64" s="1"/>
      <c r="S64" s="1"/>
      <c r="T64" s="1"/>
      <c r="U64" s="1"/>
      <c r="V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</row>
    <row r="65" spans="18:145" x14ac:dyDescent="0.2">
      <c r="R65" s="1"/>
      <c r="S65" s="1"/>
      <c r="T65" s="1"/>
      <c r="U65" s="1"/>
      <c r="V65" s="1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</row>
    <row r="66" spans="18:145" x14ac:dyDescent="0.2">
      <c r="R66" s="1"/>
      <c r="S66" s="1"/>
      <c r="T66" s="1"/>
      <c r="U66" s="1"/>
      <c r="V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</row>
    <row r="67" spans="18:145" x14ac:dyDescent="0.2">
      <c r="R67" s="1"/>
      <c r="S67" s="1"/>
      <c r="T67" s="1"/>
      <c r="U67" s="1"/>
      <c r="V67" s="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</row>
    <row r="68" spans="18:145" x14ac:dyDescent="0.2">
      <c r="R68" s="1"/>
      <c r="S68" s="1"/>
      <c r="T68" s="1"/>
      <c r="U68" s="1"/>
      <c r="V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</row>
    <row r="69" spans="18:145" x14ac:dyDescent="0.2">
      <c r="R69" s="1"/>
      <c r="S69" s="1"/>
      <c r="T69" s="1"/>
      <c r="U69" s="1"/>
      <c r="V69" s="1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</row>
    <row r="70" spans="18:145" x14ac:dyDescent="0.2">
      <c r="R70" s="1"/>
      <c r="S70" s="1"/>
      <c r="T70" s="1"/>
      <c r="U70" s="1"/>
      <c r="V70" s="1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</row>
    <row r="71" spans="18:145" x14ac:dyDescent="0.2">
      <c r="R71" s="1"/>
      <c r="S71" s="1"/>
      <c r="T71" s="1"/>
      <c r="U71" s="1"/>
      <c r="V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</row>
    <row r="72" spans="18:145" x14ac:dyDescent="0.2">
      <c r="R72" s="1"/>
      <c r="S72" s="1"/>
      <c r="T72" s="1"/>
      <c r="U72" s="1"/>
      <c r="V72" s="1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</row>
    <row r="73" spans="18:145" x14ac:dyDescent="0.2">
      <c r="R73" s="1"/>
      <c r="S73" s="1"/>
      <c r="T73" s="1"/>
      <c r="U73" s="1"/>
      <c r="V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</row>
    <row r="74" spans="18:145" x14ac:dyDescent="0.2">
      <c r="R74" s="1"/>
      <c r="S74" s="1"/>
      <c r="T74" s="1"/>
      <c r="U74" s="1"/>
      <c r="V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</row>
    <row r="75" spans="18:145" x14ac:dyDescent="0.2">
      <c r="R75" s="1"/>
      <c r="S75" s="1"/>
      <c r="T75" s="1"/>
      <c r="U75" s="1"/>
      <c r="V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</row>
    <row r="76" spans="18:145" x14ac:dyDescent="0.2">
      <c r="R76" s="1"/>
      <c r="S76" s="1"/>
      <c r="T76" s="1"/>
      <c r="U76" s="1"/>
      <c r="V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</row>
    <row r="77" spans="18:145" x14ac:dyDescent="0.2">
      <c r="R77" s="1"/>
      <c r="S77" s="1"/>
      <c r="T77" s="1"/>
      <c r="U77" s="1"/>
      <c r="V77" s="1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</row>
    <row r="78" spans="18:145" x14ac:dyDescent="0.2">
      <c r="R78" s="1"/>
      <c r="S78" s="1"/>
      <c r="T78" s="1"/>
      <c r="U78" s="1"/>
      <c r="V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</row>
    <row r="79" spans="18:145" x14ac:dyDescent="0.2">
      <c r="R79" s="1"/>
      <c r="S79" s="1"/>
      <c r="T79" s="1"/>
      <c r="U79" s="1"/>
      <c r="V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</row>
    <row r="80" spans="18:145" x14ac:dyDescent="0.2">
      <c r="R80" s="1"/>
      <c r="S80" s="1"/>
      <c r="T80" s="1"/>
      <c r="U80" s="1"/>
      <c r="V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</row>
    <row r="81" spans="18:145" x14ac:dyDescent="0.2">
      <c r="R81" s="1"/>
      <c r="S81" s="1"/>
      <c r="T81" s="1"/>
      <c r="U81" s="1"/>
      <c r="V81" s="1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</row>
    <row r="82" spans="18:145" x14ac:dyDescent="0.2">
      <c r="R82" s="1"/>
      <c r="S82" s="1"/>
      <c r="T82" s="1"/>
      <c r="U82" s="1"/>
      <c r="V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</row>
    <row r="83" spans="18:145" x14ac:dyDescent="0.2">
      <c r="R83" s="1"/>
      <c r="S83" s="1"/>
      <c r="T83" s="1"/>
      <c r="U83" s="1"/>
      <c r="V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</row>
    <row r="84" spans="18:145" x14ac:dyDescent="0.2">
      <c r="R84" s="1"/>
      <c r="S84" s="1"/>
      <c r="T84" s="1"/>
      <c r="U84" s="1"/>
      <c r="V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</row>
    <row r="85" spans="18:145" x14ac:dyDescent="0.2">
      <c r="R85" s="1"/>
      <c r="S85" s="1"/>
      <c r="T85" s="1"/>
      <c r="U85" s="1"/>
      <c r="V85" s="1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</row>
    <row r="86" spans="18:145" x14ac:dyDescent="0.2">
      <c r="R86" s="1"/>
      <c r="S86" s="1"/>
      <c r="T86" s="1"/>
      <c r="U86" s="1"/>
      <c r="V86" s="1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</row>
    <row r="87" spans="18:145" x14ac:dyDescent="0.2">
      <c r="R87" s="1"/>
      <c r="S87" s="1"/>
      <c r="T87" s="1"/>
      <c r="U87" s="1"/>
      <c r="V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</row>
    <row r="88" spans="18:145" x14ac:dyDescent="0.2">
      <c r="R88" s="1"/>
      <c r="S88" s="1"/>
      <c r="T88" s="1"/>
      <c r="U88" s="1"/>
      <c r="V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</row>
    <row r="89" spans="18:145" x14ac:dyDescent="0.2">
      <c r="R89" s="1"/>
      <c r="S89" s="1"/>
      <c r="T89" s="1"/>
      <c r="U89" s="1"/>
      <c r="V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</row>
    <row r="90" spans="18:145" x14ac:dyDescent="0.2">
      <c r="R90" s="1"/>
      <c r="S90" s="1"/>
      <c r="T90" s="1"/>
      <c r="U90" s="1"/>
      <c r="V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</row>
    <row r="91" spans="18:145" x14ac:dyDescent="0.2">
      <c r="R91" s="1"/>
      <c r="S91" s="1"/>
      <c r="T91" s="1"/>
      <c r="U91" s="1"/>
      <c r="V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</row>
    <row r="92" spans="18:145" x14ac:dyDescent="0.2">
      <c r="R92" s="1"/>
      <c r="S92" s="1"/>
      <c r="T92" s="1"/>
      <c r="U92" s="1"/>
      <c r="V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</row>
    <row r="93" spans="18:145" x14ac:dyDescent="0.2">
      <c r="R93" s="1"/>
      <c r="S93" s="1"/>
      <c r="T93" s="1"/>
      <c r="U93" s="1"/>
      <c r="V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</row>
    <row r="94" spans="18:145" x14ac:dyDescent="0.2">
      <c r="R94" s="1"/>
      <c r="S94" s="1"/>
      <c r="T94" s="1"/>
      <c r="U94" s="1"/>
      <c r="V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</row>
    <row r="95" spans="18:145" x14ac:dyDescent="0.2">
      <c r="R95" s="1"/>
      <c r="S95" s="1"/>
      <c r="T95" s="1"/>
      <c r="U95" s="1"/>
      <c r="V95" s="1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</row>
    <row r="96" spans="18:145" x14ac:dyDescent="0.2">
      <c r="R96" s="1"/>
      <c r="S96" s="1"/>
      <c r="T96" s="1"/>
      <c r="U96" s="1"/>
      <c r="V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</row>
    <row r="97" spans="18:145" x14ac:dyDescent="0.2">
      <c r="R97" s="1"/>
      <c r="S97" s="1"/>
      <c r="T97" s="1"/>
      <c r="U97" s="1"/>
      <c r="V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</row>
    <row r="98" spans="18:145" x14ac:dyDescent="0.2">
      <c r="R98" s="1"/>
      <c r="S98" s="1"/>
      <c r="T98" s="1"/>
      <c r="U98" s="1"/>
      <c r="V98" s="1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</row>
    <row r="99" spans="18:145" x14ac:dyDescent="0.2">
      <c r="R99" s="1"/>
      <c r="S99" s="1"/>
      <c r="T99" s="1"/>
      <c r="U99" s="1"/>
      <c r="V99" s="1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</row>
    <row r="100" spans="18:145" x14ac:dyDescent="0.2">
      <c r="R100" s="1"/>
      <c r="S100" s="1"/>
      <c r="T100" s="1"/>
      <c r="U100" s="1"/>
      <c r="V100" s="1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</row>
    <row r="101" spans="18:145" x14ac:dyDescent="0.2">
      <c r="R101" s="1"/>
      <c r="S101" s="1"/>
      <c r="T101" s="1"/>
      <c r="U101" s="1"/>
      <c r="V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</row>
    <row r="102" spans="18:145" x14ac:dyDescent="0.2">
      <c r="R102" s="1"/>
      <c r="S102" s="1"/>
      <c r="T102" s="1"/>
      <c r="U102" s="1"/>
      <c r="V102" s="1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</row>
    <row r="103" spans="18:145" x14ac:dyDescent="0.2">
      <c r="R103" s="1"/>
      <c r="S103" s="1"/>
      <c r="T103" s="1"/>
      <c r="U103" s="1"/>
      <c r="V103" s="1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</row>
    <row r="104" spans="18:145" x14ac:dyDescent="0.2">
      <c r="R104" s="1"/>
      <c r="S104" s="1"/>
      <c r="T104" s="1"/>
      <c r="U104" s="1"/>
      <c r="V104" s="1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</row>
    <row r="105" spans="18:145" x14ac:dyDescent="0.2">
      <c r="R105" s="1"/>
      <c r="S105" s="1"/>
      <c r="T105" s="1"/>
      <c r="U105" s="1"/>
      <c r="V105" s="1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</row>
    <row r="106" spans="18:145" x14ac:dyDescent="0.2">
      <c r="R106" s="1"/>
      <c r="S106" s="1"/>
      <c r="T106" s="1"/>
      <c r="U106" s="1"/>
      <c r="V106" s="1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</row>
    <row r="107" spans="18:145" x14ac:dyDescent="0.2">
      <c r="R107" s="1"/>
      <c r="S107" s="1"/>
      <c r="T107" s="1"/>
      <c r="U107" s="1"/>
      <c r="V107" s="1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</row>
    <row r="108" spans="18:145" x14ac:dyDescent="0.2">
      <c r="R108" s="1"/>
      <c r="S108" s="1"/>
      <c r="T108" s="1"/>
      <c r="U108" s="1"/>
      <c r="V108" s="1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</row>
    <row r="109" spans="18:145" x14ac:dyDescent="0.2">
      <c r="R109" s="1"/>
      <c r="S109" s="1"/>
      <c r="T109" s="1"/>
      <c r="U109" s="1"/>
      <c r="V109" s="1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</row>
    <row r="110" spans="18:145" x14ac:dyDescent="0.2">
      <c r="R110" s="1"/>
      <c r="S110" s="1"/>
      <c r="T110" s="1"/>
      <c r="U110" s="1"/>
      <c r="V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</row>
    <row r="111" spans="18:145" x14ac:dyDescent="0.2">
      <c r="R111" s="1"/>
      <c r="S111" s="1"/>
      <c r="T111" s="1"/>
      <c r="U111" s="1"/>
      <c r="V111" s="1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</row>
    <row r="112" spans="18:145" x14ac:dyDescent="0.2">
      <c r="R112" s="1"/>
      <c r="S112" s="1"/>
      <c r="T112" s="1"/>
      <c r="U112" s="1"/>
      <c r="V112" s="1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</row>
    <row r="113" spans="18:145" x14ac:dyDescent="0.2">
      <c r="R113" s="1"/>
      <c r="S113" s="1"/>
      <c r="T113" s="1"/>
      <c r="U113" s="1"/>
      <c r="V113" s="1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</row>
    <row r="114" spans="18:145" x14ac:dyDescent="0.2">
      <c r="R114" s="1"/>
      <c r="S114" s="1"/>
      <c r="T114" s="1"/>
      <c r="U114" s="1"/>
      <c r="V114" s="1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</row>
    <row r="115" spans="18:145" x14ac:dyDescent="0.2">
      <c r="R115" s="1"/>
      <c r="S115" s="1"/>
      <c r="T115" s="1"/>
      <c r="U115" s="1"/>
      <c r="V115" s="1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</row>
    <row r="116" spans="18:145" x14ac:dyDescent="0.2">
      <c r="R116" s="1"/>
      <c r="S116" s="1"/>
      <c r="T116" s="1"/>
      <c r="U116" s="1"/>
      <c r="V116" s="1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</row>
    <row r="117" spans="18:145" x14ac:dyDescent="0.2">
      <c r="R117" s="1"/>
      <c r="S117" s="1"/>
      <c r="T117" s="1"/>
      <c r="U117" s="1"/>
      <c r="V117" s="1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</row>
    <row r="118" spans="18:145" x14ac:dyDescent="0.2">
      <c r="R118" s="1"/>
      <c r="S118" s="1"/>
      <c r="T118" s="1"/>
      <c r="U118" s="1"/>
      <c r="V118" s="1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</row>
    <row r="119" spans="18:145" x14ac:dyDescent="0.2">
      <c r="R119" s="1"/>
      <c r="S119" s="1"/>
      <c r="T119" s="1"/>
      <c r="U119" s="1"/>
      <c r="V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</row>
    <row r="120" spans="18:145" x14ac:dyDescent="0.2">
      <c r="R120" s="1"/>
      <c r="S120" s="1"/>
      <c r="T120" s="1"/>
      <c r="U120" s="1"/>
      <c r="V120" s="1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</row>
    <row r="121" spans="18:145" x14ac:dyDescent="0.2">
      <c r="R121" s="1"/>
      <c r="S121" s="1"/>
      <c r="T121" s="1"/>
      <c r="U121" s="1"/>
      <c r="V121" s="1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</row>
    <row r="122" spans="18:145" x14ac:dyDescent="0.2">
      <c r="R122" s="1"/>
      <c r="S122" s="1"/>
      <c r="T122" s="1"/>
      <c r="U122" s="1"/>
      <c r="V122" s="1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</row>
    <row r="123" spans="18:145" x14ac:dyDescent="0.2">
      <c r="R123" s="1"/>
      <c r="S123" s="1"/>
      <c r="T123" s="1"/>
      <c r="U123" s="1"/>
      <c r="V123" s="1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</row>
    <row r="124" spans="18:145" x14ac:dyDescent="0.2">
      <c r="R124" s="1"/>
      <c r="S124" s="1"/>
      <c r="T124" s="1"/>
      <c r="U124" s="1"/>
      <c r="V124" s="1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</row>
    <row r="125" spans="18:145" x14ac:dyDescent="0.2">
      <c r="R125" s="1"/>
      <c r="S125" s="1"/>
      <c r="T125" s="1"/>
      <c r="U125" s="1"/>
      <c r="V125" s="1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</row>
    <row r="126" spans="18:145" x14ac:dyDescent="0.2">
      <c r="R126" s="1"/>
      <c r="S126" s="1"/>
      <c r="T126" s="1"/>
      <c r="U126" s="1"/>
      <c r="V126" s="1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</row>
    <row r="127" spans="18:145" x14ac:dyDescent="0.2">
      <c r="R127" s="1"/>
      <c r="S127" s="1"/>
      <c r="T127" s="1"/>
      <c r="U127" s="1"/>
      <c r="V127" s="1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</row>
    <row r="128" spans="18:145" x14ac:dyDescent="0.2">
      <c r="R128" s="1"/>
      <c r="S128" s="1"/>
      <c r="T128" s="1"/>
      <c r="U128" s="1"/>
      <c r="V128" s="1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</row>
    <row r="129" spans="18:145" x14ac:dyDescent="0.2">
      <c r="R129" s="1"/>
      <c r="S129" s="1"/>
      <c r="T129" s="1"/>
      <c r="U129" s="1"/>
      <c r="V129" s="1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</row>
    <row r="130" spans="18:145" x14ac:dyDescent="0.2">
      <c r="R130" s="1"/>
      <c r="S130" s="1"/>
      <c r="T130" s="1"/>
      <c r="U130" s="1"/>
      <c r="V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</row>
    <row r="131" spans="18:145" x14ac:dyDescent="0.2">
      <c r="R131" s="1"/>
      <c r="S131" s="1"/>
      <c r="T131" s="1"/>
      <c r="U131" s="1"/>
      <c r="V131" s="1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</row>
    <row r="132" spans="18:145" x14ac:dyDescent="0.2">
      <c r="R132" s="1"/>
      <c r="S132" s="1"/>
      <c r="T132" s="1"/>
      <c r="U132" s="1"/>
      <c r="V132" s="1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</row>
    <row r="133" spans="18:145" x14ac:dyDescent="0.2">
      <c r="R133" s="1"/>
      <c r="S133" s="1"/>
      <c r="T133" s="1"/>
      <c r="U133" s="1"/>
      <c r="V133" s="1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</row>
    <row r="134" spans="18:145" x14ac:dyDescent="0.2">
      <c r="R134" s="1"/>
      <c r="S134" s="1"/>
      <c r="T134" s="1"/>
      <c r="U134" s="1"/>
      <c r="V134" s="1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</row>
    <row r="135" spans="18:145" x14ac:dyDescent="0.2">
      <c r="R135" s="1"/>
      <c r="S135" s="1"/>
      <c r="T135" s="1"/>
      <c r="U135" s="1"/>
      <c r="V135" s="1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</row>
    <row r="136" spans="18:145" x14ac:dyDescent="0.2">
      <c r="R136" s="1"/>
      <c r="S136" s="1"/>
      <c r="T136" s="1"/>
      <c r="U136" s="1"/>
      <c r="V136" s="1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</row>
    <row r="137" spans="18:145" x14ac:dyDescent="0.2">
      <c r="R137" s="1"/>
      <c r="S137" s="1"/>
      <c r="T137" s="1"/>
      <c r="U137" s="1"/>
      <c r="V137" s="1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</row>
    <row r="138" spans="18:145" x14ac:dyDescent="0.2">
      <c r="R138" s="1"/>
      <c r="S138" s="1"/>
      <c r="T138" s="1"/>
      <c r="U138" s="1"/>
      <c r="V138" s="1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</row>
    <row r="139" spans="18:145" x14ac:dyDescent="0.2">
      <c r="R139" s="1"/>
      <c r="S139" s="1"/>
      <c r="T139" s="1"/>
      <c r="U139" s="1"/>
      <c r="V139" s="1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</row>
    <row r="140" spans="18:145" x14ac:dyDescent="0.2">
      <c r="R140" s="1"/>
      <c r="S140" s="1"/>
      <c r="T140" s="1"/>
      <c r="U140" s="1"/>
      <c r="V140" s="1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</row>
    <row r="141" spans="18:145" x14ac:dyDescent="0.2">
      <c r="R141" s="1"/>
      <c r="S141" s="1"/>
      <c r="T141" s="1"/>
      <c r="U141" s="1"/>
      <c r="V141" s="1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</row>
    <row r="142" spans="18:145" x14ac:dyDescent="0.2">
      <c r="R142" s="1"/>
      <c r="S142" s="1"/>
      <c r="T142" s="1"/>
      <c r="U142" s="1"/>
      <c r="V142" s="1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</row>
    <row r="143" spans="18:145" x14ac:dyDescent="0.2">
      <c r="R143" s="1"/>
      <c r="S143" s="1"/>
      <c r="T143" s="1"/>
      <c r="U143" s="1"/>
      <c r="V143" s="1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</row>
    <row r="144" spans="18:145" x14ac:dyDescent="0.2">
      <c r="R144" s="1"/>
      <c r="S144" s="1"/>
      <c r="T144" s="1"/>
      <c r="U144" s="1"/>
      <c r="V144" s="1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</row>
    <row r="145" spans="18:145" x14ac:dyDescent="0.2">
      <c r="R145" s="1"/>
      <c r="S145" s="1"/>
      <c r="T145" s="1"/>
      <c r="U145" s="1"/>
      <c r="V145" s="1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</row>
    <row r="146" spans="18:145" x14ac:dyDescent="0.2">
      <c r="R146" s="1"/>
      <c r="S146" s="1"/>
      <c r="T146" s="1"/>
      <c r="U146" s="1"/>
      <c r="V146" s="1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</row>
    <row r="147" spans="18:145" x14ac:dyDescent="0.2">
      <c r="R147" s="1"/>
      <c r="S147" s="1"/>
      <c r="T147" s="1"/>
      <c r="U147" s="1"/>
      <c r="V147" s="1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</row>
    <row r="148" spans="18:145" x14ac:dyDescent="0.2">
      <c r="R148" s="1"/>
      <c r="S148" s="1"/>
      <c r="T148" s="1"/>
      <c r="U148" s="1"/>
      <c r="V148" s="1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</row>
    <row r="149" spans="18:145" x14ac:dyDescent="0.2">
      <c r="R149" s="1"/>
      <c r="S149" s="1"/>
      <c r="T149" s="1"/>
      <c r="U149" s="1"/>
      <c r="V149" s="1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</row>
    <row r="150" spans="18:145" x14ac:dyDescent="0.2">
      <c r="R150" s="1"/>
      <c r="S150" s="1"/>
      <c r="T150" s="1"/>
      <c r="U150" s="1"/>
      <c r="V150" s="1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</row>
    <row r="151" spans="18:145" x14ac:dyDescent="0.2">
      <c r="R151" s="1"/>
      <c r="S151" s="1"/>
      <c r="T151" s="1"/>
      <c r="U151" s="1"/>
      <c r="V151" s="1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</row>
    <row r="152" spans="18:145" x14ac:dyDescent="0.2">
      <c r="R152" s="1"/>
      <c r="S152" s="1"/>
      <c r="T152" s="1"/>
      <c r="U152" s="1"/>
      <c r="V152" s="1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</row>
    <row r="153" spans="18:145" x14ac:dyDescent="0.2">
      <c r="R153" s="1"/>
      <c r="S153" s="1"/>
      <c r="T153" s="1"/>
      <c r="U153" s="1"/>
      <c r="V153" s="1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</row>
    <row r="154" spans="18:145" x14ac:dyDescent="0.2">
      <c r="R154" s="1"/>
      <c r="S154" s="1"/>
      <c r="T154" s="1"/>
      <c r="U154" s="1"/>
      <c r="V154" s="1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</row>
    <row r="155" spans="18:145" x14ac:dyDescent="0.2">
      <c r="R155" s="1"/>
      <c r="S155" s="1"/>
      <c r="T155" s="1"/>
      <c r="U155" s="1"/>
      <c r="V155" s="1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</row>
    <row r="156" spans="18:145" x14ac:dyDescent="0.2">
      <c r="R156" s="1"/>
      <c r="S156" s="1"/>
      <c r="T156" s="1"/>
      <c r="U156" s="1"/>
      <c r="V156" s="1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</row>
    <row r="157" spans="18:145" x14ac:dyDescent="0.2">
      <c r="R157" s="1"/>
      <c r="S157" s="1"/>
      <c r="T157" s="1"/>
      <c r="U157" s="1"/>
      <c r="V157" s="1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</row>
    <row r="158" spans="18:145" x14ac:dyDescent="0.2">
      <c r="R158" s="1"/>
      <c r="S158" s="1"/>
      <c r="T158" s="1"/>
      <c r="U158" s="1"/>
      <c r="V158" s="1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</row>
    <row r="159" spans="18:145" x14ac:dyDescent="0.2">
      <c r="R159" s="1"/>
      <c r="S159" s="1"/>
      <c r="T159" s="1"/>
      <c r="U159" s="1"/>
      <c r="V159" s="1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</row>
    <row r="160" spans="18:145" x14ac:dyDescent="0.2">
      <c r="R160" s="1"/>
      <c r="S160" s="1"/>
      <c r="T160" s="1"/>
      <c r="U160" s="1"/>
      <c r="V160" s="1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</row>
    <row r="161" spans="18:145" x14ac:dyDescent="0.2">
      <c r="R161" s="1"/>
      <c r="S161" s="1"/>
      <c r="T161" s="1"/>
      <c r="U161" s="1"/>
      <c r="V161" s="1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</row>
    <row r="162" spans="18:145" x14ac:dyDescent="0.2">
      <c r="R162" s="1"/>
      <c r="S162" s="1"/>
      <c r="T162" s="1"/>
      <c r="U162" s="1"/>
      <c r="V162" s="1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</row>
    <row r="163" spans="18:145" x14ac:dyDescent="0.2">
      <c r="R163" s="1"/>
      <c r="S163" s="1"/>
      <c r="T163" s="1"/>
      <c r="U163" s="1"/>
      <c r="V163" s="1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</row>
    <row r="164" spans="18:145" x14ac:dyDescent="0.2">
      <c r="R164" s="1"/>
      <c r="S164" s="1"/>
      <c r="T164" s="1"/>
      <c r="U164" s="1"/>
      <c r="V164" s="1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</row>
    <row r="165" spans="18:145" x14ac:dyDescent="0.2">
      <c r="R165" s="1"/>
      <c r="S165" s="1"/>
      <c r="T165" s="1"/>
      <c r="U165" s="1"/>
      <c r="V165" s="1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</row>
    <row r="166" spans="18:145" x14ac:dyDescent="0.2">
      <c r="R166" s="1"/>
      <c r="S166" s="1"/>
      <c r="T166" s="1"/>
      <c r="U166" s="1"/>
      <c r="V166" s="1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</row>
    <row r="167" spans="18:145" x14ac:dyDescent="0.2">
      <c r="R167" s="1"/>
      <c r="S167" s="1"/>
      <c r="T167" s="1"/>
      <c r="U167" s="1"/>
      <c r="V167" s="1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</row>
    <row r="168" spans="18:145" x14ac:dyDescent="0.2">
      <c r="R168" s="1"/>
      <c r="S168" s="1"/>
      <c r="T168" s="1"/>
      <c r="U168" s="1"/>
      <c r="V168" s="1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</row>
    <row r="169" spans="18:145" x14ac:dyDescent="0.2">
      <c r="R169" s="1"/>
      <c r="S169" s="1"/>
      <c r="T169" s="1"/>
      <c r="U169" s="1"/>
      <c r="V169" s="1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</row>
    <row r="170" spans="18:145" x14ac:dyDescent="0.2">
      <c r="R170" s="1"/>
      <c r="S170" s="1"/>
      <c r="T170" s="1"/>
      <c r="U170" s="1"/>
      <c r="V170" s="1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</row>
    <row r="171" spans="18:145" x14ac:dyDescent="0.2">
      <c r="R171" s="1"/>
      <c r="S171" s="1"/>
      <c r="T171" s="1"/>
      <c r="U171" s="1"/>
      <c r="V171" s="1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</row>
    <row r="172" spans="18:145" x14ac:dyDescent="0.2">
      <c r="R172" s="1"/>
      <c r="S172" s="1"/>
      <c r="T172" s="1"/>
      <c r="U172" s="1"/>
      <c r="V172" s="1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</row>
    <row r="173" spans="18:145" x14ac:dyDescent="0.2">
      <c r="R173" s="1"/>
      <c r="S173" s="1"/>
      <c r="T173" s="1"/>
      <c r="U173" s="1"/>
      <c r="V173" s="1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</row>
    <row r="174" spans="18:145" x14ac:dyDescent="0.2">
      <c r="R174" s="1"/>
      <c r="S174" s="1"/>
      <c r="T174" s="1"/>
      <c r="U174" s="1"/>
      <c r="V174" s="1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</row>
    <row r="175" spans="18:145" x14ac:dyDescent="0.2">
      <c r="R175" s="1"/>
      <c r="S175" s="1"/>
      <c r="T175" s="1"/>
      <c r="U175" s="1"/>
      <c r="V175" s="1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</row>
    <row r="176" spans="18:145" x14ac:dyDescent="0.2">
      <c r="R176" s="1"/>
      <c r="S176" s="1"/>
      <c r="T176" s="1"/>
      <c r="U176" s="1"/>
      <c r="V176" s="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</row>
    <row r="177" spans="18:145" x14ac:dyDescent="0.2">
      <c r="R177" s="1"/>
      <c r="S177" s="1"/>
      <c r="T177" s="1"/>
      <c r="U177" s="1"/>
      <c r="V177" s="1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</row>
    <row r="178" spans="18:145" x14ac:dyDescent="0.2">
      <c r="R178" s="1"/>
      <c r="S178" s="1"/>
      <c r="T178" s="1"/>
      <c r="U178" s="1"/>
      <c r="V178" s="1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</row>
    <row r="179" spans="18:145" x14ac:dyDescent="0.2">
      <c r="R179" s="1"/>
      <c r="S179" s="1"/>
      <c r="T179" s="1"/>
      <c r="U179" s="1"/>
      <c r="V179" s="1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</row>
    <row r="180" spans="18:145" x14ac:dyDescent="0.2">
      <c r="R180" s="1"/>
      <c r="S180" s="1"/>
      <c r="T180" s="1"/>
      <c r="U180" s="1"/>
      <c r="V180" s="1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</row>
    <row r="181" spans="18:145" x14ac:dyDescent="0.2">
      <c r="R181" s="1"/>
      <c r="S181" s="1"/>
      <c r="T181" s="1"/>
      <c r="U181" s="1"/>
      <c r="V181" s="1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</row>
    <row r="182" spans="18:145" x14ac:dyDescent="0.2">
      <c r="R182" s="1"/>
      <c r="S182" s="1"/>
      <c r="T182" s="1"/>
      <c r="U182" s="1"/>
      <c r="V182" s="1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</row>
    <row r="183" spans="18:145" x14ac:dyDescent="0.2">
      <c r="R183" s="1"/>
      <c r="S183" s="1"/>
      <c r="T183" s="1"/>
      <c r="U183" s="1"/>
      <c r="V183" s="1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</row>
    <row r="184" spans="18:145" x14ac:dyDescent="0.2">
      <c r="R184" s="1"/>
      <c r="S184" s="1"/>
      <c r="T184" s="1"/>
      <c r="U184" s="1"/>
      <c r="V184" s="1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</row>
    <row r="185" spans="18:145" x14ac:dyDescent="0.2">
      <c r="R185" s="1"/>
      <c r="S185" s="1"/>
      <c r="T185" s="1"/>
      <c r="U185" s="1"/>
      <c r="V185" s="1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</row>
    <row r="186" spans="18:145" x14ac:dyDescent="0.2">
      <c r="R186" s="1"/>
      <c r="S186" s="1"/>
      <c r="T186" s="1"/>
      <c r="U186" s="1"/>
      <c r="V186" s="1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</row>
    <row r="187" spans="18:145" x14ac:dyDescent="0.2">
      <c r="R187" s="1"/>
      <c r="S187" s="1"/>
      <c r="T187" s="1"/>
      <c r="U187" s="1"/>
      <c r="V187" s="1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</row>
    <row r="188" spans="18:145" x14ac:dyDescent="0.2">
      <c r="R188" s="1"/>
      <c r="S188" s="1"/>
      <c r="T188" s="1"/>
      <c r="U188" s="1"/>
      <c r="V188" s="1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</row>
    <row r="189" spans="18:145" x14ac:dyDescent="0.2">
      <c r="R189" s="1"/>
      <c r="S189" s="1"/>
      <c r="T189" s="1"/>
      <c r="U189" s="1"/>
      <c r="V189" s="1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</row>
    <row r="190" spans="18:145" x14ac:dyDescent="0.2">
      <c r="R190" s="1"/>
      <c r="S190" s="1"/>
      <c r="T190" s="1"/>
      <c r="U190" s="1"/>
      <c r="V190" s="1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</row>
    <row r="191" spans="18:145" x14ac:dyDescent="0.2">
      <c r="R191" s="1"/>
      <c r="S191" s="1"/>
      <c r="T191" s="1"/>
      <c r="U191" s="1"/>
      <c r="V191" s="1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</row>
    <row r="192" spans="18:145" x14ac:dyDescent="0.2">
      <c r="R192" s="1"/>
      <c r="S192" s="1"/>
      <c r="T192" s="1"/>
      <c r="U192" s="1"/>
      <c r="V192" s="1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</row>
    <row r="193" spans="18:145" x14ac:dyDescent="0.2">
      <c r="R193" s="1"/>
      <c r="S193" s="1"/>
      <c r="T193" s="1"/>
      <c r="U193" s="1"/>
      <c r="V193" s="1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</row>
    <row r="194" spans="18:145" x14ac:dyDescent="0.2">
      <c r="R194" s="1"/>
      <c r="S194" s="1"/>
      <c r="T194" s="1"/>
      <c r="U194" s="1"/>
      <c r="V194" s="1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</row>
    <row r="195" spans="18:145" x14ac:dyDescent="0.2">
      <c r="R195" s="1"/>
      <c r="S195" s="1"/>
      <c r="T195" s="1"/>
      <c r="U195" s="1"/>
      <c r="V195" s="1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</row>
    <row r="196" spans="18:145" x14ac:dyDescent="0.2">
      <c r="R196" s="1"/>
      <c r="S196" s="1"/>
      <c r="T196" s="1"/>
      <c r="U196" s="1"/>
      <c r="V196" s="1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</row>
    <row r="197" spans="18:145" x14ac:dyDescent="0.2">
      <c r="R197" s="1"/>
      <c r="S197" s="1"/>
      <c r="T197" s="1"/>
      <c r="U197" s="1"/>
      <c r="V197" s="1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</row>
    <row r="198" spans="18:145" x14ac:dyDescent="0.2">
      <c r="R198" s="1"/>
      <c r="S198" s="1"/>
      <c r="T198" s="1"/>
      <c r="U198" s="1"/>
      <c r="V198" s="1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</row>
    <row r="199" spans="18:145" x14ac:dyDescent="0.2">
      <c r="R199" s="1"/>
      <c r="S199" s="1"/>
      <c r="T199" s="1"/>
      <c r="U199" s="1"/>
      <c r="V199" s="1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</row>
    <row r="200" spans="18:145" x14ac:dyDescent="0.2">
      <c r="R200" s="1"/>
      <c r="S200" s="1"/>
      <c r="T200" s="1"/>
      <c r="U200" s="1"/>
      <c r="V200" s="1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</row>
    <row r="201" spans="18:145" x14ac:dyDescent="0.2">
      <c r="R201" s="1"/>
      <c r="S201" s="1"/>
      <c r="T201" s="1"/>
      <c r="U201" s="1"/>
      <c r="V201" s="1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</row>
    <row r="202" spans="18:145" x14ac:dyDescent="0.2">
      <c r="R202" s="1"/>
      <c r="S202" s="1"/>
      <c r="T202" s="1"/>
      <c r="U202" s="1"/>
      <c r="V202" s="1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</row>
    <row r="203" spans="18:145" x14ac:dyDescent="0.2">
      <c r="R203" s="1"/>
      <c r="S203" s="1"/>
      <c r="T203" s="1"/>
      <c r="U203" s="1"/>
      <c r="V203" s="1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</row>
    <row r="204" spans="18:145" x14ac:dyDescent="0.2">
      <c r="R204" s="1"/>
      <c r="S204" s="1"/>
      <c r="T204" s="1"/>
      <c r="U204" s="1"/>
      <c r="V204" s="1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</row>
    <row r="205" spans="18:145" x14ac:dyDescent="0.2">
      <c r="R205" s="1"/>
      <c r="S205" s="1"/>
      <c r="T205" s="1"/>
      <c r="U205" s="1"/>
      <c r="V205" s="1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</row>
    <row r="206" spans="18:145" x14ac:dyDescent="0.2"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</row>
    <row r="207" spans="18:145" x14ac:dyDescent="0.2"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</row>
    <row r="208" spans="18:145" x14ac:dyDescent="0.2"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</row>
  </sheetData>
  <sheetProtection selectLockedCells="1"/>
  <mergeCells count="34">
    <mergeCell ref="G8:Q8"/>
    <mergeCell ref="H10:I10"/>
    <mergeCell ref="J10:K10"/>
    <mergeCell ref="L10:M10"/>
    <mergeCell ref="H13:I13"/>
    <mergeCell ref="L13:M13"/>
    <mergeCell ref="N10:O10"/>
    <mergeCell ref="P10:Q10"/>
    <mergeCell ref="P14:Q14"/>
    <mergeCell ref="J14:K14"/>
    <mergeCell ref="L14:M14"/>
    <mergeCell ref="H14:I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P13:Q13"/>
    <mergeCell ref="J13:K13"/>
    <mergeCell ref="M25:M26"/>
    <mergeCell ref="N25:N26"/>
    <mergeCell ref="O25:O26"/>
    <mergeCell ref="P25:P26"/>
    <mergeCell ref="G25:G26"/>
    <mergeCell ref="H25:H26"/>
    <mergeCell ref="I25:I26"/>
    <mergeCell ref="J25:J26"/>
    <mergeCell ref="K25:K26"/>
    <mergeCell ref="L25:L26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CLASE 13 (DL)</vt:lpstr>
      <vt:lpstr>CLASE 15 (ARS)</vt:lpstr>
      <vt:lpstr>'CLASE 13 (DL)'!Área_de_impresión</vt:lpstr>
      <vt:lpstr>'CLASE 15 (ARS)'!Área_de_impresión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Jorge Zambon</dc:creator>
  <cp:lastModifiedBy>Luis Jose Gomez Tovar</cp:lastModifiedBy>
  <dcterms:created xsi:type="dcterms:W3CDTF">2022-11-22T22:17:42Z</dcterms:created>
  <dcterms:modified xsi:type="dcterms:W3CDTF">2023-03-02T14:19:53Z</dcterms:modified>
</cp:coreProperties>
</file>