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UARIOS\Finanzas Corporativas\COLOCACIONES\PAMPA\Clase 15\Difusion\"/>
    </mc:Choice>
  </mc:AlternateContent>
  <bookViews>
    <workbookView xWindow="0" yWindow="0" windowWidth="20400" windowHeight="7620"/>
  </bookViews>
  <sheets>
    <sheet name="CLASE 15 (ARS)" sheetId="2" r:id="rId1"/>
  </sheets>
  <definedNames>
    <definedName name="_xlnm.Print_Area" localSheetId="0">'CLASE 15 (ARS)'!$E$1:$Q$44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2" l="1"/>
  <c r="R29" i="2"/>
  <c r="R28" i="2"/>
  <c r="C35" i="2"/>
  <c r="D35" i="2"/>
  <c r="P12" i="2"/>
  <c r="J29" i="2"/>
  <c r="I30" i="2"/>
  <c r="I31" i="2"/>
  <c r="I32" i="2"/>
  <c r="I33" i="2"/>
  <c r="I34" i="2"/>
  <c r="I29" i="2"/>
  <c r="E28" i="2"/>
  <c r="L36" i="2" l="1"/>
  <c r="R35" i="2"/>
  <c r="P34" i="2"/>
  <c r="J34" i="2" s="1"/>
  <c r="C34" i="2"/>
  <c r="D34" i="2" s="1"/>
  <c r="P33" i="2"/>
  <c r="J33" i="2" s="1"/>
  <c r="C33" i="2"/>
  <c r="D33" i="2" s="1"/>
  <c r="P32" i="2"/>
  <c r="J32" i="2" s="1"/>
  <c r="C32" i="2"/>
  <c r="D32" i="2" s="1"/>
  <c r="P31" i="2"/>
  <c r="J31" i="2" s="1"/>
  <c r="C31" i="2"/>
  <c r="D31" i="2" s="1"/>
  <c r="P30" i="2"/>
  <c r="J30" i="2"/>
  <c r="C30" i="2"/>
  <c r="D30" i="2" s="1"/>
  <c r="M29" i="2"/>
  <c r="M30" i="2" s="1"/>
  <c r="M31" i="2" s="1"/>
  <c r="M32" i="2" s="1"/>
  <c r="M33" i="2" s="1"/>
  <c r="M34" i="2" s="1"/>
  <c r="O28" i="2"/>
  <c r="N28" i="2"/>
  <c r="T28" i="2" s="1"/>
  <c r="J28" i="2"/>
  <c r="J27" i="2" s="1"/>
  <c r="F28" i="2"/>
  <c r="G28" i="2" s="1"/>
  <c r="B28" i="2"/>
  <c r="C29" i="2" s="1"/>
  <c r="D29" i="2" s="1"/>
  <c r="M27" i="2"/>
  <c r="K22" i="2"/>
  <c r="K21" i="2"/>
  <c r="K20" i="2"/>
  <c r="K19" i="2"/>
  <c r="K18" i="2"/>
  <c r="K17" i="2"/>
  <c r="K23" i="2" l="1"/>
  <c r="F29" i="2"/>
  <c r="H29" i="2" l="1"/>
  <c r="K29" i="2" s="1"/>
  <c r="F30" i="2"/>
  <c r="G29" i="2"/>
  <c r="L17" i="2" l="1"/>
  <c r="M17" i="2" s="1"/>
  <c r="N29" i="2"/>
  <c r="E29" i="2"/>
  <c r="J17" i="2"/>
  <c r="F31" i="2"/>
  <c r="H30" i="2"/>
  <c r="K30" i="2" s="1"/>
  <c r="G30" i="2"/>
  <c r="L18" i="2" l="1"/>
  <c r="M18" i="2" s="1"/>
  <c r="N30" i="2"/>
  <c r="J18" i="2"/>
  <c r="E30" i="2"/>
  <c r="R30" i="2"/>
  <c r="F32" i="2"/>
  <c r="H31" i="2"/>
  <c r="K31" i="2" s="1"/>
  <c r="G31" i="2"/>
  <c r="T29" i="2"/>
  <c r="O29" i="2"/>
  <c r="L19" i="2" l="1"/>
  <c r="N31" i="2"/>
  <c r="J19" i="2"/>
  <c r="R31" i="2"/>
  <c r="E31" i="2"/>
  <c r="M19" i="2"/>
  <c r="F33" i="2"/>
  <c r="H32" i="2"/>
  <c r="K32" i="2" s="1"/>
  <c r="G32" i="2"/>
  <c r="T30" i="2"/>
  <c r="O30" i="2"/>
  <c r="L20" i="2" l="1"/>
  <c r="M20" i="2" s="1"/>
  <c r="N32" i="2"/>
  <c r="G33" i="2"/>
  <c r="F34" i="2"/>
  <c r="H33" i="2"/>
  <c r="K33" i="2" s="1"/>
  <c r="T31" i="2"/>
  <c r="O31" i="2"/>
  <c r="J20" i="2"/>
  <c r="E32" i="2"/>
  <c r="R32" i="2"/>
  <c r="L21" i="2" l="1"/>
  <c r="M21" i="2" s="1"/>
  <c r="N33" i="2"/>
  <c r="H34" i="2"/>
  <c r="K34" i="2" s="1"/>
  <c r="G34" i="2"/>
  <c r="H11" i="2" s="1"/>
  <c r="J21" i="2"/>
  <c r="R33" i="2"/>
  <c r="E33" i="2"/>
  <c r="T32" i="2"/>
  <c r="O32" i="2"/>
  <c r="L22" i="2" l="1"/>
  <c r="M22" i="2" s="1"/>
  <c r="N34" i="2"/>
  <c r="J22" i="2"/>
  <c r="R34" i="2"/>
  <c r="E34" i="2"/>
  <c r="T33" i="2"/>
  <c r="O33" i="2"/>
  <c r="T34" i="2" l="1"/>
  <c r="O34" i="2"/>
  <c r="L23" i="2" l="1"/>
  <c r="M23" i="2" s="1"/>
  <c r="L10" i="2" l="1"/>
  <c r="L11" i="2" l="1"/>
  <c r="L12" i="2"/>
  <c r="O36" i="2"/>
  <c r="S35" i="2" l="1"/>
  <c r="S34" i="2"/>
  <c r="U34" i="2" s="1"/>
  <c r="V34" i="2" s="1"/>
  <c r="S32" i="2"/>
  <c r="U32" i="2" s="1"/>
  <c r="V32" i="2" s="1"/>
  <c r="S30" i="2"/>
  <c r="U30" i="2" s="1"/>
  <c r="V30" i="2" s="1"/>
  <c r="S33" i="2"/>
  <c r="U33" i="2" s="1"/>
  <c r="V33" i="2" s="1"/>
  <c r="S31" i="2"/>
  <c r="U31" i="2" s="1"/>
  <c r="V31" i="2" s="1"/>
  <c r="S29" i="2"/>
  <c r="U29" i="2" s="1"/>
  <c r="S26" i="2"/>
  <c r="S28" i="2"/>
  <c r="U28" i="2" s="1"/>
  <c r="V28" i="2" s="1"/>
  <c r="U36" i="2" l="1"/>
  <c r="V29" i="2"/>
  <c r="V36" i="2" s="1"/>
  <c r="L13" i="2" s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P12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3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P29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sharedStrings.xml><?xml version="1.0" encoding="utf-8"?>
<sst xmlns="http://schemas.openxmlformats.org/spreadsheetml/2006/main" count="42" uniqueCount="41">
  <si>
    <t>Fecha de Emisión:</t>
  </si>
  <si>
    <t>TIR:</t>
  </si>
  <si>
    <t>Moneda:</t>
  </si>
  <si>
    <t>Pesos</t>
  </si>
  <si>
    <t>Fecha de Vto:</t>
  </si>
  <si>
    <t>TNA 30 días:</t>
  </si>
  <si>
    <t>Precio de Emisión</t>
  </si>
  <si>
    <t>Cupón:</t>
  </si>
  <si>
    <t>Badlar + Margen</t>
  </si>
  <si>
    <t>TNA 90 días:</t>
  </si>
  <si>
    <t>Duration (meses):</t>
  </si>
  <si>
    <t>Margen a Licitar</t>
  </si>
  <si>
    <t>Plazo (meses):</t>
  </si>
  <si>
    <t>Intereses:</t>
  </si>
  <si>
    <t>Trimestrales</t>
  </si>
  <si>
    <t>Fecha</t>
  </si>
  <si>
    <t>Amortizaciones</t>
  </si>
  <si>
    <t>Intereses</t>
  </si>
  <si>
    <t>Total</t>
  </si>
  <si>
    <t>Fecha de Pago</t>
  </si>
  <si>
    <t>Días Dev.</t>
  </si>
  <si>
    <t>Días Totales</t>
  </si>
  <si>
    <t>Cupón</t>
  </si>
  <si>
    <t>Interés</t>
  </si>
  <si>
    <t>Capital</t>
  </si>
  <si>
    <t>Capital Residual</t>
  </si>
  <si>
    <t>Flujo</t>
  </si>
  <si>
    <t>Flujo Valor Nominal</t>
  </si>
  <si>
    <t>Badlar Proyectada</t>
  </si>
  <si>
    <t>t promedio cupon</t>
  </si>
  <si>
    <t>Discount factor</t>
  </si>
  <si>
    <t>Cupon VN</t>
  </si>
  <si>
    <t>Cupon VP</t>
  </si>
  <si>
    <t>Factor de duration</t>
  </si>
  <si>
    <t>Fecha de inicio de calculo</t>
  </si>
  <si>
    <t>días</t>
  </si>
  <si>
    <t>meses</t>
  </si>
  <si>
    <t>ON Pampa Energia Clase 15</t>
  </si>
  <si>
    <t>TC Inicial:</t>
  </si>
  <si>
    <t>V/N US$:</t>
  </si>
  <si>
    <t>V/N AR$: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</si>
</sst>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8" formatCode="&quot;$&quot;\ #,##0.00;[Red]\-&quot;$&quot;\ #,##0.00"/>
    <numFmt numFmtId="164" formatCode="[$-409]d\-mmm\-yy;@"/>
    <numFmt numFmtId="165" formatCode="0.0000%"/>
    <numFmt numFmtId="166" formatCode="#,##0_ ;[Red]\-#,##0\ "/>
    <numFmt numFmtId="167" formatCode="[$-F800]dddd\,\ mmmm\ dd\,\ yyyy"/>
    <numFmt numFmtId="168" formatCode="_ * #,##0.00_ ;_ * \-#,##0.00_ ;_ * &quot;-&quot;??_ ;_ @_ "/>
    <numFmt numFmtId="169" formatCode="#,##0.000000_ ;[Red]\-#,##0.000000\ "/>
    <numFmt numFmtId="170" formatCode="_ * #,##0_ ;_ * \-#,##0_ ;_ * &quot;-&quot;??_ ;_ @_ "/>
    <numFmt numFmtId="171" formatCode="#,##0.00_ ;[Red]\-#,##0.00\ "/>
    <numFmt numFmtId="172" formatCode="#,##0.00000_ ;[Red]\-#,##0.00000\ "/>
    <numFmt numFmtId="173" formatCode="#,##0.0000;[Red]\-#,##0.0000"/>
    <numFmt numFmtId="174" formatCode="[$$-2C0A]\ #,##0;[Red]\-[$$-2C0A]\ #,##0"/>
    <numFmt numFmtId="175" formatCode="[$USD]\ #,##0;[Red]\-[$USD]\ #,##0"/>
    <numFmt numFmtId="178" formatCode="#,##0.0000_ ;[Red]\-#,##0.000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b/>
      <sz val="8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68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1" applyFont="1" applyProtection="1"/>
    <xf numFmtId="0" fontId="2" fillId="2" borderId="0" xfId="1" applyFont="1" applyFill="1" applyProtection="1"/>
    <xf numFmtId="0" fontId="2" fillId="3" borderId="0" xfId="1" applyFont="1" applyFill="1" applyBorder="1" applyProtection="1"/>
    <xf numFmtId="0" fontId="2" fillId="3" borderId="0" xfId="1" applyFont="1" applyFill="1" applyProtection="1"/>
    <xf numFmtId="0" fontId="2" fillId="0" borderId="0" xfId="1" applyFont="1" applyFill="1" applyProtection="1"/>
    <xf numFmtId="9" fontId="2" fillId="0" borderId="0" xfId="2" applyFont="1" applyProtection="1"/>
    <xf numFmtId="0" fontId="2" fillId="0" borderId="0" xfId="1" applyFont="1" applyBorder="1" applyProtection="1"/>
    <xf numFmtId="165" fontId="2" fillId="3" borderId="0" xfId="1" applyNumberFormat="1" applyFont="1" applyFill="1" applyBorder="1" applyProtection="1"/>
    <xf numFmtId="14" fontId="2" fillId="0" borderId="0" xfId="1" applyNumberFormat="1" applyFont="1" applyProtection="1"/>
    <xf numFmtId="14" fontId="2" fillId="3" borderId="0" xfId="1" applyNumberFormat="1" applyFont="1" applyFill="1" applyBorder="1" applyProtection="1"/>
    <xf numFmtId="2" fontId="2" fillId="0" borderId="0" xfId="1" applyNumberFormat="1" applyFont="1" applyFill="1" applyProtection="1"/>
    <xf numFmtId="164" fontId="5" fillId="0" borderId="0" xfId="3" applyNumberFormat="1" applyFont="1" applyFill="1" applyBorder="1" applyAlignment="1" applyProtection="1">
      <alignment horizontal="left"/>
    </xf>
    <xf numFmtId="0" fontId="5" fillId="0" borderId="0" xfId="1" applyFont="1" applyAlignment="1" applyProtection="1">
      <alignment horizontal="right"/>
    </xf>
    <xf numFmtId="166" fontId="5" fillId="0" borderId="0" xfId="1" applyNumberFormat="1" applyFont="1" applyFill="1" applyBorder="1" applyProtection="1"/>
    <xf numFmtId="0" fontId="5" fillId="2" borderId="14" xfId="1" applyFont="1" applyFill="1" applyBorder="1" applyAlignment="1" applyProtection="1">
      <alignment horizontal="center"/>
    </xf>
    <xf numFmtId="164" fontId="5" fillId="2" borderId="3" xfId="3" applyNumberFormat="1" applyFont="1" applyFill="1" applyBorder="1" applyAlignment="1" applyProtection="1">
      <alignment horizontal="center"/>
    </xf>
    <xf numFmtId="164" fontId="5" fillId="2" borderId="14" xfId="3" applyNumberFormat="1" applyFont="1" applyFill="1" applyBorder="1" applyAlignment="1" applyProtection="1">
      <alignment horizontal="center"/>
    </xf>
    <xf numFmtId="0" fontId="5" fillId="2" borderId="3" xfId="1" applyFont="1" applyFill="1" applyBorder="1" applyAlignment="1" applyProtection="1">
      <alignment horizontal="center"/>
    </xf>
    <xf numFmtId="15" fontId="2" fillId="2" borderId="15" xfId="1" applyNumberFormat="1" applyFont="1" applyFill="1" applyBorder="1" applyAlignment="1" applyProtection="1">
      <alignment horizontal="center"/>
    </xf>
    <xf numFmtId="4" fontId="2" fillId="0" borderId="7" xfId="3" applyNumberFormat="1" applyFont="1" applyFill="1" applyBorder="1" applyAlignment="1" applyProtection="1">
      <alignment horizontal="center"/>
    </xf>
    <xf numFmtId="4" fontId="2" fillId="0" borderId="0" xfId="3" applyNumberFormat="1" applyFont="1" applyFill="1" applyBorder="1" applyAlignment="1" applyProtection="1">
      <alignment horizontal="center"/>
    </xf>
    <xf numFmtId="4" fontId="2" fillId="0" borderId="8" xfId="1" applyNumberFormat="1" applyFont="1" applyFill="1" applyBorder="1" applyAlignment="1" applyProtection="1">
      <alignment horizontal="center"/>
    </xf>
    <xf numFmtId="15" fontId="5" fillId="2" borderId="14" xfId="1" applyNumberFormat="1" applyFont="1" applyFill="1" applyBorder="1" applyAlignment="1" applyProtection="1">
      <alignment horizontal="center"/>
    </xf>
    <xf numFmtId="4" fontId="5" fillId="2" borderId="3" xfId="3" applyNumberFormat="1" applyFont="1" applyFill="1" applyBorder="1" applyAlignment="1" applyProtection="1">
      <alignment horizontal="center"/>
    </xf>
    <xf numFmtId="4" fontId="5" fillId="2" borderId="14" xfId="3" applyNumberFormat="1" applyFont="1" applyFill="1" applyBorder="1" applyAlignment="1" applyProtection="1">
      <alignment horizontal="center"/>
    </xf>
    <xf numFmtId="4" fontId="5" fillId="2" borderId="3" xfId="1" applyNumberFormat="1" applyFont="1" applyFill="1" applyBorder="1" applyAlignment="1" applyProtection="1">
      <alignment horizontal="center"/>
    </xf>
    <xf numFmtId="0" fontId="5" fillId="0" borderId="0" xfId="1" applyFont="1" applyBorder="1" applyAlignment="1" applyProtection="1">
      <alignment horizontal="right"/>
    </xf>
    <xf numFmtId="0" fontId="6" fillId="3" borderId="0" xfId="1" applyFont="1" applyFill="1" applyBorder="1" applyAlignment="1" applyProtection="1">
      <alignment horizontal="center"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165" fontId="5" fillId="3" borderId="0" xfId="2" applyNumberFormat="1" applyFont="1" applyFill="1" applyBorder="1" applyAlignment="1" applyProtection="1">
      <alignment horizontal="center"/>
    </xf>
    <xf numFmtId="0" fontId="2" fillId="0" borderId="0" xfId="1" applyFont="1" applyAlignment="1" applyProtection="1">
      <alignment horizontal="center"/>
    </xf>
    <xf numFmtId="164" fontId="5" fillId="3" borderId="2" xfId="3" applyNumberFormat="1" applyFont="1" applyFill="1" applyBorder="1" applyAlignment="1" applyProtection="1">
      <alignment horizontal="center" vertical="center"/>
    </xf>
    <xf numFmtId="164" fontId="5" fillId="3" borderId="10" xfId="3" applyNumberFormat="1" applyFont="1" applyFill="1" applyBorder="1" applyAlignment="1" applyProtection="1">
      <alignment horizontal="center" vertical="center"/>
    </xf>
    <xf numFmtId="10" fontId="8" fillId="0" borderId="2" xfId="2" applyNumberFormat="1" applyFont="1" applyBorder="1" applyAlignment="1" applyProtection="1">
      <alignment horizontal="center"/>
    </xf>
    <xf numFmtId="0" fontId="5" fillId="0" borderId="10" xfId="1" applyFont="1" applyBorder="1" applyAlignment="1" applyProtection="1">
      <alignment horizontal="center" vertical="center"/>
    </xf>
    <xf numFmtId="40" fontId="9" fillId="0" borderId="10" xfId="1" applyNumberFormat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164" fontId="2" fillId="4" borderId="0" xfId="1" applyNumberFormat="1" applyFont="1" applyFill="1" applyAlignment="1" applyProtection="1">
      <alignment horizontal="center" vertical="center"/>
    </xf>
    <xf numFmtId="168" fontId="2" fillId="0" borderId="0" xfId="4" applyFont="1" applyAlignment="1" applyProtection="1">
      <alignment horizontal="center" vertical="center"/>
    </xf>
    <xf numFmtId="164" fontId="2" fillId="0" borderId="0" xfId="1" applyNumberFormat="1" applyFont="1" applyAlignment="1" applyProtection="1">
      <alignment horizontal="center" vertical="center"/>
    </xf>
    <xf numFmtId="167" fontId="2" fillId="0" borderId="0" xfId="1" applyNumberFormat="1" applyFont="1" applyBorder="1" applyAlignment="1" applyProtection="1">
      <alignment horizontal="center" vertical="center"/>
    </xf>
    <xf numFmtId="15" fontId="2" fillId="2" borderId="4" xfId="1" applyNumberFormat="1" applyFont="1" applyFill="1" applyBorder="1" applyAlignment="1" applyProtection="1">
      <alignment horizontal="center"/>
    </xf>
    <xf numFmtId="38" fontId="2" fillId="2" borderId="0" xfId="1" applyNumberFormat="1" applyFont="1" applyFill="1" applyBorder="1" applyAlignment="1" applyProtection="1">
      <alignment horizontal="center"/>
    </xf>
    <xf numFmtId="38" fontId="2" fillId="2" borderId="5" xfId="1" applyNumberFormat="1" applyFont="1" applyFill="1" applyBorder="1" applyAlignment="1" applyProtection="1">
      <alignment horizontal="center" vertical="center"/>
    </xf>
    <xf numFmtId="10" fontId="8" fillId="2" borderId="5" xfId="2" applyNumberFormat="1" applyFont="1" applyFill="1" applyBorder="1" applyAlignment="1" applyProtection="1">
      <alignment horizontal="center"/>
    </xf>
    <xf numFmtId="40" fontId="2" fillId="2" borderId="5" xfId="1" applyNumberFormat="1" applyFont="1" applyFill="1" applyBorder="1" applyAlignment="1" applyProtection="1">
      <alignment horizontal="center" vertical="center"/>
    </xf>
    <xf numFmtId="38" fontId="2" fillId="2" borderId="6" xfId="1" applyNumberFormat="1" applyFont="1" applyFill="1" applyBorder="1" applyAlignment="1" applyProtection="1">
      <alignment horizontal="center" vertical="center"/>
    </xf>
    <xf numFmtId="169" fontId="6" fillId="3" borderId="0" xfId="1" applyNumberFormat="1" applyFont="1" applyFill="1" applyBorder="1" applyAlignment="1" applyProtection="1">
      <alignment horizontal="center" vertical="center"/>
    </xf>
    <xf numFmtId="169" fontId="2" fillId="3" borderId="0" xfId="1" applyNumberFormat="1" applyFont="1" applyFill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170" fontId="2" fillId="0" borderId="0" xfId="4" applyNumberFormat="1" applyFont="1" applyAlignment="1" applyProtection="1">
      <alignment horizontal="center" vertical="center"/>
    </xf>
    <xf numFmtId="15" fontId="2" fillId="2" borderId="7" xfId="1" applyNumberFormat="1" applyFont="1" applyFill="1" applyBorder="1" applyAlignment="1" applyProtection="1">
      <alignment horizontal="center"/>
    </xf>
    <xf numFmtId="10" fontId="2" fillId="2" borderId="0" xfId="2" applyNumberFormat="1" applyFont="1" applyFill="1" applyBorder="1" applyAlignment="1" applyProtection="1">
      <alignment horizontal="center"/>
    </xf>
    <xf numFmtId="171" fontId="2" fillId="2" borderId="0" xfId="4" applyNumberFormat="1" applyFont="1" applyFill="1" applyBorder="1" applyAlignment="1" applyProtection="1">
      <alignment horizontal="center"/>
    </xf>
    <xf numFmtId="40" fontId="2" fillId="2" borderId="0" xfId="1" applyNumberFormat="1" applyFont="1" applyFill="1" applyBorder="1" applyAlignment="1" applyProtection="1">
      <alignment horizontal="center"/>
    </xf>
    <xf numFmtId="38" fontId="2" fillId="2" borderId="8" xfId="1" applyNumberFormat="1" applyFont="1" applyFill="1" applyBorder="1" applyAlignment="1" applyProtection="1">
      <alignment horizontal="center"/>
    </xf>
    <xf numFmtId="165" fontId="5" fillId="4" borderId="8" xfId="2" applyNumberFormat="1" applyFont="1" applyFill="1" applyBorder="1" applyAlignment="1" applyProtection="1">
      <alignment horizontal="center"/>
    </xf>
    <xf numFmtId="172" fontId="2" fillId="3" borderId="0" xfId="1" applyNumberFormat="1" applyFont="1" applyFill="1" applyAlignment="1" applyProtection="1">
      <alignment horizontal="center" vertical="center"/>
    </xf>
    <xf numFmtId="0" fontId="2" fillId="0" borderId="0" xfId="1" applyFont="1" applyAlignment="1" applyProtection="1">
      <alignment horizontal="right"/>
    </xf>
    <xf numFmtId="168" fontId="2" fillId="0" borderId="0" xfId="1" applyNumberFormat="1" applyFont="1" applyProtection="1"/>
    <xf numFmtId="170" fontId="2" fillId="0" borderId="0" xfId="1" applyNumberFormat="1" applyFont="1" applyProtection="1"/>
    <xf numFmtId="15" fontId="2" fillId="0" borderId="0" xfId="1" applyNumberFormat="1" applyFont="1" applyFill="1" applyBorder="1" applyAlignment="1" applyProtection="1">
      <alignment horizontal="center"/>
    </xf>
    <xf numFmtId="38" fontId="2" fillId="0" borderId="0" xfId="1" applyNumberFormat="1" applyFont="1" applyBorder="1" applyAlignment="1" applyProtection="1">
      <alignment horizontal="center"/>
    </xf>
    <xf numFmtId="40" fontId="2" fillId="0" borderId="0" xfId="1" applyNumberFormat="1" applyFont="1" applyBorder="1" applyAlignment="1" applyProtection="1">
      <alignment horizontal="center"/>
    </xf>
    <xf numFmtId="171" fontId="2" fillId="0" borderId="0" xfId="4" applyNumberFormat="1" applyFont="1" applyBorder="1" applyAlignment="1" applyProtection="1">
      <alignment horizontal="center"/>
    </xf>
    <xf numFmtId="40" fontId="2" fillId="0" borderId="10" xfId="1" applyNumberFormat="1" applyFont="1" applyBorder="1" applyAlignment="1" applyProtection="1">
      <alignment horizontal="center"/>
    </xf>
    <xf numFmtId="38" fontId="2" fillId="0" borderId="10" xfId="1" applyNumberFormat="1" applyFont="1" applyBorder="1" applyAlignment="1" applyProtection="1">
      <alignment horizontal="center"/>
    </xf>
    <xf numFmtId="164" fontId="2" fillId="3" borderId="0" xfId="3" applyNumberFormat="1" applyFont="1" applyFill="1" applyBorder="1" applyAlignment="1" applyProtection="1">
      <alignment horizontal="center"/>
    </xf>
    <xf numFmtId="40" fontId="5" fillId="0" borderId="16" xfId="1" applyNumberFormat="1" applyFont="1" applyBorder="1" applyAlignment="1" applyProtection="1">
      <alignment horizontal="center"/>
    </xf>
    <xf numFmtId="38" fontId="5" fillId="0" borderId="16" xfId="1" applyNumberFormat="1" applyFont="1" applyBorder="1" applyAlignment="1" applyProtection="1">
      <alignment horizontal="center"/>
    </xf>
    <xf numFmtId="169" fontId="2" fillId="3" borderId="0" xfId="1" applyNumberFormat="1" applyFont="1" applyFill="1" applyBorder="1" applyAlignment="1" applyProtection="1">
      <alignment horizontal="center" vertical="center"/>
    </xf>
    <xf numFmtId="173" fontId="2" fillId="2" borderId="0" xfId="1" applyNumberFormat="1" applyFont="1" applyFill="1" applyBorder="1" applyAlignment="1" applyProtection="1">
      <alignment horizontal="center"/>
    </xf>
    <xf numFmtId="164" fontId="2" fillId="2" borderId="0" xfId="1" applyNumberFormat="1" applyFont="1" applyFill="1" applyAlignment="1" applyProtection="1">
      <alignment horizontal="center" vertical="center"/>
    </xf>
    <xf numFmtId="0" fontId="5" fillId="2" borderId="7" xfId="1" applyFont="1" applyFill="1" applyBorder="1" applyAlignment="1" applyProtection="1">
      <alignment horizontal="right"/>
    </xf>
    <xf numFmtId="0" fontId="5" fillId="2" borderId="9" xfId="1" applyFont="1" applyFill="1" applyBorder="1" applyAlignment="1" applyProtection="1">
      <alignment horizontal="right"/>
    </xf>
    <xf numFmtId="0" fontId="5" fillId="2" borderId="4" xfId="1" applyFont="1" applyFill="1" applyBorder="1" applyAlignment="1" applyProtection="1">
      <alignment horizontal="right"/>
    </xf>
    <xf numFmtId="38" fontId="2" fillId="2" borderId="5" xfId="1" applyNumberFormat="1" applyFont="1" applyFill="1" applyBorder="1" applyAlignment="1" applyProtection="1">
      <alignment horizontal="center"/>
    </xf>
    <xf numFmtId="15" fontId="2" fillId="2" borderId="9" xfId="1" applyNumberFormat="1" applyFont="1" applyFill="1" applyBorder="1" applyAlignment="1" applyProtection="1">
      <alignment horizontal="center"/>
    </xf>
    <xf numFmtId="38" fontId="2" fillId="2" borderId="10" xfId="1" applyNumberFormat="1" applyFont="1" applyFill="1" applyBorder="1" applyAlignment="1" applyProtection="1">
      <alignment horizontal="center"/>
    </xf>
    <xf numFmtId="10" fontId="2" fillId="2" borderId="10" xfId="2" applyNumberFormat="1" applyFont="1" applyFill="1" applyBorder="1" applyAlignment="1" applyProtection="1">
      <alignment horizontal="center"/>
    </xf>
    <xf numFmtId="171" fontId="2" fillId="2" borderId="10" xfId="4" applyNumberFormat="1" applyFont="1" applyFill="1" applyBorder="1" applyAlignment="1" applyProtection="1">
      <alignment horizontal="center"/>
    </xf>
    <xf numFmtId="40" fontId="2" fillId="2" borderId="10" xfId="1" applyNumberFormat="1" applyFont="1" applyFill="1" applyBorder="1" applyAlignment="1" applyProtection="1">
      <alignment horizontal="center"/>
    </xf>
    <xf numFmtId="173" fontId="2" fillId="2" borderId="10" xfId="1" applyNumberFormat="1" applyFont="1" applyFill="1" applyBorder="1" applyAlignment="1" applyProtection="1">
      <alignment horizontal="center"/>
    </xf>
    <xf numFmtId="38" fontId="2" fillId="2" borderId="11" xfId="1" applyNumberFormat="1" applyFont="1" applyFill="1" applyBorder="1" applyAlignment="1" applyProtection="1">
      <alignment horizontal="center"/>
    </xf>
    <xf numFmtId="165" fontId="5" fillId="4" borderId="11" xfId="2" applyNumberFormat="1" applyFont="1" applyFill="1" applyBorder="1" applyAlignment="1" applyProtection="1">
      <alignment horizontal="center"/>
    </xf>
    <xf numFmtId="167" fontId="2" fillId="3" borderId="0" xfId="3" applyNumberFormat="1" applyFont="1" applyFill="1" applyBorder="1" applyAlignment="1" applyProtection="1">
      <alignment horizontal="center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center" vertical="center" wrapText="1"/>
    </xf>
    <xf numFmtId="164" fontId="5" fillId="2" borderId="4" xfId="3" applyNumberFormat="1" applyFont="1" applyFill="1" applyBorder="1" applyAlignment="1" applyProtection="1">
      <alignment horizontal="center" vertical="center" wrapText="1"/>
    </xf>
    <xf numFmtId="164" fontId="5" fillId="2" borderId="9" xfId="3" applyNumberFormat="1" applyFont="1" applyFill="1" applyBorder="1" applyAlignment="1" applyProtection="1">
      <alignment horizontal="center" vertical="center" wrapText="1"/>
    </xf>
    <xf numFmtId="164" fontId="5" fillId="2" borderId="5" xfId="3" applyNumberFormat="1" applyFont="1" applyFill="1" applyBorder="1" applyAlignment="1" applyProtection="1">
      <alignment horizontal="center" vertical="center" wrapText="1"/>
    </xf>
    <xf numFmtId="164" fontId="5" fillId="2" borderId="10" xfId="3" applyNumberFormat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right"/>
    </xf>
    <xf numFmtId="0" fontId="5" fillId="2" borderId="0" xfId="1" applyFont="1" applyFill="1" applyBorder="1" applyAlignment="1" applyProtection="1">
      <alignment horizontal="right"/>
    </xf>
    <xf numFmtId="2" fontId="5" fillId="2" borderId="0" xfId="1" applyNumberFormat="1" applyFont="1" applyFill="1" applyBorder="1" applyAlignment="1" applyProtection="1">
      <alignment horizontal="center"/>
    </xf>
    <xf numFmtId="2" fontId="5" fillId="2" borderId="8" xfId="1" applyNumberFormat="1" applyFont="1" applyFill="1" applyBorder="1" applyAlignment="1" applyProtection="1">
      <alignment horizontal="center"/>
    </xf>
    <xf numFmtId="0" fontId="11" fillId="2" borderId="7" xfId="1" applyFont="1" applyFill="1" applyBorder="1" applyAlignment="1" applyProtection="1">
      <alignment horizontal="right"/>
    </xf>
    <xf numFmtId="0" fontId="11" fillId="2" borderId="0" xfId="1" applyFont="1" applyFill="1" applyBorder="1" applyAlignment="1" applyProtection="1">
      <alignment horizontal="right"/>
    </xf>
    <xf numFmtId="10" fontId="11" fillId="4" borderId="0" xfId="2" applyNumberFormat="1" applyFont="1" applyFill="1" applyBorder="1" applyAlignment="1" applyProtection="1">
      <alignment horizontal="center"/>
      <protection locked="0"/>
    </xf>
    <xf numFmtId="10" fontId="11" fillId="4" borderId="8" xfId="2" applyNumberFormat="1" applyFont="1" applyFill="1" applyBorder="1" applyAlignment="1" applyProtection="1">
      <alignment horizontal="center"/>
      <protection locked="0"/>
    </xf>
    <xf numFmtId="175" fontId="5" fillId="4" borderId="10" xfId="1" applyNumberFormat="1" applyFont="1" applyFill="1" applyBorder="1" applyAlignment="1" applyProtection="1">
      <alignment horizontal="center"/>
      <protection locked="0"/>
    </xf>
    <xf numFmtId="175" fontId="5" fillId="4" borderId="11" xfId="1" applyNumberFormat="1" applyFont="1" applyFill="1" applyBorder="1" applyAlignment="1" applyProtection="1">
      <alignment horizontal="center"/>
      <protection locked="0"/>
    </xf>
    <xf numFmtId="0" fontId="5" fillId="2" borderId="9" xfId="1" applyFont="1" applyFill="1" applyBorder="1" applyAlignment="1" applyProtection="1">
      <alignment horizontal="right"/>
    </xf>
    <xf numFmtId="0" fontId="5" fillId="2" borderId="10" xfId="1" applyFont="1" applyFill="1" applyBorder="1" applyAlignment="1" applyProtection="1">
      <alignment horizontal="right"/>
    </xf>
    <xf numFmtId="2" fontId="5" fillId="2" borderId="12" xfId="1" applyNumberFormat="1" applyFont="1" applyFill="1" applyBorder="1" applyAlignment="1" applyProtection="1">
      <alignment horizontal="center"/>
    </xf>
    <xf numFmtId="2" fontId="5" fillId="2" borderId="13" xfId="1" applyNumberFormat="1" applyFont="1" applyFill="1" applyBorder="1" applyAlignment="1" applyProtection="1">
      <alignment horizontal="center"/>
    </xf>
    <xf numFmtId="0" fontId="5" fillId="0" borderId="9" xfId="1" applyFont="1" applyBorder="1" applyAlignment="1" applyProtection="1">
      <alignment horizontal="right"/>
    </xf>
    <xf numFmtId="0" fontId="5" fillId="0" borderId="10" xfId="1" applyFont="1" applyBorder="1" applyAlignment="1" applyProtection="1">
      <alignment horizontal="right"/>
    </xf>
    <xf numFmtId="8" fontId="2" fillId="0" borderId="10" xfId="1" applyNumberFormat="1" applyFont="1" applyBorder="1" applyAlignment="1" applyProtection="1">
      <alignment horizontal="center"/>
    </xf>
    <xf numFmtId="8" fontId="2" fillId="0" borderId="11" xfId="1" applyNumberFormat="1" applyFont="1" applyBorder="1" applyAlignment="1" applyProtection="1">
      <alignment horizontal="center"/>
    </xf>
    <xf numFmtId="164" fontId="5" fillId="2" borderId="0" xfId="3" applyNumberFormat="1" applyFont="1" applyFill="1" applyBorder="1" applyAlignment="1" applyProtection="1">
      <alignment horizontal="center"/>
    </xf>
    <xf numFmtId="164" fontId="5" fillId="2" borderId="8" xfId="3" applyNumberFormat="1" applyFont="1" applyFill="1" applyBorder="1" applyAlignment="1" applyProtection="1">
      <alignment horizontal="center"/>
    </xf>
    <xf numFmtId="10" fontId="5" fillId="2" borderId="0" xfId="1" applyNumberFormat="1" applyFont="1" applyFill="1" applyBorder="1" applyAlignment="1" applyProtection="1">
      <alignment horizontal="center"/>
    </xf>
    <xf numFmtId="10" fontId="5" fillId="2" borderId="8" xfId="1" applyNumberFormat="1" applyFont="1" applyFill="1" applyBorder="1" applyAlignment="1" applyProtection="1">
      <alignment horizontal="center"/>
    </xf>
    <xf numFmtId="0" fontId="5" fillId="2" borderId="8" xfId="1" applyNumberFormat="1" applyFont="1" applyFill="1" applyBorder="1" applyAlignment="1" applyProtection="1">
      <alignment horizontal="center"/>
    </xf>
    <xf numFmtId="174" fontId="5" fillId="4" borderId="0" xfId="1" applyNumberFormat="1" applyFont="1" applyFill="1" applyBorder="1" applyAlignment="1" applyProtection="1">
      <alignment horizontal="center"/>
      <protection locked="0"/>
    </xf>
    <xf numFmtId="174" fontId="5" fillId="4" borderId="8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/>
    <xf numFmtId="0" fontId="4" fillId="2" borderId="3" xfId="1" applyFont="1" applyFill="1" applyBorder="1" applyAlignment="1" applyProtection="1"/>
    <xf numFmtId="164" fontId="5" fillId="2" borderId="5" xfId="3" applyNumberFormat="1" applyFont="1" applyFill="1" applyBorder="1" applyAlignment="1" applyProtection="1">
      <alignment horizontal="center"/>
      <protection locked="0"/>
    </xf>
    <xf numFmtId="164" fontId="5" fillId="2" borderId="6" xfId="3" applyNumberFormat="1" applyFont="1" applyFill="1" applyBorder="1" applyAlignment="1" applyProtection="1">
      <alignment horizontal="center"/>
      <protection locked="0"/>
    </xf>
    <xf numFmtId="0" fontId="5" fillId="2" borderId="4" xfId="1" applyFont="1" applyFill="1" applyBorder="1" applyAlignment="1" applyProtection="1">
      <alignment horizontal="right"/>
    </xf>
    <xf numFmtId="0" fontId="5" fillId="2" borderId="5" xfId="1" applyFont="1" applyFill="1" applyBorder="1" applyAlignment="1" applyProtection="1">
      <alignment horizontal="right"/>
    </xf>
    <xf numFmtId="10" fontId="5" fillId="2" borderId="5" xfId="1" applyNumberFormat="1" applyFont="1" applyFill="1" applyBorder="1" applyAlignment="1" applyProtection="1">
      <alignment horizontal="center"/>
    </xf>
    <xf numFmtId="10" fontId="5" fillId="2" borderId="6" xfId="1" applyNumberFormat="1" applyFont="1" applyFill="1" applyBorder="1" applyAlignment="1" applyProtection="1">
      <alignment horizontal="center"/>
    </xf>
    <xf numFmtId="178" fontId="5" fillId="4" borderId="0" xfId="1" applyNumberFormat="1" applyFont="1" applyFill="1" applyBorder="1" applyAlignment="1" applyProtection="1">
      <alignment horizontal="center"/>
      <protection locked="0"/>
    </xf>
    <xf numFmtId="178" fontId="5" fillId="4" borderId="8" xfId="1" applyNumberFormat="1" applyFont="1" applyFill="1" applyBorder="1" applyAlignment="1" applyProtection="1">
      <alignment horizontal="center"/>
      <protection locked="0"/>
    </xf>
  </cellXfs>
  <cellStyles count="5">
    <cellStyle name="Millares 2" xfId="4"/>
    <cellStyle name="Normal" xfId="0" builtinId="0"/>
    <cellStyle name="Normal 2" xfId="1"/>
    <cellStyle name="Normal_Macro Flujos Última" xfId="3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37</xdr:row>
      <xdr:rowOff>38100</xdr:rowOff>
    </xdr:from>
    <xdr:to>
      <xdr:col>15</xdr:col>
      <xdr:colOff>28576</xdr:colOff>
      <xdr:row>42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67252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9</xdr:col>
      <xdr:colOff>152400</xdr:colOff>
      <xdr:row>2</xdr:row>
      <xdr:rowOff>66676</xdr:rowOff>
    </xdr:from>
    <xdr:to>
      <xdr:col>10</xdr:col>
      <xdr:colOff>744751</xdr:colOff>
      <xdr:row>5</xdr:row>
      <xdr:rowOff>84630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076575" y="35242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571500</xdr:colOff>
      <xdr:row>1</xdr:row>
      <xdr:rowOff>123266</xdr:rowOff>
    </xdr:from>
    <xdr:to>
      <xdr:col>13</xdr:col>
      <xdr:colOff>560294</xdr:colOff>
      <xdr:row>5</xdr:row>
      <xdr:rowOff>123266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976" t="19998" r="30794" b="18834"/>
        <a:stretch/>
      </xdr:blipFill>
      <xdr:spPr>
        <a:xfrm>
          <a:off x="5356412" y="268942"/>
          <a:ext cx="2185147" cy="582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O208"/>
  <sheetViews>
    <sheetView showGridLines="0" tabSelected="1" topLeftCell="A7" zoomScale="85" zoomScaleNormal="85" zoomScaleSheetLayoutView="130" workbookViewId="0">
      <selection activeCell="L14" sqref="L14:M14"/>
    </sheetView>
  </sheetViews>
  <sheetFormatPr baseColWidth="10" defaultColWidth="11.42578125" defaultRowHeight="11.25" x14ac:dyDescent="0.2"/>
  <cols>
    <col min="1" max="1" width="3.7109375" style="1" customWidth="1"/>
    <col min="2" max="2" width="18.85546875" style="1" hidden="1" customWidth="1"/>
    <col min="3" max="3" width="7.140625" style="1" hidden="1" customWidth="1"/>
    <col min="4" max="4" width="5.71093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0.7109375" style="1" customWidth="1"/>
    <col min="9" max="9" width="10.5703125" style="1" bestFit="1" customWidth="1"/>
    <col min="10" max="10" width="11.5703125" style="1" customWidth="1"/>
    <col min="11" max="12" width="16.28515625" style="1" bestFit="1" customWidth="1"/>
    <col min="13" max="13" width="16.7109375" style="1" bestFit="1" customWidth="1"/>
    <col min="14" max="14" width="11.5703125" style="1" customWidth="1"/>
    <col min="15" max="15" width="16.140625" style="1" bestFit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10.140625" style="4" hidden="1" customWidth="1"/>
    <col min="22" max="22" width="15.85546875" style="4" hidden="1" customWidth="1"/>
    <col min="23" max="24" width="12.28515625" style="1" customWidth="1"/>
    <col min="25" max="25" width="11.42578125" style="1" customWidth="1"/>
    <col min="26" max="26" width="11.7109375" style="1" bestFit="1" customWidth="1"/>
    <col min="27" max="27" width="11.7109375" style="1" customWidth="1"/>
    <col min="28" max="28" width="11.7109375" style="1" bestFit="1" customWidth="1"/>
    <col min="29" max="16384" width="11.42578125" style="1"/>
  </cols>
  <sheetData>
    <row r="1" spans="3:145" x14ac:dyDescent="0.2">
      <c r="Q1" s="2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</row>
    <row r="2" spans="3:145" x14ac:dyDescent="0.2"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</row>
    <row r="3" spans="3:145" x14ac:dyDescent="0.2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</row>
    <row r="4" spans="3:145" x14ac:dyDescent="0.2"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</row>
    <row r="5" spans="3:145" x14ac:dyDescent="0.2">
      <c r="J5" s="6"/>
      <c r="K5" s="6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</row>
    <row r="6" spans="3:145" x14ac:dyDescent="0.2"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</row>
    <row r="7" spans="3:145" x14ac:dyDescent="0.2"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</row>
    <row r="8" spans="3:145" ht="15.75" x14ac:dyDescent="0.25">
      <c r="G8" s="124" t="s">
        <v>37</v>
      </c>
      <c r="H8" s="125"/>
      <c r="I8" s="125"/>
      <c r="J8" s="125"/>
      <c r="K8" s="125"/>
      <c r="L8" s="125"/>
      <c r="M8" s="125"/>
      <c r="N8" s="125"/>
      <c r="O8" s="125"/>
      <c r="P8" s="126"/>
      <c r="Q8" s="12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</row>
    <row r="9" spans="3:145" x14ac:dyDescent="0.2">
      <c r="M9" s="7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</row>
    <row r="10" spans="3:145" ht="12.75" customHeight="1" x14ac:dyDescent="0.2">
      <c r="G10" s="78" t="s">
        <v>0</v>
      </c>
      <c r="H10" s="128">
        <v>44937</v>
      </c>
      <c r="I10" s="129"/>
      <c r="J10" s="130" t="s">
        <v>1</v>
      </c>
      <c r="K10" s="131"/>
      <c r="L10" s="132">
        <f>XIRR(O28:O34,E28:E34)</f>
        <v>0.94521342515945439</v>
      </c>
      <c r="M10" s="133"/>
      <c r="N10" s="130" t="s">
        <v>2</v>
      </c>
      <c r="O10" s="131"/>
      <c r="P10" s="132" t="s">
        <v>3</v>
      </c>
      <c r="Q10" s="133"/>
      <c r="R10" s="8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</row>
    <row r="11" spans="3:145" ht="12.75" customHeight="1" x14ac:dyDescent="0.2">
      <c r="G11" s="76" t="s">
        <v>4</v>
      </c>
      <c r="H11" s="117">
        <f>+G34</f>
        <v>45484</v>
      </c>
      <c r="I11" s="118"/>
      <c r="J11" s="99" t="s">
        <v>5</v>
      </c>
      <c r="K11" s="100"/>
      <c r="L11" s="119">
        <f>+(($L$10+1)^(0.0833333333333)-1)*12</f>
        <v>0.68416406707068855</v>
      </c>
      <c r="M11" s="120"/>
      <c r="N11" s="99" t="s">
        <v>6</v>
      </c>
      <c r="O11" s="100"/>
      <c r="P11" s="119">
        <v>1</v>
      </c>
      <c r="Q11" s="121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</row>
    <row r="12" spans="3:145" ht="12.75" customHeight="1" x14ac:dyDescent="0.2">
      <c r="C12" s="9"/>
      <c r="D12" s="9"/>
      <c r="G12" s="76" t="s">
        <v>7</v>
      </c>
      <c r="H12" s="119" t="s">
        <v>8</v>
      </c>
      <c r="I12" s="120"/>
      <c r="J12" s="99" t="s">
        <v>9</v>
      </c>
      <c r="K12" s="100"/>
      <c r="L12" s="119">
        <f>+(($L$10+1)^(0.25)-1)*4</f>
        <v>0.72391207814201142</v>
      </c>
      <c r="M12" s="120"/>
      <c r="N12" s="99" t="s">
        <v>40</v>
      </c>
      <c r="O12" s="100"/>
      <c r="P12" s="122">
        <f>H13*H14</f>
        <v>17894550000</v>
      </c>
      <c r="Q12" s="123"/>
      <c r="S12" s="10"/>
      <c r="U12" s="11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</row>
    <row r="13" spans="3:145" ht="12.75" customHeight="1" x14ac:dyDescent="0.2">
      <c r="G13" s="76" t="s">
        <v>38</v>
      </c>
      <c r="H13" s="134">
        <v>178.94550000000001</v>
      </c>
      <c r="I13" s="135"/>
      <c r="J13" s="99" t="s">
        <v>10</v>
      </c>
      <c r="K13" s="100"/>
      <c r="L13" s="101">
        <f>+(V36/U36)*12</f>
        <v>12.351267077679928</v>
      </c>
      <c r="M13" s="102"/>
      <c r="N13" s="103" t="s">
        <v>11</v>
      </c>
      <c r="O13" s="104"/>
      <c r="P13" s="105">
        <v>0.03</v>
      </c>
      <c r="Q13" s="106"/>
      <c r="S13" s="10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</row>
    <row r="14" spans="3:145" ht="12.75" customHeight="1" x14ac:dyDescent="0.2">
      <c r="G14" s="77" t="s">
        <v>39</v>
      </c>
      <c r="H14" s="107">
        <v>100000000</v>
      </c>
      <c r="I14" s="108"/>
      <c r="J14" s="109" t="s">
        <v>12</v>
      </c>
      <c r="K14" s="110"/>
      <c r="L14" s="111">
        <f>+D35</f>
        <v>18</v>
      </c>
      <c r="M14" s="112"/>
      <c r="N14" s="113" t="s">
        <v>13</v>
      </c>
      <c r="O14" s="114"/>
      <c r="P14" s="115" t="s">
        <v>14</v>
      </c>
      <c r="Q14" s="116"/>
      <c r="S14" s="10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</row>
    <row r="15" spans="3:145" x14ac:dyDescent="0.2">
      <c r="H15" s="88"/>
      <c r="I15" s="12"/>
      <c r="J15" s="12"/>
      <c r="M15" s="13"/>
      <c r="N15" s="14"/>
      <c r="S15" s="10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</row>
    <row r="16" spans="3:145" x14ac:dyDescent="0.2">
      <c r="J16" s="15" t="s">
        <v>15</v>
      </c>
      <c r="K16" s="16" t="s">
        <v>16</v>
      </c>
      <c r="L16" s="17" t="s">
        <v>17</v>
      </c>
      <c r="M16" s="18" t="s">
        <v>18</v>
      </c>
      <c r="N16" s="14"/>
      <c r="S16" s="10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</row>
    <row r="17" spans="2:145" ht="12.75" customHeight="1" x14ac:dyDescent="0.2">
      <c r="J17" s="19">
        <f>+G29</f>
        <v>45027</v>
      </c>
      <c r="K17" s="20">
        <f t="shared" ref="K17:K22" si="0">+$P$12*L29/100</f>
        <v>0</v>
      </c>
      <c r="L17" s="21">
        <f t="shared" ref="L17:L22" si="1">+$P$12*K29/100</f>
        <v>3193662400.273972</v>
      </c>
      <c r="M17" s="22">
        <f>SUM(K17:L17)</f>
        <v>3193662400.273972</v>
      </c>
      <c r="N17" s="14"/>
      <c r="S17" s="10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</row>
    <row r="18" spans="2:145" ht="12.75" customHeight="1" x14ac:dyDescent="0.2">
      <c r="J18" s="19">
        <f t="shared" ref="J18:J22" si="2">+G30</f>
        <v>45118</v>
      </c>
      <c r="K18" s="20">
        <f t="shared" si="0"/>
        <v>0</v>
      </c>
      <c r="L18" s="21">
        <f t="shared" si="1"/>
        <v>3229147538.0547943</v>
      </c>
      <c r="M18" s="22">
        <f t="shared" ref="M18:M22" si="3">SUM(K18:L18)</f>
        <v>3229147538.0547943</v>
      </c>
      <c r="N18" s="14"/>
      <c r="S18" s="10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</row>
    <row r="19" spans="2:145" ht="12.75" customHeight="1" x14ac:dyDescent="0.2">
      <c r="J19" s="19">
        <f t="shared" si="2"/>
        <v>45210</v>
      </c>
      <c r="K19" s="20">
        <f t="shared" si="0"/>
        <v>0</v>
      </c>
      <c r="L19" s="21">
        <f t="shared" si="1"/>
        <v>3264632675.8356156</v>
      </c>
      <c r="M19" s="22">
        <f t="shared" si="3"/>
        <v>3264632675.8356156</v>
      </c>
      <c r="N19" s="14"/>
      <c r="S19" s="10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</row>
    <row r="20" spans="2:145" ht="12.75" customHeight="1" x14ac:dyDescent="0.2">
      <c r="J20" s="19">
        <f t="shared" si="2"/>
        <v>45302</v>
      </c>
      <c r="K20" s="20">
        <f t="shared" si="0"/>
        <v>0</v>
      </c>
      <c r="L20" s="21">
        <f t="shared" si="1"/>
        <v>3264632675.8356156</v>
      </c>
      <c r="M20" s="22">
        <f t="shared" si="3"/>
        <v>3264632675.8356156</v>
      </c>
      <c r="N20" s="14"/>
      <c r="S20" s="10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</row>
    <row r="21" spans="2:145" ht="12.75" customHeight="1" x14ac:dyDescent="0.2">
      <c r="J21" s="19">
        <f t="shared" si="2"/>
        <v>45393</v>
      </c>
      <c r="K21" s="20">
        <f t="shared" si="0"/>
        <v>0</v>
      </c>
      <c r="L21" s="21">
        <f t="shared" si="1"/>
        <v>3229147538.0547943</v>
      </c>
      <c r="M21" s="22">
        <f t="shared" si="3"/>
        <v>3229147538.0547943</v>
      </c>
      <c r="N21" s="14"/>
      <c r="S21" s="10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</row>
    <row r="22" spans="2:145" ht="12.75" customHeight="1" x14ac:dyDescent="0.2">
      <c r="J22" s="19">
        <f t="shared" si="2"/>
        <v>45484</v>
      </c>
      <c r="K22" s="20">
        <f t="shared" si="0"/>
        <v>17894550000</v>
      </c>
      <c r="L22" s="21">
        <f t="shared" si="1"/>
        <v>3229147538.0547943</v>
      </c>
      <c r="M22" s="22">
        <f t="shared" si="3"/>
        <v>21123697538.054794</v>
      </c>
      <c r="N22" s="14"/>
      <c r="S22" s="10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</row>
    <row r="23" spans="2:145" ht="12.75" customHeight="1" x14ac:dyDescent="0.2">
      <c r="J23" s="23" t="s">
        <v>18</v>
      </c>
      <c r="K23" s="24">
        <f>SUM(K17:K22)</f>
        <v>17894550000</v>
      </c>
      <c r="L23" s="25">
        <f>SUM(L17:L22)</f>
        <v>19410370366.109585</v>
      </c>
      <c r="M23" s="26">
        <f>SUM(K23:L23)</f>
        <v>37304920366.109589</v>
      </c>
      <c r="N23" s="14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</row>
    <row r="24" spans="2:145" x14ac:dyDescent="0.2">
      <c r="H24" s="27"/>
      <c r="I24" s="12"/>
      <c r="J24" s="12"/>
      <c r="M24" s="13"/>
      <c r="N24" s="14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</row>
    <row r="25" spans="2:145" ht="14.25" customHeight="1" x14ac:dyDescent="0.2">
      <c r="G25" s="95" t="s">
        <v>19</v>
      </c>
      <c r="H25" s="97" t="s">
        <v>20</v>
      </c>
      <c r="I25" s="97" t="s">
        <v>21</v>
      </c>
      <c r="J25" s="97" t="s">
        <v>22</v>
      </c>
      <c r="K25" s="89" t="s">
        <v>23</v>
      </c>
      <c r="L25" s="89" t="s">
        <v>24</v>
      </c>
      <c r="M25" s="89" t="s">
        <v>25</v>
      </c>
      <c r="N25" s="91" t="s">
        <v>26</v>
      </c>
      <c r="O25" s="93" t="s">
        <v>27</v>
      </c>
      <c r="P25" s="93" t="s">
        <v>28</v>
      </c>
      <c r="R25" s="28" t="s">
        <v>29</v>
      </c>
      <c r="S25" s="28" t="s">
        <v>30</v>
      </c>
      <c r="T25" s="28" t="s">
        <v>31</v>
      </c>
      <c r="U25" s="28" t="s">
        <v>32</v>
      </c>
      <c r="V25" s="28" t="s">
        <v>33</v>
      </c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</row>
    <row r="26" spans="2:145" ht="11.25" customHeight="1" x14ac:dyDescent="0.2">
      <c r="G26" s="96"/>
      <c r="H26" s="98"/>
      <c r="I26" s="98"/>
      <c r="J26" s="98"/>
      <c r="K26" s="90"/>
      <c r="L26" s="90"/>
      <c r="M26" s="90"/>
      <c r="N26" s="92"/>
      <c r="O26" s="94"/>
      <c r="P26" s="94"/>
      <c r="R26" s="29"/>
      <c r="S26" s="30">
        <f>+L10</f>
        <v>0.94521342515945439</v>
      </c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</row>
    <row r="27" spans="2:145" x14ac:dyDescent="0.2">
      <c r="B27" s="1" t="s">
        <v>34</v>
      </c>
      <c r="C27" s="31" t="s">
        <v>35</v>
      </c>
      <c r="D27" s="31" t="s">
        <v>36</v>
      </c>
      <c r="G27" s="32"/>
      <c r="H27" s="33"/>
      <c r="I27" s="33"/>
      <c r="J27" s="34">
        <f>+J28</f>
        <v>0.03</v>
      </c>
      <c r="K27" s="35"/>
      <c r="L27" s="35"/>
      <c r="M27" s="36">
        <f>+M28</f>
        <v>100</v>
      </c>
      <c r="N27" s="37"/>
      <c r="O27" s="38"/>
      <c r="R27" s="29"/>
      <c r="S27" s="30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</row>
    <row r="28" spans="2:145" s="52" customFormat="1" ht="12.75" customHeight="1" x14ac:dyDescent="0.2">
      <c r="B28" s="75">
        <f>+H10</f>
        <v>44937</v>
      </c>
      <c r="C28" s="40"/>
      <c r="D28" s="40"/>
      <c r="E28" s="41">
        <f>+H10</f>
        <v>44937</v>
      </c>
      <c r="F28" s="42">
        <f>+H10</f>
        <v>44937</v>
      </c>
      <c r="G28" s="43">
        <f>+F28</f>
        <v>44937</v>
      </c>
      <c r="H28" s="79"/>
      <c r="I28" s="45"/>
      <c r="J28" s="46">
        <f>+$P$13</f>
        <v>0.03</v>
      </c>
      <c r="K28" s="45"/>
      <c r="L28" s="45"/>
      <c r="M28" s="47">
        <v>100</v>
      </c>
      <c r="N28" s="47">
        <f>+P11*100</f>
        <v>100</v>
      </c>
      <c r="O28" s="48">
        <f>-(P12*P11)</f>
        <v>-17894550000</v>
      </c>
      <c r="P28" s="48"/>
      <c r="Q28" s="1"/>
      <c r="R28" s="49">
        <f>I28/365</f>
        <v>0</v>
      </c>
      <c r="S28" s="49">
        <f t="shared" ref="S28:S35" si="4">1/(1+$L$10)^(I28/365)</f>
        <v>1</v>
      </c>
      <c r="T28" s="50">
        <f t="shared" ref="T28:T34" si="5">+N28</f>
        <v>100</v>
      </c>
      <c r="U28" s="50">
        <f t="shared" ref="U28:U34" si="6">+T28*S28</f>
        <v>100</v>
      </c>
      <c r="V28" s="50">
        <f>+U28*R28</f>
        <v>0</v>
      </c>
      <c r="W28" s="1"/>
      <c r="X28" s="1"/>
      <c r="Y28" s="5"/>
      <c r="Z28" s="5"/>
      <c r="AA28" s="5"/>
      <c r="AB28" s="5"/>
      <c r="AC28" s="5"/>
      <c r="AD28" s="5"/>
      <c r="AE28" s="5"/>
      <c r="AF28" s="5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</row>
    <row r="29" spans="2:145" s="52" customFormat="1" ht="12.75" customHeight="1" x14ac:dyDescent="0.2">
      <c r="B29" s="39">
        <v>45027</v>
      </c>
      <c r="C29" s="40">
        <f>+B29-B28</f>
        <v>90</v>
      </c>
      <c r="D29" s="53">
        <f>+ROUND(C29/30.5,0)</f>
        <v>3</v>
      </c>
      <c r="E29" s="41">
        <f t="shared" ref="E29:E34" si="7">+G29</f>
        <v>45027</v>
      </c>
      <c r="F29" s="42">
        <f>+F28+C29</f>
        <v>45027</v>
      </c>
      <c r="G29" s="54">
        <f t="shared" ref="G29:G34" si="8">+F29</f>
        <v>45027</v>
      </c>
      <c r="H29" s="44">
        <f t="shared" ref="H29:H31" si="9">+F29-F28</f>
        <v>90</v>
      </c>
      <c r="I29" s="44">
        <f>+IF(G29-$H$10&lt;0,0,G29-$H$10)</f>
        <v>90</v>
      </c>
      <c r="J29" s="55">
        <f>+P29+$P$13</f>
        <v>0.7238</v>
      </c>
      <c r="K29" s="56">
        <f>+J29/365*H29*M28</f>
        <v>17.847123287671231</v>
      </c>
      <c r="L29" s="57">
        <v>0</v>
      </c>
      <c r="M29" s="57">
        <f>+M28-L29</f>
        <v>100</v>
      </c>
      <c r="N29" s="74">
        <f>+IF(G29&gt;$H$10,K29+L29,0)</f>
        <v>17.847123287671231</v>
      </c>
      <c r="O29" s="58">
        <f t="shared" ref="O29:O34" si="10">+N29*$P$12/100</f>
        <v>3193662400.273972</v>
      </c>
      <c r="P29" s="59">
        <v>0.69379999999999997</v>
      </c>
      <c r="Q29" s="1"/>
      <c r="R29" s="49">
        <f>I29/365</f>
        <v>0.24657534246575341</v>
      </c>
      <c r="S29" s="49">
        <f t="shared" si="4"/>
        <v>0.84868748763491675</v>
      </c>
      <c r="T29" s="50">
        <f t="shared" si="5"/>
        <v>17.847123287671231</v>
      </c>
      <c r="U29" s="60">
        <f t="shared" si="6"/>
        <v>15.146630224524312</v>
      </c>
      <c r="V29" s="50">
        <f t="shared" ref="V29:V34" si="11">+U29*R29</f>
        <v>3.7347855348142138</v>
      </c>
      <c r="W29" s="1"/>
      <c r="X29" s="1"/>
      <c r="Y29" s="5"/>
      <c r="Z29" s="5"/>
      <c r="AA29" s="5"/>
      <c r="AB29" s="5"/>
      <c r="AC29" s="5"/>
      <c r="AD29" s="5"/>
      <c r="AE29" s="5"/>
      <c r="AF29" s="5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</row>
    <row r="30" spans="2:145" s="52" customFormat="1" ht="12.75" customHeight="1" x14ac:dyDescent="0.2">
      <c r="B30" s="39">
        <v>45118</v>
      </c>
      <c r="C30" s="40">
        <f t="shared" ref="C30:C34" si="12">+B30-B29</f>
        <v>91</v>
      </c>
      <c r="D30" s="53">
        <f t="shared" ref="D30:D31" si="13">+ROUND(C30/30.5,0)</f>
        <v>3</v>
      </c>
      <c r="E30" s="41">
        <f t="shared" si="7"/>
        <v>45118</v>
      </c>
      <c r="F30" s="42">
        <f t="shared" ref="F30:F34" si="14">+F29+C30</f>
        <v>45118</v>
      </c>
      <c r="G30" s="54">
        <f t="shared" si="8"/>
        <v>45118</v>
      </c>
      <c r="H30" s="44">
        <f t="shared" si="9"/>
        <v>91</v>
      </c>
      <c r="I30" s="44">
        <f t="shared" ref="I30:I34" si="15">+IF(G30-$H$10&lt;0,0,G30-$H$10)</f>
        <v>181</v>
      </c>
      <c r="J30" s="55">
        <f t="shared" ref="J30:J34" si="16">+P30+$P$13</f>
        <v>0.7238</v>
      </c>
      <c r="K30" s="56">
        <f t="shared" ref="K30:K34" si="17">+J30/365*H30*M29</f>
        <v>18.045424657534245</v>
      </c>
      <c r="L30" s="57">
        <v>0</v>
      </c>
      <c r="M30" s="57">
        <f t="shared" ref="M30:M34" si="18">+M29-L30</f>
        <v>100</v>
      </c>
      <c r="N30" s="74">
        <f t="shared" ref="N30:N34" si="19">+IF(G30&gt;$H$10,K30+L30,0)</f>
        <v>18.045424657534245</v>
      </c>
      <c r="O30" s="58">
        <f t="shared" si="10"/>
        <v>3229147538.0547943</v>
      </c>
      <c r="P30" s="59">
        <f>+$P$29</f>
        <v>0.69379999999999997</v>
      </c>
      <c r="Q30" s="1"/>
      <c r="R30" s="49">
        <f t="shared" ref="R30:R35" si="20">I30/365</f>
        <v>0.49589041095890413</v>
      </c>
      <c r="S30" s="49">
        <f t="shared" si="4"/>
        <v>0.71895864064834669</v>
      </c>
      <c r="T30" s="50">
        <f t="shared" si="5"/>
        <v>18.045424657534245</v>
      </c>
      <c r="U30" s="60">
        <f t="shared" si="6"/>
        <v>12.973913981702978</v>
      </c>
      <c r="V30" s="50">
        <f t="shared" si="11"/>
        <v>6.4336395361321621</v>
      </c>
      <c r="W30" s="1"/>
      <c r="X30" s="1"/>
      <c r="Y30" s="5"/>
      <c r="Z30" s="5"/>
      <c r="AA30" s="5"/>
      <c r="AB30" s="5"/>
      <c r="AC30" s="5"/>
      <c r="AD30" s="5"/>
      <c r="AE30" s="5"/>
      <c r="AF30" s="5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</row>
    <row r="31" spans="2:145" s="52" customFormat="1" ht="12.75" customHeight="1" x14ac:dyDescent="0.2">
      <c r="B31" s="39">
        <v>45210</v>
      </c>
      <c r="C31" s="40">
        <f t="shared" si="12"/>
        <v>92</v>
      </c>
      <c r="D31" s="53">
        <f t="shared" si="13"/>
        <v>3</v>
      </c>
      <c r="E31" s="41">
        <f t="shared" si="7"/>
        <v>45210</v>
      </c>
      <c r="F31" s="42">
        <f t="shared" si="14"/>
        <v>45210</v>
      </c>
      <c r="G31" s="54">
        <f t="shared" si="8"/>
        <v>45210</v>
      </c>
      <c r="H31" s="44">
        <f t="shared" si="9"/>
        <v>92</v>
      </c>
      <c r="I31" s="44">
        <f t="shared" si="15"/>
        <v>273</v>
      </c>
      <c r="J31" s="55">
        <f t="shared" si="16"/>
        <v>0.7238</v>
      </c>
      <c r="K31" s="56">
        <f t="shared" si="17"/>
        <v>18.243726027397258</v>
      </c>
      <c r="L31" s="57">
        <v>0</v>
      </c>
      <c r="M31" s="57">
        <f t="shared" si="18"/>
        <v>100</v>
      </c>
      <c r="N31" s="74">
        <f t="shared" si="19"/>
        <v>18.243726027397258</v>
      </c>
      <c r="O31" s="58">
        <f t="shared" si="10"/>
        <v>3264632675.8356156</v>
      </c>
      <c r="P31" s="59">
        <f>+$P$29</f>
        <v>0.69379999999999997</v>
      </c>
      <c r="Q31" s="1"/>
      <c r="R31" s="49">
        <f t="shared" si="20"/>
        <v>0.74794520547945209</v>
      </c>
      <c r="S31" s="49">
        <f t="shared" si="4"/>
        <v>0.60795064652980757</v>
      </c>
      <c r="T31" s="50">
        <f t="shared" si="5"/>
        <v>18.243726027397258</v>
      </c>
      <c r="U31" s="60">
        <f t="shared" si="6"/>
        <v>11.091285033468841</v>
      </c>
      <c r="V31" s="50">
        <f t="shared" si="11"/>
        <v>8.2956734633890239</v>
      </c>
      <c r="W31" s="1"/>
      <c r="X31" s="1"/>
      <c r="Y31" s="5"/>
      <c r="Z31" s="5"/>
      <c r="AA31" s="5"/>
      <c r="AB31" s="5"/>
      <c r="AC31" s="5"/>
      <c r="AD31" s="5"/>
      <c r="AE31" s="5"/>
      <c r="AF31" s="5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</row>
    <row r="32" spans="2:145" s="52" customFormat="1" ht="12.75" customHeight="1" x14ac:dyDescent="0.2">
      <c r="B32" s="39">
        <v>45302</v>
      </c>
      <c r="C32" s="40">
        <f t="shared" si="12"/>
        <v>92</v>
      </c>
      <c r="D32" s="53">
        <f>+ROUND(C32/30.5,0)</f>
        <v>3</v>
      </c>
      <c r="E32" s="41">
        <f t="shared" si="7"/>
        <v>45302</v>
      </c>
      <c r="F32" s="42">
        <f t="shared" si="14"/>
        <v>45302</v>
      </c>
      <c r="G32" s="54">
        <f t="shared" si="8"/>
        <v>45302</v>
      </c>
      <c r="H32" s="44">
        <f>+F32-F31</f>
        <v>92</v>
      </c>
      <c r="I32" s="44">
        <f t="shared" si="15"/>
        <v>365</v>
      </c>
      <c r="J32" s="55">
        <f t="shared" si="16"/>
        <v>0.7238</v>
      </c>
      <c r="K32" s="56">
        <f t="shared" si="17"/>
        <v>18.243726027397258</v>
      </c>
      <c r="L32" s="57">
        <v>0</v>
      </c>
      <c r="M32" s="57">
        <f t="shared" si="18"/>
        <v>100</v>
      </c>
      <c r="N32" s="74">
        <f t="shared" si="19"/>
        <v>18.243726027397258</v>
      </c>
      <c r="O32" s="58">
        <f t="shared" si="10"/>
        <v>3264632675.8356156</v>
      </c>
      <c r="P32" s="59">
        <f>+$P$29</f>
        <v>0.69379999999999997</v>
      </c>
      <c r="Q32" s="1"/>
      <c r="R32" s="49">
        <f t="shared" si="20"/>
        <v>1</v>
      </c>
      <c r="S32" s="49">
        <f t="shared" si="4"/>
        <v>0.51408240713639286</v>
      </c>
      <c r="T32" s="50">
        <f t="shared" si="5"/>
        <v>18.243726027397258</v>
      </c>
      <c r="U32" s="60">
        <f t="shared" si="6"/>
        <v>9.3787785913012449</v>
      </c>
      <c r="V32" s="50">
        <f t="shared" si="11"/>
        <v>9.3787785913012449</v>
      </c>
      <c r="W32" s="1"/>
      <c r="X32" s="1"/>
      <c r="Y32" s="5"/>
      <c r="Z32" s="5"/>
      <c r="AA32" s="5"/>
      <c r="AB32" s="5"/>
      <c r="AC32" s="5"/>
      <c r="AD32" s="5"/>
      <c r="AE32" s="5"/>
      <c r="AF32" s="5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</row>
    <row r="33" spans="2:145" s="52" customFormat="1" ht="12.75" customHeight="1" x14ac:dyDescent="0.2">
      <c r="B33" s="39">
        <v>45393</v>
      </c>
      <c r="C33" s="40">
        <f t="shared" si="12"/>
        <v>91</v>
      </c>
      <c r="D33" s="53">
        <f t="shared" ref="D33:D34" si="21">+ROUND(C33/30.5,0)</f>
        <v>3</v>
      </c>
      <c r="E33" s="41">
        <f t="shared" si="7"/>
        <v>45393</v>
      </c>
      <c r="F33" s="42">
        <f t="shared" si="14"/>
        <v>45393</v>
      </c>
      <c r="G33" s="54">
        <f t="shared" si="8"/>
        <v>45393</v>
      </c>
      <c r="H33" s="44">
        <f t="shared" ref="H33:H34" si="22">+F33-F32</f>
        <v>91</v>
      </c>
      <c r="I33" s="44">
        <f t="shared" si="15"/>
        <v>456</v>
      </c>
      <c r="J33" s="55">
        <f t="shared" si="16"/>
        <v>0.7238</v>
      </c>
      <c r="K33" s="56">
        <f t="shared" si="17"/>
        <v>18.045424657534245</v>
      </c>
      <c r="L33" s="57">
        <v>0</v>
      </c>
      <c r="M33" s="57">
        <f t="shared" si="18"/>
        <v>100</v>
      </c>
      <c r="N33" s="74">
        <f t="shared" si="19"/>
        <v>18.045424657534245</v>
      </c>
      <c r="O33" s="58">
        <f t="shared" si="10"/>
        <v>3229147538.0547943</v>
      </c>
      <c r="P33" s="59">
        <f>+$P$29</f>
        <v>0.69379999999999997</v>
      </c>
      <c r="Q33" s="1"/>
      <c r="R33" s="49">
        <f t="shared" si="20"/>
        <v>1.2493150684931507</v>
      </c>
      <c r="S33" s="49">
        <f t="shared" si="4"/>
        <v>0.43550069254114543</v>
      </c>
      <c r="T33" s="50">
        <f t="shared" si="5"/>
        <v>18.045424657534245</v>
      </c>
      <c r="U33" s="60">
        <f t="shared" si="6"/>
        <v>7.8587949355552258</v>
      </c>
      <c r="V33" s="50">
        <f t="shared" si="11"/>
        <v>9.8181109331868033</v>
      </c>
      <c r="W33" s="1"/>
      <c r="X33" s="1"/>
      <c r="Y33" s="5"/>
      <c r="Z33" s="5"/>
      <c r="AA33" s="5"/>
      <c r="AB33" s="5"/>
      <c r="AC33" s="5"/>
      <c r="AD33" s="5"/>
      <c r="AE33" s="5"/>
      <c r="AF33" s="5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</row>
    <row r="34" spans="2:145" s="52" customFormat="1" ht="12.75" customHeight="1" x14ac:dyDescent="0.2">
      <c r="B34" s="39">
        <v>45484</v>
      </c>
      <c r="C34" s="40">
        <f t="shared" si="12"/>
        <v>91</v>
      </c>
      <c r="D34" s="53">
        <f t="shared" si="21"/>
        <v>3</v>
      </c>
      <c r="E34" s="41">
        <f t="shared" si="7"/>
        <v>45484</v>
      </c>
      <c r="F34" s="42">
        <f t="shared" si="14"/>
        <v>45484</v>
      </c>
      <c r="G34" s="80">
        <f t="shared" si="8"/>
        <v>45484</v>
      </c>
      <c r="H34" s="81">
        <f t="shared" si="22"/>
        <v>91</v>
      </c>
      <c r="I34" s="81">
        <f t="shared" si="15"/>
        <v>547</v>
      </c>
      <c r="J34" s="82">
        <f t="shared" si="16"/>
        <v>0.7238</v>
      </c>
      <c r="K34" s="83">
        <f t="shared" si="17"/>
        <v>18.045424657534245</v>
      </c>
      <c r="L34" s="84">
        <v>100</v>
      </c>
      <c r="M34" s="84">
        <f t="shared" si="18"/>
        <v>0</v>
      </c>
      <c r="N34" s="85">
        <f t="shared" si="19"/>
        <v>118.04542465753424</v>
      </c>
      <c r="O34" s="86">
        <f t="shared" si="10"/>
        <v>21123697538.054794</v>
      </c>
      <c r="P34" s="87">
        <f>+$P$29</f>
        <v>0.69379999999999997</v>
      </c>
      <c r="Q34" s="1"/>
      <c r="R34" s="49">
        <f t="shared" si="20"/>
        <v>1.4986301369863013</v>
      </c>
      <c r="S34" s="49">
        <f t="shared" si="4"/>
        <v>0.36893083787926184</v>
      </c>
      <c r="T34" s="50">
        <f t="shared" si="5"/>
        <v>118.04542465753424</v>
      </c>
      <c r="U34" s="60">
        <f t="shared" si="6"/>
        <v>43.550597426717381</v>
      </c>
      <c r="V34" s="50">
        <f t="shared" si="11"/>
        <v>65.266237787436737</v>
      </c>
      <c r="W34" s="1"/>
      <c r="X34" s="1"/>
      <c r="Y34" s="5"/>
      <c r="Z34" s="5"/>
      <c r="AA34" s="5"/>
      <c r="AB34" s="5"/>
      <c r="AC34" s="5"/>
      <c r="AD34" s="5"/>
      <c r="AE34" s="5"/>
      <c r="AF34" s="5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</row>
    <row r="35" spans="2:145" ht="12.75" customHeight="1" x14ac:dyDescent="0.2">
      <c r="C35" s="62">
        <f>SUM(C29:C34)</f>
        <v>547</v>
      </c>
      <c r="D35" s="63">
        <f>SUM(D29:D34)</f>
        <v>18</v>
      </c>
      <c r="G35" s="64"/>
      <c r="H35" s="65"/>
      <c r="I35" s="66"/>
      <c r="J35" s="55"/>
      <c r="K35" s="67"/>
      <c r="L35" s="68"/>
      <c r="M35" s="66"/>
      <c r="N35" s="66"/>
      <c r="O35" s="69"/>
      <c r="Q35" s="61"/>
      <c r="R35" s="1">
        <f t="shared" si="20"/>
        <v>0</v>
      </c>
      <c r="S35" s="1">
        <f t="shared" si="4"/>
        <v>1</v>
      </c>
      <c r="T35" s="50"/>
      <c r="U35" s="1"/>
      <c r="V35" s="1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</row>
    <row r="36" spans="2:145" x14ac:dyDescent="0.2">
      <c r="G36" s="70"/>
      <c r="H36" s="65"/>
      <c r="I36" s="65"/>
      <c r="J36" s="65"/>
      <c r="K36" s="65"/>
      <c r="L36" s="71">
        <f>SUM(L32:L34)</f>
        <v>100</v>
      </c>
      <c r="M36" s="66"/>
      <c r="N36" s="66"/>
      <c r="O36" s="72">
        <f>SUM(O28:O34)</f>
        <v>19410370366.109585</v>
      </c>
      <c r="Q36" s="61"/>
      <c r="R36" s="73"/>
      <c r="S36" s="73"/>
      <c r="T36" s="50"/>
      <c r="U36" s="50">
        <f>SUM(U29:U34)</f>
        <v>100.00000019326998</v>
      </c>
      <c r="V36" s="50">
        <f>SUM(V29:V34)</f>
        <v>102.92722584626019</v>
      </c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</row>
    <row r="37" spans="2:145" x14ac:dyDescent="0.2"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</row>
    <row r="38" spans="2:145" x14ac:dyDescent="0.2">
      <c r="R38" s="1"/>
      <c r="S38" s="1"/>
      <c r="T38" s="1"/>
      <c r="U38" s="1"/>
      <c r="V38" s="1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</row>
    <row r="39" spans="2:145" x14ac:dyDescent="0.2">
      <c r="R39" s="1"/>
      <c r="S39" s="1"/>
      <c r="T39" s="1"/>
      <c r="U39" s="1"/>
      <c r="V39" s="1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</row>
    <row r="40" spans="2:145" x14ac:dyDescent="0.2">
      <c r="R40" s="1"/>
      <c r="S40" s="1"/>
      <c r="T40" s="1"/>
      <c r="U40" s="1"/>
      <c r="V40" s="1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</row>
    <row r="41" spans="2:145" x14ac:dyDescent="0.2">
      <c r="R41" s="1"/>
      <c r="S41" s="1"/>
      <c r="T41" s="1"/>
      <c r="U41" s="1"/>
      <c r="V41" s="1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</row>
    <row r="42" spans="2:145" ht="9.75" customHeight="1" x14ac:dyDescent="0.2">
      <c r="R42" s="1"/>
      <c r="S42" s="1"/>
      <c r="T42" s="1"/>
      <c r="U42" s="1"/>
      <c r="V42" s="1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</row>
    <row r="43" spans="2:145" x14ac:dyDescent="0.2">
      <c r="R43" s="1"/>
      <c r="S43" s="1"/>
      <c r="T43" s="1"/>
      <c r="U43" s="1"/>
      <c r="V43" s="1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</row>
    <row r="44" spans="2:145" x14ac:dyDescent="0.2">
      <c r="R44" s="1"/>
      <c r="S44" s="1"/>
      <c r="T44" s="1"/>
      <c r="U44" s="1"/>
      <c r="V44" s="1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</row>
    <row r="45" spans="2:145" x14ac:dyDescent="0.2">
      <c r="R45" s="1"/>
      <c r="S45" s="1"/>
      <c r="T45" s="1"/>
      <c r="U45" s="1"/>
      <c r="V45" s="1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</row>
    <row r="46" spans="2:145" x14ac:dyDescent="0.2">
      <c r="R46" s="1"/>
      <c r="S46" s="1"/>
      <c r="T46" s="1"/>
      <c r="U46" s="1"/>
      <c r="V46" s="1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</row>
    <row r="47" spans="2:145" x14ac:dyDescent="0.2">
      <c r="R47" s="1"/>
      <c r="S47" s="1"/>
      <c r="T47" s="1"/>
      <c r="U47" s="1"/>
      <c r="V47" s="1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</row>
    <row r="48" spans="2:145" x14ac:dyDescent="0.2">
      <c r="R48" s="1"/>
      <c r="S48" s="1"/>
      <c r="T48" s="1"/>
      <c r="U48" s="1"/>
      <c r="V48" s="1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</row>
    <row r="49" spans="18:145" x14ac:dyDescent="0.2">
      <c r="R49" s="1"/>
      <c r="S49" s="1"/>
      <c r="T49" s="1"/>
      <c r="U49" s="1"/>
      <c r="V49" s="1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</row>
    <row r="50" spans="18:145" x14ac:dyDescent="0.2">
      <c r="R50" s="1"/>
      <c r="S50" s="1"/>
      <c r="T50" s="1"/>
      <c r="U50" s="1"/>
      <c r="V50" s="1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</row>
    <row r="51" spans="18:145" x14ac:dyDescent="0.2">
      <c r="R51" s="1"/>
      <c r="S51" s="1"/>
      <c r="T51" s="1"/>
      <c r="U51" s="1"/>
      <c r="V51" s="1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</row>
    <row r="52" spans="18:145" x14ac:dyDescent="0.2">
      <c r="R52" s="1"/>
      <c r="S52" s="1"/>
      <c r="T52" s="1"/>
      <c r="U52" s="1"/>
      <c r="V52" s="1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</row>
    <row r="53" spans="18:145" x14ac:dyDescent="0.2">
      <c r="R53" s="1"/>
      <c r="S53" s="1"/>
      <c r="T53" s="1"/>
      <c r="U53" s="1"/>
      <c r="V53" s="1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</row>
    <row r="54" spans="18:145" x14ac:dyDescent="0.2">
      <c r="R54" s="1"/>
      <c r="S54" s="1"/>
      <c r="T54" s="1"/>
      <c r="U54" s="1"/>
      <c r="V54" s="1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</row>
    <row r="55" spans="18:145" x14ac:dyDescent="0.2">
      <c r="R55" s="1"/>
      <c r="S55" s="1"/>
      <c r="T55" s="1"/>
      <c r="U55" s="1"/>
      <c r="V55" s="1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</row>
    <row r="56" spans="18:145" x14ac:dyDescent="0.2">
      <c r="R56" s="1"/>
      <c r="S56" s="1"/>
      <c r="T56" s="1"/>
      <c r="U56" s="1"/>
      <c r="V56" s="1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</row>
    <row r="57" spans="18:145" x14ac:dyDescent="0.2">
      <c r="R57" s="1"/>
      <c r="S57" s="1"/>
      <c r="T57" s="1"/>
      <c r="U57" s="1"/>
      <c r="V57" s="1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</row>
    <row r="58" spans="18:145" x14ac:dyDescent="0.2">
      <c r="R58" s="1"/>
      <c r="S58" s="1"/>
      <c r="T58" s="1"/>
      <c r="U58" s="1"/>
      <c r="V58" s="1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</row>
    <row r="59" spans="18:145" x14ac:dyDescent="0.2">
      <c r="R59" s="1"/>
      <c r="S59" s="1"/>
      <c r="T59" s="1"/>
      <c r="U59" s="1"/>
      <c r="V59" s="1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</row>
    <row r="60" spans="18:145" x14ac:dyDescent="0.2">
      <c r="R60" s="1"/>
      <c r="S60" s="1"/>
      <c r="T60" s="1"/>
      <c r="U60" s="1"/>
      <c r="V60" s="1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</row>
    <row r="61" spans="18:145" x14ac:dyDescent="0.2">
      <c r="R61" s="1"/>
      <c r="S61" s="1"/>
      <c r="T61" s="1"/>
      <c r="U61" s="1"/>
      <c r="V61" s="1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</row>
    <row r="62" spans="18:145" x14ac:dyDescent="0.2">
      <c r="R62" s="1"/>
      <c r="S62" s="1"/>
      <c r="T62" s="1"/>
      <c r="U62" s="1"/>
      <c r="V62" s="1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</row>
    <row r="63" spans="18:145" x14ac:dyDescent="0.2">
      <c r="R63" s="1"/>
      <c r="S63" s="1"/>
      <c r="T63" s="1"/>
      <c r="U63" s="1"/>
      <c r="V63" s="1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</row>
    <row r="64" spans="18:145" x14ac:dyDescent="0.2">
      <c r="R64" s="1"/>
      <c r="S64" s="1"/>
      <c r="T64" s="1"/>
      <c r="U64" s="1"/>
      <c r="V64" s="1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</row>
    <row r="65" spans="18:145" x14ac:dyDescent="0.2">
      <c r="R65" s="1"/>
      <c r="S65" s="1"/>
      <c r="T65" s="1"/>
      <c r="U65" s="1"/>
      <c r="V65" s="1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</row>
    <row r="66" spans="18:145" x14ac:dyDescent="0.2">
      <c r="R66" s="1"/>
      <c r="S66" s="1"/>
      <c r="T66" s="1"/>
      <c r="U66" s="1"/>
      <c r="V66" s="1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</row>
    <row r="67" spans="18:145" x14ac:dyDescent="0.2">
      <c r="R67" s="1"/>
      <c r="S67" s="1"/>
      <c r="T67" s="1"/>
      <c r="U67" s="1"/>
      <c r="V67" s="1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</row>
    <row r="68" spans="18:145" x14ac:dyDescent="0.2">
      <c r="R68" s="1"/>
      <c r="S68" s="1"/>
      <c r="T68" s="1"/>
      <c r="U68" s="1"/>
      <c r="V68" s="1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</row>
    <row r="69" spans="18:145" x14ac:dyDescent="0.2">
      <c r="R69" s="1"/>
      <c r="S69" s="1"/>
      <c r="T69" s="1"/>
      <c r="U69" s="1"/>
      <c r="V69" s="1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</row>
    <row r="70" spans="18:145" x14ac:dyDescent="0.2">
      <c r="R70" s="1"/>
      <c r="S70" s="1"/>
      <c r="T70" s="1"/>
      <c r="U70" s="1"/>
      <c r="V70" s="1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</row>
    <row r="71" spans="18:145" x14ac:dyDescent="0.2">
      <c r="R71" s="1"/>
      <c r="S71" s="1"/>
      <c r="T71" s="1"/>
      <c r="U71" s="1"/>
      <c r="V71" s="1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</row>
    <row r="72" spans="18:145" x14ac:dyDescent="0.2">
      <c r="R72" s="1"/>
      <c r="S72" s="1"/>
      <c r="T72" s="1"/>
      <c r="U72" s="1"/>
      <c r="V72" s="1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</row>
    <row r="73" spans="18:145" x14ac:dyDescent="0.2">
      <c r="R73" s="1"/>
      <c r="S73" s="1"/>
      <c r="T73" s="1"/>
      <c r="U73" s="1"/>
      <c r="V73" s="1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</row>
    <row r="74" spans="18:145" x14ac:dyDescent="0.2">
      <c r="R74" s="1"/>
      <c r="S74" s="1"/>
      <c r="T74" s="1"/>
      <c r="U74" s="1"/>
      <c r="V74" s="1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</row>
    <row r="75" spans="18:145" x14ac:dyDescent="0.2">
      <c r="R75" s="1"/>
      <c r="S75" s="1"/>
      <c r="T75" s="1"/>
      <c r="U75" s="1"/>
      <c r="V75" s="1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</row>
    <row r="76" spans="18:145" x14ac:dyDescent="0.2">
      <c r="R76" s="1"/>
      <c r="S76" s="1"/>
      <c r="T76" s="1"/>
      <c r="U76" s="1"/>
      <c r="V76" s="1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</row>
    <row r="77" spans="18:145" x14ac:dyDescent="0.2">
      <c r="R77" s="1"/>
      <c r="S77" s="1"/>
      <c r="T77" s="1"/>
      <c r="U77" s="1"/>
      <c r="V77" s="1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</row>
    <row r="78" spans="18:145" x14ac:dyDescent="0.2">
      <c r="R78" s="1"/>
      <c r="S78" s="1"/>
      <c r="T78" s="1"/>
      <c r="U78" s="1"/>
      <c r="V78" s="1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</row>
    <row r="79" spans="18:145" x14ac:dyDescent="0.2">
      <c r="R79" s="1"/>
      <c r="S79" s="1"/>
      <c r="T79" s="1"/>
      <c r="U79" s="1"/>
      <c r="V79" s="1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</row>
    <row r="80" spans="18:145" x14ac:dyDescent="0.2">
      <c r="R80" s="1"/>
      <c r="S80" s="1"/>
      <c r="T80" s="1"/>
      <c r="U80" s="1"/>
      <c r="V80" s="1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</row>
    <row r="81" spans="18:145" x14ac:dyDescent="0.2">
      <c r="R81" s="1"/>
      <c r="S81" s="1"/>
      <c r="T81" s="1"/>
      <c r="U81" s="1"/>
      <c r="V81" s="1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</row>
    <row r="82" spans="18:145" x14ac:dyDescent="0.2">
      <c r="R82" s="1"/>
      <c r="S82" s="1"/>
      <c r="T82" s="1"/>
      <c r="U82" s="1"/>
      <c r="V82" s="1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</row>
    <row r="83" spans="18:145" x14ac:dyDescent="0.2">
      <c r="R83" s="1"/>
      <c r="S83" s="1"/>
      <c r="T83" s="1"/>
      <c r="U83" s="1"/>
      <c r="V83" s="1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</row>
    <row r="84" spans="18:145" x14ac:dyDescent="0.2">
      <c r="R84" s="1"/>
      <c r="S84" s="1"/>
      <c r="T84" s="1"/>
      <c r="U84" s="1"/>
      <c r="V84" s="1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</row>
    <row r="85" spans="18:145" x14ac:dyDescent="0.2">
      <c r="R85" s="1"/>
      <c r="S85" s="1"/>
      <c r="T85" s="1"/>
      <c r="U85" s="1"/>
      <c r="V85" s="1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</row>
    <row r="86" spans="18:145" x14ac:dyDescent="0.2">
      <c r="R86" s="1"/>
      <c r="S86" s="1"/>
      <c r="T86" s="1"/>
      <c r="U86" s="1"/>
      <c r="V86" s="1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</row>
    <row r="87" spans="18:145" x14ac:dyDescent="0.2">
      <c r="R87" s="1"/>
      <c r="S87" s="1"/>
      <c r="T87" s="1"/>
      <c r="U87" s="1"/>
      <c r="V87" s="1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</row>
    <row r="88" spans="18:145" x14ac:dyDescent="0.2">
      <c r="R88" s="1"/>
      <c r="S88" s="1"/>
      <c r="T88" s="1"/>
      <c r="U88" s="1"/>
      <c r="V88" s="1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</row>
    <row r="89" spans="18:145" x14ac:dyDescent="0.2">
      <c r="R89" s="1"/>
      <c r="S89" s="1"/>
      <c r="T89" s="1"/>
      <c r="U89" s="1"/>
      <c r="V89" s="1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</row>
    <row r="90" spans="18:145" x14ac:dyDescent="0.2">
      <c r="R90" s="1"/>
      <c r="S90" s="1"/>
      <c r="T90" s="1"/>
      <c r="U90" s="1"/>
      <c r="V90" s="1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</row>
    <row r="91" spans="18:145" x14ac:dyDescent="0.2">
      <c r="R91" s="1"/>
      <c r="S91" s="1"/>
      <c r="T91" s="1"/>
      <c r="U91" s="1"/>
      <c r="V91" s="1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</row>
    <row r="92" spans="18:145" x14ac:dyDescent="0.2">
      <c r="R92" s="1"/>
      <c r="S92" s="1"/>
      <c r="T92" s="1"/>
      <c r="U92" s="1"/>
      <c r="V92" s="1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</row>
    <row r="93" spans="18:145" x14ac:dyDescent="0.2">
      <c r="R93" s="1"/>
      <c r="S93" s="1"/>
      <c r="T93" s="1"/>
      <c r="U93" s="1"/>
      <c r="V93" s="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</row>
    <row r="94" spans="18:145" x14ac:dyDescent="0.2">
      <c r="R94" s="1"/>
      <c r="S94" s="1"/>
      <c r="T94" s="1"/>
      <c r="U94" s="1"/>
      <c r="V94" s="1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</row>
    <row r="95" spans="18:145" x14ac:dyDescent="0.2">
      <c r="R95" s="1"/>
      <c r="S95" s="1"/>
      <c r="T95" s="1"/>
      <c r="U95" s="1"/>
      <c r="V95" s="1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</row>
    <row r="96" spans="18:145" x14ac:dyDescent="0.2">
      <c r="R96" s="1"/>
      <c r="S96" s="1"/>
      <c r="T96" s="1"/>
      <c r="U96" s="1"/>
      <c r="V96" s="1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</row>
    <row r="97" spans="18:145" x14ac:dyDescent="0.2">
      <c r="R97" s="1"/>
      <c r="S97" s="1"/>
      <c r="T97" s="1"/>
      <c r="U97" s="1"/>
      <c r="V97" s="1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</row>
    <row r="98" spans="18:145" x14ac:dyDescent="0.2">
      <c r="R98" s="1"/>
      <c r="S98" s="1"/>
      <c r="T98" s="1"/>
      <c r="U98" s="1"/>
      <c r="V98" s="1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</row>
    <row r="99" spans="18:145" x14ac:dyDescent="0.2">
      <c r="R99" s="1"/>
      <c r="S99" s="1"/>
      <c r="T99" s="1"/>
      <c r="U99" s="1"/>
      <c r="V99" s="1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</row>
    <row r="100" spans="18:145" x14ac:dyDescent="0.2">
      <c r="R100" s="1"/>
      <c r="S100" s="1"/>
      <c r="T100" s="1"/>
      <c r="U100" s="1"/>
      <c r="V100" s="1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</row>
    <row r="101" spans="18:145" x14ac:dyDescent="0.2">
      <c r="R101" s="1"/>
      <c r="S101" s="1"/>
      <c r="T101" s="1"/>
      <c r="U101" s="1"/>
      <c r="V101" s="1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</row>
    <row r="102" spans="18:145" x14ac:dyDescent="0.2">
      <c r="R102" s="1"/>
      <c r="S102" s="1"/>
      <c r="T102" s="1"/>
      <c r="U102" s="1"/>
      <c r="V102" s="1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</row>
    <row r="103" spans="18:145" x14ac:dyDescent="0.2">
      <c r="R103" s="1"/>
      <c r="S103" s="1"/>
      <c r="T103" s="1"/>
      <c r="U103" s="1"/>
      <c r="V103" s="1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</row>
    <row r="104" spans="18:145" x14ac:dyDescent="0.2">
      <c r="R104" s="1"/>
      <c r="S104" s="1"/>
      <c r="T104" s="1"/>
      <c r="U104" s="1"/>
      <c r="V104" s="1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</row>
    <row r="105" spans="18:145" x14ac:dyDescent="0.2">
      <c r="R105" s="1"/>
      <c r="S105" s="1"/>
      <c r="T105" s="1"/>
      <c r="U105" s="1"/>
      <c r="V105" s="1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</row>
    <row r="106" spans="18:145" x14ac:dyDescent="0.2">
      <c r="R106" s="1"/>
      <c r="S106" s="1"/>
      <c r="T106" s="1"/>
      <c r="U106" s="1"/>
      <c r="V106" s="1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</row>
    <row r="107" spans="18:145" x14ac:dyDescent="0.2">
      <c r="R107" s="1"/>
      <c r="S107" s="1"/>
      <c r="T107" s="1"/>
      <c r="U107" s="1"/>
      <c r="V107" s="1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</row>
    <row r="108" spans="18:145" x14ac:dyDescent="0.2">
      <c r="R108" s="1"/>
      <c r="S108" s="1"/>
      <c r="T108" s="1"/>
      <c r="U108" s="1"/>
      <c r="V108" s="1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</row>
    <row r="109" spans="18:145" x14ac:dyDescent="0.2">
      <c r="R109" s="1"/>
      <c r="S109" s="1"/>
      <c r="T109" s="1"/>
      <c r="U109" s="1"/>
      <c r="V109" s="1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</row>
    <row r="110" spans="18:145" x14ac:dyDescent="0.2">
      <c r="R110" s="1"/>
      <c r="S110" s="1"/>
      <c r="T110" s="1"/>
      <c r="U110" s="1"/>
      <c r="V110" s="1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</row>
    <row r="111" spans="18:145" x14ac:dyDescent="0.2">
      <c r="R111" s="1"/>
      <c r="S111" s="1"/>
      <c r="T111" s="1"/>
      <c r="U111" s="1"/>
      <c r="V111" s="1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</row>
    <row r="112" spans="18:145" x14ac:dyDescent="0.2">
      <c r="R112" s="1"/>
      <c r="S112" s="1"/>
      <c r="T112" s="1"/>
      <c r="U112" s="1"/>
      <c r="V112" s="1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</row>
    <row r="113" spans="18:145" x14ac:dyDescent="0.2">
      <c r="R113" s="1"/>
      <c r="S113" s="1"/>
      <c r="T113" s="1"/>
      <c r="U113" s="1"/>
      <c r="V113" s="1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</row>
    <row r="114" spans="18:145" x14ac:dyDescent="0.2">
      <c r="R114" s="1"/>
      <c r="S114" s="1"/>
      <c r="T114" s="1"/>
      <c r="U114" s="1"/>
      <c r="V114" s="1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</row>
    <row r="115" spans="18:145" x14ac:dyDescent="0.2">
      <c r="R115" s="1"/>
      <c r="S115" s="1"/>
      <c r="T115" s="1"/>
      <c r="U115" s="1"/>
      <c r="V115" s="1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</row>
    <row r="116" spans="18:145" x14ac:dyDescent="0.2">
      <c r="R116" s="1"/>
      <c r="S116" s="1"/>
      <c r="T116" s="1"/>
      <c r="U116" s="1"/>
      <c r="V116" s="1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</row>
    <row r="117" spans="18:145" x14ac:dyDescent="0.2">
      <c r="R117" s="1"/>
      <c r="S117" s="1"/>
      <c r="T117" s="1"/>
      <c r="U117" s="1"/>
      <c r="V117" s="1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</row>
    <row r="118" spans="18:145" x14ac:dyDescent="0.2">
      <c r="R118" s="1"/>
      <c r="S118" s="1"/>
      <c r="T118" s="1"/>
      <c r="U118" s="1"/>
      <c r="V118" s="1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</row>
    <row r="119" spans="18:145" x14ac:dyDescent="0.2">
      <c r="R119" s="1"/>
      <c r="S119" s="1"/>
      <c r="T119" s="1"/>
      <c r="U119" s="1"/>
      <c r="V119" s="1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</row>
    <row r="120" spans="18:145" x14ac:dyDescent="0.2">
      <c r="R120" s="1"/>
      <c r="S120" s="1"/>
      <c r="T120" s="1"/>
      <c r="U120" s="1"/>
      <c r="V120" s="1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</row>
    <row r="121" spans="18:145" x14ac:dyDescent="0.2">
      <c r="R121" s="1"/>
      <c r="S121" s="1"/>
      <c r="T121" s="1"/>
      <c r="U121" s="1"/>
      <c r="V121" s="1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</row>
    <row r="122" spans="18:145" x14ac:dyDescent="0.2">
      <c r="R122" s="1"/>
      <c r="S122" s="1"/>
      <c r="T122" s="1"/>
      <c r="U122" s="1"/>
      <c r="V122" s="1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</row>
    <row r="123" spans="18:145" x14ac:dyDescent="0.2">
      <c r="R123" s="1"/>
      <c r="S123" s="1"/>
      <c r="T123" s="1"/>
      <c r="U123" s="1"/>
      <c r="V123" s="1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</row>
    <row r="124" spans="18:145" x14ac:dyDescent="0.2">
      <c r="R124" s="1"/>
      <c r="S124" s="1"/>
      <c r="T124" s="1"/>
      <c r="U124" s="1"/>
      <c r="V124" s="1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</row>
    <row r="125" spans="18:145" x14ac:dyDescent="0.2">
      <c r="R125" s="1"/>
      <c r="S125" s="1"/>
      <c r="T125" s="1"/>
      <c r="U125" s="1"/>
      <c r="V125" s="1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</row>
    <row r="126" spans="18:145" x14ac:dyDescent="0.2">
      <c r="R126" s="1"/>
      <c r="S126" s="1"/>
      <c r="T126" s="1"/>
      <c r="U126" s="1"/>
      <c r="V126" s="1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</row>
    <row r="127" spans="18:145" x14ac:dyDescent="0.2">
      <c r="R127" s="1"/>
      <c r="S127" s="1"/>
      <c r="T127" s="1"/>
      <c r="U127" s="1"/>
      <c r="V127" s="1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</row>
    <row r="128" spans="18:145" x14ac:dyDescent="0.2">
      <c r="R128" s="1"/>
      <c r="S128" s="1"/>
      <c r="T128" s="1"/>
      <c r="U128" s="1"/>
      <c r="V128" s="1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</row>
    <row r="129" spans="18:145" x14ac:dyDescent="0.2">
      <c r="R129" s="1"/>
      <c r="S129" s="1"/>
      <c r="T129" s="1"/>
      <c r="U129" s="1"/>
      <c r="V129" s="1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</row>
    <row r="130" spans="18:145" x14ac:dyDescent="0.2">
      <c r="R130" s="1"/>
      <c r="S130" s="1"/>
      <c r="T130" s="1"/>
      <c r="U130" s="1"/>
      <c r="V130" s="1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</row>
    <row r="131" spans="18:145" x14ac:dyDescent="0.2">
      <c r="R131" s="1"/>
      <c r="S131" s="1"/>
      <c r="T131" s="1"/>
      <c r="U131" s="1"/>
      <c r="V131" s="1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</row>
    <row r="132" spans="18:145" x14ac:dyDescent="0.2">
      <c r="R132" s="1"/>
      <c r="S132" s="1"/>
      <c r="T132" s="1"/>
      <c r="U132" s="1"/>
      <c r="V132" s="1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</row>
    <row r="133" spans="18:145" x14ac:dyDescent="0.2">
      <c r="R133" s="1"/>
      <c r="S133" s="1"/>
      <c r="T133" s="1"/>
      <c r="U133" s="1"/>
      <c r="V133" s="1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</row>
    <row r="134" spans="18:145" x14ac:dyDescent="0.2">
      <c r="R134" s="1"/>
      <c r="S134" s="1"/>
      <c r="T134" s="1"/>
      <c r="U134" s="1"/>
      <c r="V134" s="1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</row>
    <row r="135" spans="18:145" x14ac:dyDescent="0.2">
      <c r="R135" s="1"/>
      <c r="S135" s="1"/>
      <c r="T135" s="1"/>
      <c r="U135" s="1"/>
      <c r="V135" s="1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</row>
    <row r="136" spans="18:145" x14ac:dyDescent="0.2">
      <c r="R136" s="1"/>
      <c r="S136" s="1"/>
      <c r="T136" s="1"/>
      <c r="U136" s="1"/>
      <c r="V136" s="1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</row>
    <row r="137" spans="18:145" x14ac:dyDescent="0.2">
      <c r="R137" s="1"/>
      <c r="S137" s="1"/>
      <c r="T137" s="1"/>
      <c r="U137" s="1"/>
      <c r="V137" s="1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</row>
    <row r="138" spans="18:145" x14ac:dyDescent="0.2">
      <c r="R138" s="1"/>
      <c r="S138" s="1"/>
      <c r="T138" s="1"/>
      <c r="U138" s="1"/>
      <c r="V138" s="1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</row>
    <row r="139" spans="18:145" x14ac:dyDescent="0.2">
      <c r="R139" s="1"/>
      <c r="S139" s="1"/>
      <c r="T139" s="1"/>
      <c r="U139" s="1"/>
      <c r="V139" s="1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</row>
    <row r="140" spans="18:145" x14ac:dyDescent="0.2">
      <c r="R140" s="1"/>
      <c r="S140" s="1"/>
      <c r="T140" s="1"/>
      <c r="U140" s="1"/>
      <c r="V140" s="1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</row>
    <row r="141" spans="18:145" x14ac:dyDescent="0.2">
      <c r="R141" s="1"/>
      <c r="S141" s="1"/>
      <c r="T141" s="1"/>
      <c r="U141" s="1"/>
      <c r="V141" s="1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</row>
    <row r="142" spans="18:145" x14ac:dyDescent="0.2">
      <c r="R142" s="1"/>
      <c r="S142" s="1"/>
      <c r="T142" s="1"/>
      <c r="U142" s="1"/>
      <c r="V142" s="1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</row>
    <row r="143" spans="18:145" x14ac:dyDescent="0.2">
      <c r="R143" s="1"/>
      <c r="S143" s="1"/>
      <c r="T143" s="1"/>
      <c r="U143" s="1"/>
      <c r="V143" s="1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</row>
    <row r="144" spans="18:145" x14ac:dyDescent="0.2">
      <c r="R144" s="1"/>
      <c r="S144" s="1"/>
      <c r="T144" s="1"/>
      <c r="U144" s="1"/>
      <c r="V144" s="1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</row>
    <row r="145" spans="18:145" x14ac:dyDescent="0.2">
      <c r="R145" s="1"/>
      <c r="S145" s="1"/>
      <c r="T145" s="1"/>
      <c r="U145" s="1"/>
      <c r="V145" s="1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</row>
    <row r="146" spans="18:145" x14ac:dyDescent="0.2">
      <c r="R146" s="1"/>
      <c r="S146" s="1"/>
      <c r="T146" s="1"/>
      <c r="U146" s="1"/>
      <c r="V146" s="1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</row>
    <row r="147" spans="18:145" x14ac:dyDescent="0.2">
      <c r="R147" s="1"/>
      <c r="S147" s="1"/>
      <c r="T147" s="1"/>
      <c r="U147" s="1"/>
      <c r="V147" s="1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</row>
    <row r="148" spans="18:145" x14ac:dyDescent="0.2">
      <c r="R148" s="1"/>
      <c r="S148" s="1"/>
      <c r="T148" s="1"/>
      <c r="U148" s="1"/>
      <c r="V148" s="1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</row>
    <row r="149" spans="18:145" x14ac:dyDescent="0.2">
      <c r="R149" s="1"/>
      <c r="S149" s="1"/>
      <c r="T149" s="1"/>
      <c r="U149" s="1"/>
      <c r="V149" s="1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</row>
    <row r="150" spans="18:145" x14ac:dyDescent="0.2">
      <c r="R150" s="1"/>
      <c r="S150" s="1"/>
      <c r="T150" s="1"/>
      <c r="U150" s="1"/>
      <c r="V150" s="1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</row>
    <row r="151" spans="18:145" x14ac:dyDescent="0.2">
      <c r="R151" s="1"/>
      <c r="S151" s="1"/>
      <c r="T151" s="1"/>
      <c r="U151" s="1"/>
      <c r="V151" s="1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</row>
    <row r="152" spans="18:145" x14ac:dyDescent="0.2">
      <c r="R152" s="1"/>
      <c r="S152" s="1"/>
      <c r="T152" s="1"/>
      <c r="U152" s="1"/>
      <c r="V152" s="1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</row>
    <row r="153" spans="18:145" x14ac:dyDescent="0.2">
      <c r="R153" s="1"/>
      <c r="S153" s="1"/>
      <c r="T153" s="1"/>
      <c r="U153" s="1"/>
      <c r="V153" s="1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</row>
    <row r="154" spans="18:145" x14ac:dyDescent="0.2">
      <c r="R154" s="1"/>
      <c r="S154" s="1"/>
      <c r="T154" s="1"/>
      <c r="U154" s="1"/>
      <c r="V154" s="1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</row>
    <row r="155" spans="18:145" x14ac:dyDescent="0.2">
      <c r="R155" s="1"/>
      <c r="S155" s="1"/>
      <c r="T155" s="1"/>
      <c r="U155" s="1"/>
      <c r="V155" s="1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</row>
    <row r="156" spans="18:145" x14ac:dyDescent="0.2">
      <c r="R156" s="1"/>
      <c r="S156" s="1"/>
      <c r="T156" s="1"/>
      <c r="U156" s="1"/>
      <c r="V156" s="1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</row>
    <row r="157" spans="18:145" x14ac:dyDescent="0.2">
      <c r="R157" s="1"/>
      <c r="S157" s="1"/>
      <c r="T157" s="1"/>
      <c r="U157" s="1"/>
      <c r="V157" s="1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</row>
    <row r="158" spans="18:145" x14ac:dyDescent="0.2">
      <c r="R158" s="1"/>
      <c r="S158" s="1"/>
      <c r="T158" s="1"/>
      <c r="U158" s="1"/>
      <c r="V158" s="1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</row>
    <row r="159" spans="18:145" x14ac:dyDescent="0.2">
      <c r="R159" s="1"/>
      <c r="S159" s="1"/>
      <c r="T159" s="1"/>
      <c r="U159" s="1"/>
      <c r="V159" s="1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</row>
    <row r="160" spans="18:145" x14ac:dyDescent="0.2">
      <c r="R160" s="1"/>
      <c r="S160" s="1"/>
      <c r="T160" s="1"/>
      <c r="U160" s="1"/>
      <c r="V160" s="1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</row>
    <row r="161" spans="18:145" x14ac:dyDescent="0.2">
      <c r="R161" s="1"/>
      <c r="S161" s="1"/>
      <c r="T161" s="1"/>
      <c r="U161" s="1"/>
      <c r="V161" s="1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</row>
    <row r="162" spans="18:145" x14ac:dyDescent="0.2">
      <c r="R162" s="1"/>
      <c r="S162" s="1"/>
      <c r="T162" s="1"/>
      <c r="U162" s="1"/>
      <c r="V162" s="1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</row>
    <row r="163" spans="18:145" x14ac:dyDescent="0.2">
      <c r="R163" s="1"/>
      <c r="S163" s="1"/>
      <c r="T163" s="1"/>
      <c r="U163" s="1"/>
      <c r="V163" s="1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</row>
    <row r="164" spans="18:145" x14ac:dyDescent="0.2">
      <c r="R164" s="1"/>
      <c r="S164" s="1"/>
      <c r="T164" s="1"/>
      <c r="U164" s="1"/>
      <c r="V164" s="1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</row>
    <row r="165" spans="18:145" x14ac:dyDescent="0.2">
      <c r="R165" s="1"/>
      <c r="S165" s="1"/>
      <c r="T165" s="1"/>
      <c r="U165" s="1"/>
      <c r="V165" s="1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</row>
    <row r="166" spans="18:145" x14ac:dyDescent="0.2">
      <c r="R166" s="1"/>
      <c r="S166" s="1"/>
      <c r="T166" s="1"/>
      <c r="U166" s="1"/>
      <c r="V166" s="1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</row>
    <row r="167" spans="18:145" x14ac:dyDescent="0.2">
      <c r="R167" s="1"/>
      <c r="S167" s="1"/>
      <c r="T167" s="1"/>
      <c r="U167" s="1"/>
      <c r="V167" s="1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</row>
    <row r="168" spans="18:145" x14ac:dyDescent="0.2">
      <c r="R168" s="1"/>
      <c r="S168" s="1"/>
      <c r="T168" s="1"/>
      <c r="U168" s="1"/>
      <c r="V168" s="1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</row>
    <row r="169" spans="18:145" x14ac:dyDescent="0.2">
      <c r="R169" s="1"/>
      <c r="S169" s="1"/>
      <c r="T169" s="1"/>
      <c r="U169" s="1"/>
      <c r="V169" s="1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</row>
    <row r="170" spans="18:145" x14ac:dyDescent="0.2">
      <c r="R170" s="1"/>
      <c r="S170" s="1"/>
      <c r="T170" s="1"/>
      <c r="U170" s="1"/>
      <c r="V170" s="1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</row>
    <row r="171" spans="18:145" x14ac:dyDescent="0.2">
      <c r="R171" s="1"/>
      <c r="S171" s="1"/>
      <c r="T171" s="1"/>
      <c r="U171" s="1"/>
      <c r="V171" s="1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</row>
    <row r="172" spans="18:145" x14ac:dyDescent="0.2">
      <c r="R172" s="1"/>
      <c r="S172" s="1"/>
      <c r="T172" s="1"/>
      <c r="U172" s="1"/>
      <c r="V172" s="1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</row>
    <row r="173" spans="18:145" x14ac:dyDescent="0.2">
      <c r="R173" s="1"/>
      <c r="S173" s="1"/>
      <c r="T173" s="1"/>
      <c r="U173" s="1"/>
      <c r="V173" s="1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</row>
    <row r="174" spans="18:145" x14ac:dyDescent="0.2">
      <c r="R174" s="1"/>
      <c r="S174" s="1"/>
      <c r="T174" s="1"/>
      <c r="U174" s="1"/>
      <c r="V174" s="1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</row>
    <row r="175" spans="18:145" x14ac:dyDescent="0.2">
      <c r="R175" s="1"/>
      <c r="S175" s="1"/>
      <c r="T175" s="1"/>
      <c r="U175" s="1"/>
      <c r="V175" s="1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</row>
    <row r="176" spans="18:145" x14ac:dyDescent="0.2">
      <c r="R176" s="1"/>
      <c r="S176" s="1"/>
      <c r="T176" s="1"/>
      <c r="U176" s="1"/>
      <c r="V176" s="1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</row>
    <row r="177" spans="18:145" x14ac:dyDescent="0.2">
      <c r="R177" s="1"/>
      <c r="S177" s="1"/>
      <c r="T177" s="1"/>
      <c r="U177" s="1"/>
      <c r="V177" s="1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</row>
    <row r="178" spans="18:145" x14ac:dyDescent="0.2">
      <c r="R178" s="1"/>
      <c r="S178" s="1"/>
      <c r="T178" s="1"/>
      <c r="U178" s="1"/>
      <c r="V178" s="1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</row>
    <row r="179" spans="18:145" x14ac:dyDescent="0.2">
      <c r="R179" s="1"/>
      <c r="S179" s="1"/>
      <c r="T179" s="1"/>
      <c r="U179" s="1"/>
      <c r="V179" s="1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</row>
    <row r="180" spans="18:145" x14ac:dyDescent="0.2">
      <c r="R180" s="1"/>
      <c r="S180" s="1"/>
      <c r="T180" s="1"/>
      <c r="U180" s="1"/>
      <c r="V180" s="1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</row>
    <row r="181" spans="18:145" x14ac:dyDescent="0.2">
      <c r="R181" s="1"/>
      <c r="S181" s="1"/>
      <c r="T181" s="1"/>
      <c r="U181" s="1"/>
      <c r="V181" s="1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</row>
    <row r="182" spans="18:145" x14ac:dyDescent="0.2">
      <c r="R182" s="1"/>
      <c r="S182" s="1"/>
      <c r="T182" s="1"/>
      <c r="U182" s="1"/>
      <c r="V182" s="1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</row>
    <row r="183" spans="18:145" x14ac:dyDescent="0.2">
      <c r="R183" s="1"/>
      <c r="S183" s="1"/>
      <c r="T183" s="1"/>
      <c r="U183" s="1"/>
      <c r="V183" s="1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</row>
    <row r="184" spans="18:145" x14ac:dyDescent="0.2">
      <c r="R184" s="1"/>
      <c r="S184" s="1"/>
      <c r="T184" s="1"/>
      <c r="U184" s="1"/>
      <c r="V184" s="1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</row>
    <row r="185" spans="18:145" x14ac:dyDescent="0.2">
      <c r="R185" s="1"/>
      <c r="S185" s="1"/>
      <c r="T185" s="1"/>
      <c r="U185" s="1"/>
      <c r="V185" s="1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</row>
    <row r="186" spans="18:145" x14ac:dyDescent="0.2">
      <c r="R186" s="1"/>
      <c r="S186" s="1"/>
      <c r="T186" s="1"/>
      <c r="U186" s="1"/>
      <c r="V186" s="1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</row>
    <row r="187" spans="18:145" x14ac:dyDescent="0.2">
      <c r="R187" s="1"/>
      <c r="S187" s="1"/>
      <c r="T187" s="1"/>
      <c r="U187" s="1"/>
      <c r="V187" s="1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</row>
    <row r="188" spans="18:145" x14ac:dyDescent="0.2">
      <c r="R188" s="1"/>
      <c r="S188" s="1"/>
      <c r="T188" s="1"/>
      <c r="U188" s="1"/>
      <c r="V188" s="1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</row>
    <row r="189" spans="18:145" x14ac:dyDescent="0.2">
      <c r="R189" s="1"/>
      <c r="S189" s="1"/>
      <c r="T189" s="1"/>
      <c r="U189" s="1"/>
      <c r="V189" s="1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</row>
    <row r="190" spans="18:145" x14ac:dyDescent="0.2">
      <c r="R190" s="1"/>
      <c r="S190" s="1"/>
      <c r="T190" s="1"/>
      <c r="U190" s="1"/>
      <c r="V190" s="1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</row>
    <row r="191" spans="18:145" x14ac:dyDescent="0.2">
      <c r="R191" s="1"/>
      <c r="S191" s="1"/>
      <c r="T191" s="1"/>
      <c r="U191" s="1"/>
      <c r="V191" s="1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</row>
    <row r="192" spans="18:145" x14ac:dyDescent="0.2">
      <c r="R192" s="1"/>
      <c r="S192" s="1"/>
      <c r="T192" s="1"/>
      <c r="U192" s="1"/>
      <c r="V192" s="1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</row>
    <row r="193" spans="18:145" x14ac:dyDescent="0.2">
      <c r="R193" s="1"/>
      <c r="S193" s="1"/>
      <c r="T193" s="1"/>
      <c r="U193" s="1"/>
      <c r="V193" s="1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</row>
    <row r="194" spans="18:145" x14ac:dyDescent="0.2">
      <c r="R194" s="1"/>
      <c r="S194" s="1"/>
      <c r="T194" s="1"/>
      <c r="U194" s="1"/>
      <c r="V194" s="1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</row>
    <row r="195" spans="18:145" x14ac:dyDescent="0.2">
      <c r="R195" s="1"/>
      <c r="S195" s="1"/>
      <c r="T195" s="1"/>
      <c r="U195" s="1"/>
      <c r="V195" s="1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</row>
    <row r="196" spans="18:145" x14ac:dyDescent="0.2">
      <c r="R196" s="1"/>
      <c r="S196" s="1"/>
      <c r="T196" s="1"/>
      <c r="U196" s="1"/>
      <c r="V196" s="1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</row>
    <row r="197" spans="18:145" x14ac:dyDescent="0.2">
      <c r="R197" s="1"/>
      <c r="S197" s="1"/>
      <c r="T197" s="1"/>
      <c r="U197" s="1"/>
      <c r="V197" s="1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</row>
    <row r="198" spans="18:145" x14ac:dyDescent="0.2">
      <c r="R198" s="1"/>
      <c r="S198" s="1"/>
      <c r="T198" s="1"/>
      <c r="U198" s="1"/>
      <c r="V198" s="1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</row>
    <row r="199" spans="18:145" x14ac:dyDescent="0.2">
      <c r="R199" s="1"/>
      <c r="S199" s="1"/>
      <c r="T199" s="1"/>
      <c r="U199" s="1"/>
      <c r="V199" s="1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</row>
    <row r="200" spans="18:145" x14ac:dyDescent="0.2">
      <c r="R200" s="1"/>
      <c r="S200" s="1"/>
      <c r="T200" s="1"/>
      <c r="U200" s="1"/>
      <c r="V200" s="1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</row>
    <row r="201" spans="18:145" x14ac:dyDescent="0.2">
      <c r="R201" s="1"/>
      <c r="S201" s="1"/>
      <c r="T201" s="1"/>
      <c r="U201" s="1"/>
      <c r="V201" s="1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</row>
    <row r="202" spans="18:145" x14ac:dyDescent="0.2">
      <c r="R202" s="1"/>
      <c r="S202" s="1"/>
      <c r="T202" s="1"/>
      <c r="U202" s="1"/>
      <c r="V202" s="1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</row>
    <row r="203" spans="18:145" x14ac:dyDescent="0.2">
      <c r="R203" s="1"/>
      <c r="S203" s="1"/>
      <c r="T203" s="1"/>
      <c r="U203" s="1"/>
      <c r="V203" s="1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</row>
    <row r="204" spans="18:145" x14ac:dyDescent="0.2">
      <c r="R204" s="1"/>
      <c r="S204" s="1"/>
      <c r="T204" s="1"/>
      <c r="U204" s="1"/>
      <c r="V204" s="1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</row>
    <row r="205" spans="18:145" x14ac:dyDescent="0.2">
      <c r="R205" s="1"/>
      <c r="S205" s="1"/>
      <c r="T205" s="1"/>
      <c r="U205" s="1"/>
      <c r="V205" s="1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</row>
    <row r="206" spans="18:145" x14ac:dyDescent="0.2"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</row>
    <row r="207" spans="18:145" x14ac:dyDescent="0.2"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</row>
    <row r="208" spans="18:145" x14ac:dyDescent="0.2"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</row>
  </sheetData>
  <sheetProtection selectLockedCells="1"/>
  <mergeCells count="36">
    <mergeCell ref="G8:Q8"/>
    <mergeCell ref="H10:I10"/>
    <mergeCell ref="J10:K10"/>
    <mergeCell ref="L10:M10"/>
    <mergeCell ref="N10:O10"/>
    <mergeCell ref="P10:Q10"/>
    <mergeCell ref="H12:I12"/>
    <mergeCell ref="J12:K12"/>
    <mergeCell ref="L12:M12"/>
    <mergeCell ref="N12:O12"/>
    <mergeCell ref="P12:Q12"/>
    <mergeCell ref="H11:I11"/>
    <mergeCell ref="J11:K11"/>
    <mergeCell ref="L11:M11"/>
    <mergeCell ref="N11:O11"/>
    <mergeCell ref="P11:Q11"/>
    <mergeCell ref="H14:I14"/>
    <mergeCell ref="J14:K14"/>
    <mergeCell ref="L14:M14"/>
    <mergeCell ref="N14:O14"/>
    <mergeCell ref="P14:Q14"/>
    <mergeCell ref="H13:I13"/>
    <mergeCell ref="J13:K13"/>
    <mergeCell ref="L13:M13"/>
    <mergeCell ref="N13:O13"/>
    <mergeCell ref="P13:Q13"/>
    <mergeCell ref="M25:M26"/>
    <mergeCell ref="N25:N26"/>
    <mergeCell ref="O25:O26"/>
    <mergeCell ref="P25:P26"/>
    <mergeCell ref="G25:G26"/>
    <mergeCell ref="H25:H26"/>
    <mergeCell ref="I25:I26"/>
    <mergeCell ref="J25:J26"/>
    <mergeCell ref="K25:K26"/>
    <mergeCell ref="L25:L26"/>
  </mergeCells>
  <pageMargins left="1.1200000000000001" right="0.78" top="0.39370078740157483" bottom="0.98425196850393704" header="0" footer="0"/>
  <pageSetup paperSize="9" scale="8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CLASE 15 (ARS)</vt:lpstr>
      <vt:lpstr>'CLASE 15 (ARS)'!Área_de_impresión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Jorge Zambon</dc:creator>
  <cp:lastModifiedBy>Luis Jose Gomez Tovar</cp:lastModifiedBy>
  <dcterms:created xsi:type="dcterms:W3CDTF">2022-11-22T22:17:42Z</dcterms:created>
  <dcterms:modified xsi:type="dcterms:W3CDTF">2023-01-09T14:05:39Z</dcterms:modified>
</cp:coreProperties>
</file>