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RIZOBACTER\SERIE VII\Difusión\"/>
    </mc:Choice>
  </mc:AlternateContent>
  <bookViews>
    <workbookView xWindow="240" yWindow="225" windowWidth="11280" windowHeight="7920" activeTab="1"/>
  </bookViews>
  <sheets>
    <sheet name="CLASE A (18 meses)" sheetId="8" r:id="rId1"/>
    <sheet name="CLASE B (36 meses)" sheetId="10" r:id="rId2"/>
    <sheet name="Feriados" sheetId="5" state="hidden" r:id="rId3"/>
    <sheet name="Hoja2" sheetId="7" state="hidden" r:id="rId4"/>
  </sheets>
  <definedNames>
    <definedName name="_xlnm.Print_Area" localSheetId="0">'CLASE A (18 meses)'!$D$1:$P$46</definedName>
    <definedName name="_xlnm.Print_Area" localSheetId="1">'CLASE B (36 meses)'!$D$1:$P$58</definedName>
  </definedNames>
  <calcPr calcId="162913"/>
</workbook>
</file>

<file path=xl/calcChain.xml><?xml version="1.0" encoding="utf-8"?>
<calcChain xmlns="http://schemas.openxmlformats.org/spreadsheetml/2006/main">
  <c r="K18" i="10" l="1"/>
  <c r="K19" i="10"/>
  <c r="K20" i="10"/>
  <c r="K21" i="10"/>
  <c r="K22" i="10"/>
  <c r="K23" i="10"/>
  <c r="K24" i="10"/>
  <c r="K25" i="10"/>
  <c r="K26" i="10"/>
  <c r="K27" i="10"/>
  <c r="K28" i="10"/>
  <c r="K17" i="10"/>
  <c r="I31" i="8"/>
  <c r="I32" i="8"/>
  <c r="I33" i="8"/>
  <c r="I34" i="8"/>
  <c r="C30" i="8"/>
  <c r="C31" i="8"/>
  <c r="C32" i="8"/>
  <c r="C33" i="8"/>
  <c r="C34" i="8"/>
  <c r="I30" i="8"/>
  <c r="K48" i="10"/>
  <c r="I46" i="10"/>
  <c r="C46" i="10"/>
  <c r="I45" i="10"/>
  <c r="C45" i="10"/>
  <c r="I44" i="10"/>
  <c r="C44" i="10"/>
  <c r="I43" i="10"/>
  <c r="C43" i="10"/>
  <c r="I42" i="10"/>
  <c r="C42" i="10"/>
  <c r="I41" i="10"/>
  <c r="C41" i="10"/>
  <c r="I40" i="10"/>
  <c r="C40" i="10"/>
  <c r="I39" i="10"/>
  <c r="C39" i="10"/>
  <c r="I38" i="10"/>
  <c r="C38" i="10"/>
  <c r="I37" i="10"/>
  <c r="C37" i="10"/>
  <c r="I36" i="10"/>
  <c r="C36" i="10"/>
  <c r="L35" i="10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I35" i="10"/>
  <c r="Q34" i="10"/>
  <c r="N34" i="10"/>
  <c r="M34" i="10"/>
  <c r="S34" i="10" s="1"/>
  <c r="I34" i="10"/>
  <c r="I33" i="10" s="1"/>
  <c r="F34" i="10"/>
  <c r="E34" i="10"/>
  <c r="B34" i="10"/>
  <c r="C35" i="10" s="1"/>
  <c r="L33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29" i="10" s="1"/>
  <c r="G14" i="10"/>
  <c r="D34" i="10" s="1"/>
  <c r="Q28" i="8"/>
  <c r="J17" i="8"/>
  <c r="J18" i="8"/>
  <c r="J19" i="8"/>
  <c r="J20" i="8"/>
  <c r="J21" i="8"/>
  <c r="L29" i="8"/>
  <c r="L30" i="8" s="1"/>
  <c r="L31" i="8" s="1"/>
  <c r="I29" i="8"/>
  <c r="L32" i="8" l="1"/>
  <c r="E35" i="10"/>
  <c r="L33" i="8" l="1"/>
  <c r="F35" i="10"/>
  <c r="E36" i="10"/>
  <c r="G35" i="10"/>
  <c r="J35" i="10" s="1"/>
  <c r="L34" i="8" l="1"/>
  <c r="F36" i="10"/>
  <c r="E37" i="10"/>
  <c r="G36" i="10"/>
  <c r="J36" i="10" s="1"/>
  <c r="L18" i="10" s="1"/>
  <c r="I17" i="10"/>
  <c r="M35" i="10"/>
  <c r="H35" i="10"/>
  <c r="Q35" i="10" s="1"/>
  <c r="D35" i="10"/>
  <c r="N28" i="8"/>
  <c r="F37" i="10" l="1"/>
  <c r="G37" i="10"/>
  <c r="J37" i="10" s="1"/>
  <c r="L19" i="10" s="1"/>
  <c r="E38" i="10"/>
  <c r="N35" i="10"/>
  <c r="S35" i="10"/>
  <c r="I18" i="10"/>
  <c r="M36" i="10"/>
  <c r="H36" i="10"/>
  <c r="Q36" i="10" s="1"/>
  <c r="D36" i="10"/>
  <c r="M28" i="8"/>
  <c r="S28" i="8" s="1"/>
  <c r="N36" i="10" l="1"/>
  <c r="S36" i="10"/>
  <c r="F38" i="10"/>
  <c r="G38" i="10"/>
  <c r="J38" i="10" s="1"/>
  <c r="L20" i="10" s="1"/>
  <c r="E39" i="10"/>
  <c r="I19" i="10"/>
  <c r="M37" i="10"/>
  <c r="H37" i="10"/>
  <c r="Q37" i="10" s="1"/>
  <c r="D37" i="10"/>
  <c r="K36" i="8"/>
  <c r="I28" i="8"/>
  <c r="I27" i="8" s="1"/>
  <c r="E28" i="8"/>
  <c r="F28" i="8" s="1"/>
  <c r="B28" i="8"/>
  <c r="C29" i="8" s="1"/>
  <c r="L27" i="8"/>
  <c r="J22" i="8"/>
  <c r="G14" i="8"/>
  <c r="D28" i="8" s="1"/>
  <c r="E29" i="8" l="1"/>
  <c r="E30" i="8" s="1"/>
  <c r="I20" i="10"/>
  <c r="M38" i="10"/>
  <c r="H38" i="10"/>
  <c r="Q38" i="10" s="1"/>
  <c r="D38" i="10"/>
  <c r="N37" i="10"/>
  <c r="S37" i="10"/>
  <c r="F39" i="10"/>
  <c r="E40" i="10"/>
  <c r="G39" i="10"/>
  <c r="J39" i="10" s="1"/>
  <c r="L21" i="10" s="1"/>
  <c r="J23" i="8"/>
  <c r="E31" i="8" l="1"/>
  <c r="G30" i="8"/>
  <c r="J30" i="8" s="1"/>
  <c r="K18" i="8" s="1"/>
  <c r="F30" i="8"/>
  <c r="I18" i="8" s="1"/>
  <c r="G29" i="8"/>
  <c r="J29" i="8" s="1"/>
  <c r="K17" i="8" s="1"/>
  <c r="F29" i="8"/>
  <c r="H29" i="8" s="1"/>
  <c r="Q29" i="8" s="1"/>
  <c r="I21" i="10"/>
  <c r="M39" i="10"/>
  <c r="H39" i="10"/>
  <c r="Q39" i="10" s="1"/>
  <c r="D39" i="10"/>
  <c r="N38" i="10"/>
  <c r="S38" i="10"/>
  <c r="F40" i="10"/>
  <c r="E41" i="10"/>
  <c r="G40" i="10"/>
  <c r="J40" i="10" s="1"/>
  <c r="L22" i="10" s="1"/>
  <c r="M29" i="8" l="1"/>
  <c r="S29" i="8" s="1"/>
  <c r="H30" i="8"/>
  <c r="D30" i="8"/>
  <c r="E32" i="8"/>
  <c r="F31" i="8"/>
  <c r="G31" i="8"/>
  <c r="J31" i="8" s="1"/>
  <c r="K19" i="8" s="1"/>
  <c r="I17" i="8"/>
  <c r="D29" i="8"/>
  <c r="N29" i="8"/>
  <c r="N39" i="10"/>
  <c r="S39" i="10"/>
  <c r="F41" i="10"/>
  <c r="G41" i="10"/>
  <c r="J41" i="10" s="1"/>
  <c r="L23" i="10" s="1"/>
  <c r="E42" i="10"/>
  <c r="I22" i="10"/>
  <c r="M40" i="10"/>
  <c r="H40" i="10"/>
  <c r="Q40" i="10" s="1"/>
  <c r="D40" i="10"/>
  <c r="I19" i="8" l="1"/>
  <c r="H31" i="8"/>
  <c r="F32" i="8"/>
  <c r="G32" i="8"/>
  <c r="J32" i="8" s="1"/>
  <c r="K20" i="8" s="1"/>
  <c r="E33" i="8"/>
  <c r="D31" i="8"/>
  <c r="N40" i="10"/>
  <c r="S40" i="10"/>
  <c r="I23" i="10"/>
  <c r="M41" i="10"/>
  <c r="H41" i="10"/>
  <c r="Q41" i="10" s="1"/>
  <c r="D41" i="10"/>
  <c r="F42" i="10"/>
  <c r="G42" i="10"/>
  <c r="J42" i="10" s="1"/>
  <c r="L24" i="10" s="1"/>
  <c r="E43" i="10"/>
  <c r="D2" i="7"/>
  <c r="H32" i="8" l="1"/>
  <c r="I20" i="8"/>
  <c r="F33" i="8"/>
  <c r="G33" i="8"/>
  <c r="J33" i="8" s="1"/>
  <c r="K21" i="8" s="1"/>
  <c r="E34" i="8"/>
  <c r="D32" i="8"/>
  <c r="I24" i="10"/>
  <c r="M42" i="10"/>
  <c r="H42" i="10"/>
  <c r="Q42" i="10" s="1"/>
  <c r="D42" i="10"/>
  <c r="N41" i="10"/>
  <c r="S41" i="10"/>
  <c r="F43" i="10"/>
  <c r="G43" i="10"/>
  <c r="J43" i="10" s="1"/>
  <c r="E44" i="10"/>
  <c r="I21" i="8" l="1"/>
  <c r="H33" i="8"/>
  <c r="F34" i="8"/>
  <c r="G34" i="8"/>
  <c r="J34" i="8" s="1"/>
  <c r="K22" i="8" s="1"/>
  <c r="D33" i="8"/>
  <c r="F44" i="10"/>
  <c r="E45" i="10"/>
  <c r="G44" i="10"/>
  <c r="J44" i="10" s="1"/>
  <c r="L26" i="10" s="1"/>
  <c r="L25" i="10"/>
  <c r="I25" i="10"/>
  <c r="M43" i="10"/>
  <c r="H43" i="10"/>
  <c r="Q43" i="10" s="1"/>
  <c r="D43" i="10"/>
  <c r="N42" i="10"/>
  <c r="S42" i="10"/>
  <c r="I22" i="8" l="1"/>
  <c r="H34" i="8"/>
  <c r="D34" i="8"/>
  <c r="L18" i="8"/>
  <c r="N43" i="10"/>
  <c r="S43" i="10"/>
  <c r="F45" i="10"/>
  <c r="E46" i="10"/>
  <c r="G45" i="10"/>
  <c r="J45" i="10" s="1"/>
  <c r="L27" i="10" s="1"/>
  <c r="L17" i="10"/>
  <c r="I26" i="10"/>
  <c r="M44" i="10"/>
  <c r="H44" i="10"/>
  <c r="Q44" i="10" s="1"/>
  <c r="D44" i="10"/>
  <c r="Q30" i="8" l="1"/>
  <c r="M30" i="8"/>
  <c r="L19" i="8"/>
  <c r="I27" i="10"/>
  <c r="M45" i="10"/>
  <c r="H45" i="10"/>
  <c r="Q45" i="10" s="1"/>
  <c r="D45" i="10"/>
  <c r="N44" i="10"/>
  <c r="S44" i="10"/>
  <c r="F46" i="10"/>
  <c r="G46" i="10"/>
  <c r="J46" i="10" s="1"/>
  <c r="Q31" i="8" l="1"/>
  <c r="M31" i="8"/>
  <c r="S30" i="8"/>
  <c r="N30" i="8"/>
  <c r="I28" i="10"/>
  <c r="M46" i="10"/>
  <c r="H46" i="10"/>
  <c r="Q46" i="10" s="1"/>
  <c r="D46" i="10"/>
  <c r="N45" i="10"/>
  <c r="S45" i="10"/>
  <c r="L28" i="10"/>
  <c r="K29" i="10"/>
  <c r="L29" i="10" s="1"/>
  <c r="S31" i="8" l="1"/>
  <c r="N31" i="8"/>
  <c r="L21" i="8"/>
  <c r="Q32" i="8"/>
  <c r="M32" i="8"/>
  <c r="L20" i="8"/>
  <c r="N46" i="10"/>
  <c r="S46" i="10"/>
  <c r="L17" i="8" l="1"/>
  <c r="L22" i="8"/>
  <c r="N32" i="8"/>
  <c r="S32" i="8"/>
  <c r="Q33" i="8"/>
  <c r="M33" i="8"/>
  <c r="K10" i="10"/>
  <c r="N48" i="10"/>
  <c r="M34" i="8" l="1"/>
  <c r="Q34" i="8"/>
  <c r="N33" i="8"/>
  <c r="S33" i="8"/>
  <c r="K11" i="10"/>
  <c r="R44" i="10"/>
  <c r="T44" i="10" s="1"/>
  <c r="U44" i="10" s="1"/>
  <c r="R43" i="10"/>
  <c r="T43" i="10" s="1"/>
  <c r="U43" i="10" s="1"/>
  <c r="R42" i="10"/>
  <c r="T42" i="10" s="1"/>
  <c r="U42" i="10" s="1"/>
  <c r="R41" i="10"/>
  <c r="T41" i="10" s="1"/>
  <c r="U41" i="10" s="1"/>
  <c r="R40" i="10"/>
  <c r="T40" i="10" s="1"/>
  <c r="U40" i="10" s="1"/>
  <c r="R38" i="10"/>
  <c r="T38" i="10" s="1"/>
  <c r="U38" i="10" s="1"/>
  <c r="R37" i="10"/>
  <c r="T37" i="10" s="1"/>
  <c r="U37" i="10" s="1"/>
  <c r="R36" i="10"/>
  <c r="T36" i="10" s="1"/>
  <c r="U36" i="10" s="1"/>
  <c r="R34" i="10"/>
  <c r="T34" i="10" s="1"/>
  <c r="U34" i="10" s="1"/>
  <c r="R39" i="10"/>
  <c r="T39" i="10" s="1"/>
  <c r="U39" i="10" s="1"/>
  <c r="R32" i="10"/>
  <c r="R46" i="10"/>
  <c r="T46" i="10" s="1"/>
  <c r="U46" i="10" s="1"/>
  <c r="R45" i="10"/>
  <c r="T45" i="10" s="1"/>
  <c r="U45" i="10" s="1"/>
  <c r="R35" i="10"/>
  <c r="T35" i="10" s="1"/>
  <c r="K23" i="8" l="1"/>
  <c r="L23" i="8" s="1"/>
  <c r="N34" i="8"/>
  <c r="S34" i="8"/>
  <c r="U35" i="10"/>
  <c r="U48" i="10" s="1"/>
  <c r="T48" i="10"/>
  <c r="K10" i="8" l="1"/>
  <c r="K12" i="10"/>
  <c r="R28" i="8" l="1"/>
  <c r="T28" i="8" s="1"/>
  <c r="U28" i="8" s="1"/>
  <c r="R30" i="8"/>
  <c r="T30" i="8" s="1"/>
  <c r="U30" i="8" s="1"/>
  <c r="R32" i="8"/>
  <c r="T32" i="8" s="1"/>
  <c r="U32" i="8" s="1"/>
  <c r="K11" i="8"/>
  <c r="R29" i="8"/>
  <c r="T29" i="8" s="1"/>
  <c r="R31" i="8"/>
  <c r="T31" i="8" s="1"/>
  <c r="U31" i="8" s="1"/>
  <c r="R26" i="8"/>
  <c r="R33" i="8"/>
  <c r="T33" i="8" s="1"/>
  <c r="U33" i="8" s="1"/>
  <c r="R34" i="8"/>
  <c r="T34" i="8" s="1"/>
  <c r="U34" i="8" s="1"/>
  <c r="N36" i="8"/>
  <c r="U29" i="8" l="1"/>
  <c r="U36" i="8" s="1"/>
  <c r="T36" i="8"/>
  <c r="K12" i="8" l="1"/>
</calcChain>
</file>

<file path=xl/comments1.xml><?xml version="1.0" encoding="utf-8"?>
<comments xmlns="http://schemas.openxmlformats.org/spreadsheetml/2006/main">
  <authors>
    <author>Lintura Leandro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<sst xmlns="http://schemas.openxmlformats.org/spreadsheetml/2006/main" count="84" uniqueCount="42">
  <si>
    <t>Fecha de Emisión:</t>
  </si>
  <si>
    <t>TIR:</t>
  </si>
  <si>
    <t>Precio clean:</t>
  </si>
  <si>
    <t>Fecha de Vto: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</si>
  <si>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</si>
  <si>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</si>
  <si>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</si>
  <si>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</si>
  <si>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</si>
  <si>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</si>
  <si>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</si>
  <si>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</si>
  <si>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</si>
  <si>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</si>
  <si>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</si>
  <si>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</si>
  <si>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</si>
  <si>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</si>
  <si>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</si>
  <si>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</si>
  <si>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</si>
  <si>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</si>
  <si>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</si>
  <si>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</si>
  <si>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Fecha de inicio de calculo</t>
  </si>
  <si>
    <t>Fijo a licitar</t>
  </si>
  <si>
    <t>intereses</t>
  </si>
  <si>
    <t>capital</t>
  </si>
  <si>
    <t>Calificación (Fix):</t>
  </si>
  <si>
    <t>Plazo (meses):</t>
  </si>
  <si>
    <t>Intereses:</t>
  </si>
  <si>
    <t>Cupón:</t>
  </si>
  <si>
    <t>Cupón a licitar:</t>
  </si>
  <si>
    <t>A</t>
  </si>
  <si>
    <t>Duration (meses):</t>
  </si>
  <si>
    <t>Moneda:</t>
  </si>
  <si>
    <t>Dólar Linked</t>
  </si>
  <si>
    <t>Trimestral</t>
  </si>
  <si>
    <t>TC Inicial</t>
  </si>
  <si>
    <t>Días Dev.</t>
  </si>
  <si>
    <t>ON Rizobacter Serie VII - Clase B (DL 36 meses)</t>
  </si>
  <si>
    <t>ON Rizobacter Serie VII - Clase A (DL 18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</si>
</sst>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3" formatCode="&quot;$&quot;\ #,##0.0000;[Red]\-&quot;$&quot;\ #,##0.000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26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0" fontId="13" fillId="5" borderId="10" xfId="0" applyFont="1" applyFill="1" applyBorder="1" applyAlignment="1" applyProtection="1">
      <alignment horizontal="center"/>
    </xf>
    <xf numFmtId="165" fontId="13" fillId="5" borderId="11" xfId="2" applyNumberFormat="1" applyFont="1" applyFill="1" applyBorder="1" applyAlignment="1" applyProtection="1">
      <alignment horizontal="center"/>
    </xf>
    <xf numFmtId="0" fontId="13" fillId="5" borderId="11" xfId="0" applyFont="1" applyFill="1" applyBorder="1" applyAlignment="1" applyProtection="1">
      <alignment horizontal="center"/>
    </xf>
    <xf numFmtId="15" fontId="14" fillId="5" borderId="4" xfId="0" applyNumberFormat="1" applyFont="1" applyFill="1" applyBorder="1" applyAlignment="1" applyProtection="1">
      <alignment horizontal="center"/>
    </xf>
    <xf numFmtId="15" fontId="13" fillId="5" borderId="10" xfId="0" applyNumberFormat="1" applyFont="1" applyFill="1" applyBorder="1" applyAlignment="1" applyProtection="1">
      <alignment horizontal="center"/>
    </xf>
    <xf numFmtId="4" fontId="13" fillId="5" borderId="11" xfId="2" applyNumberFormat="1" applyFont="1" applyFill="1" applyBorder="1" applyAlignment="1" applyProtection="1">
      <alignment horizontal="center"/>
    </xf>
    <xf numFmtId="4" fontId="13" fillId="5" borderId="11" xfId="0" applyNumberFormat="1" applyFont="1" applyFill="1" applyBorder="1" applyAlignment="1" applyProtection="1">
      <alignment horizontal="center"/>
    </xf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5" fontId="2" fillId="4" borderId="3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4" borderId="12" xfId="0" applyNumberFormat="1" applyFont="1" applyFill="1" applyBorder="1" applyAlignment="1" applyProtection="1">
      <alignment horizontal="center"/>
    </xf>
    <xf numFmtId="38" fontId="2" fillId="4" borderId="8" xfId="0" applyNumberFormat="1" applyFont="1" applyFill="1" applyBorder="1" applyAlignment="1" applyProtection="1">
      <alignment horizontal="center"/>
    </xf>
    <xf numFmtId="10" fontId="2" fillId="4" borderId="8" xfId="3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4" borderId="5" xfId="0" applyNumberFormat="1" applyFont="1" applyFill="1" applyBorder="1" applyAlignment="1" applyProtection="1">
      <alignment horizontal="center"/>
    </xf>
    <xf numFmtId="167" fontId="2" fillId="4" borderId="8" xfId="1" applyNumberFormat="1" applyFont="1" applyFill="1" applyBorder="1" applyAlignment="1" applyProtection="1">
      <alignment horizontal="center"/>
    </xf>
    <xf numFmtId="40" fontId="2" fillId="4" borderId="8" xfId="0" applyNumberFormat="1" applyFont="1" applyFill="1" applyBorder="1" applyAlignment="1" applyProtection="1">
      <alignment horizontal="center"/>
    </xf>
    <xf numFmtId="38" fontId="2" fillId="4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4" borderId="1" xfId="0" applyNumberFormat="1" applyFont="1" applyFill="1" applyBorder="1" applyAlignment="1" applyProtection="1">
      <alignment horizontal="center"/>
    </xf>
    <xf numFmtId="38" fontId="2" fillId="4" borderId="2" xfId="0" applyNumberFormat="1" applyFont="1" applyFill="1" applyBorder="1" applyAlignment="1" applyProtection="1">
      <alignment horizontal="center" vertical="center"/>
    </xf>
    <xf numFmtId="10" fontId="7" fillId="4" borderId="2" xfId="3" applyNumberFormat="1" applyFont="1" applyFill="1" applyBorder="1" applyAlignment="1" applyProtection="1">
      <alignment horizontal="center"/>
    </xf>
    <xf numFmtId="40" fontId="2" fillId="4" borderId="2" xfId="0" applyNumberFormat="1" applyFont="1" applyFill="1" applyBorder="1" applyAlignment="1" applyProtection="1">
      <alignment horizontal="center" vertical="center"/>
    </xf>
    <xf numFmtId="38" fontId="2" fillId="4" borderId="14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right"/>
    </xf>
    <xf numFmtId="0" fontId="3" fillId="4" borderId="1" xfId="0" applyFont="1" applyFill="1" applyBorder="1" applyAlignment="1" applyProtection="1">
      <alignment horizontal="right"/>
    </xf>
    <xf numFmtId="0" fontId="3" fillId="4" borderId="3" xfId="0" applyFont="1" applyFill="1" applyBorder="1" applyAlignment="1" applyProtection="1">
      <alignment horizontal="right"/>
    </xf>
    <xf numFmtId="0" fontId="3" fillId="4" borderId="3" xfId="0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right"/>
    </xf>
    <xf numFmtId="0" fontId="11" fillId="5" borderId="13" xfId="0" applyFont="1" applyFill="1" applyBorder="1" applyAlignment="1" applyProtection="1">
      <alignment horizontal="center"/>
    </xf>
    <xf numFmtId="0" fontId="11" fillId="5" borderId="9" xfId="0" applyFont="1" applyFill="1" applyBorder="1" applyAlignment="1" applyProtection="1">
      <alignment horizontal="center"/>
    </xf>
    <xf numFmtId="0" fontId="12" fillId="5" borderId="9" xfId="0" applyFont="1" applyFill="1" applyBorder="1" applyAlignment="1" applyProtection="1"/>
    <xf numFmtId="0" fontId="12" fillId="5" borderId="11" xfId="0" applyFont="1" applyFill="1" applyBorder="1" applyAlignment="1" applyProtection="1"/>
    <xf numFmtId="165" fontId="3" fillId="4" borderId="2" xfId="2" applyNumberFormat="1" applyFont="1" applyFill="1" applyBorder="1" applyAlignment="1" applyProtection="1">
      <alignment horizontal="center"/>
      <protection locked="0"/>
    </xf>
    <xf numFmtId="165" fontId="3" fillId="4" borderId="14" xfId="2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right"/>
    </xf>
    <xf numFmtId="10" fontId="3" fillId="4" borderId="2" xfId="0" applyNumberFormat="1" applyFont="1" applyFill="1" applyBorder="1" applyAlignment="1" applyProtection="1">
      <alignment horizontal="center"/>
    </xf>
    <xf numFmtId="10" fontId="3" fillId="4" borderId="14" xfId="0" applyNumberFormat="1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10" fontId="3" fillId="4" borderId="0" xfId="0" applyNumberFormat="1" applyFont="1" applyFill="1" applyBorder="1" applyAlignment="1" applyProtection="1">
      <alignment horizontal="center"/>
    </xf>
    <xf numFmtId="10" fontId="3" fillId="4" borderId="12" xfId="0" applyNumberFormat="1" applyFont="1" applyFill="1" applyBorder="1" applyAlignment="1" applyProtection="1">
      <alignment horizontal="center"/>
    </xf>
    <xf numFmtId="165" fontId="3" fillId="4" borderId="0" xfId="2" applyNumberFormat="1" applyFont="1" applyFill="1" applyBorder="1" applyAlignment="1" applyProtection="1">
      <alignment horizontal="center"/>
    </xf>
    <xf numFmtId="165" fontId="3" fillId="4" borderId="12" xfId="2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8" xfId="0" applyFont="1" applyFill="1" applyBorder="1" applyAlignment="1" applyProtection="1">
      <alignment horizontal="center" vertical="center" wrapText="1"/>
    </xf>
    <xf numFmtId="0" fontId="13" fillId="5" borderId="2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3" fillId="5" borderId="14" xfId="0" applyFont="1" applyFill="1" applyBorder="1" applyAlignment="1" applyProtection="1">
      <alignment horizontal="center" vertical="center" wrapText="1"/>
    </xf>
    <xf numFmtId="0" fontId="13" fillId="5" borderId="6" xfId="0" applyFont="1" applyFill="1" applyBorder="1" applyAlignment="1" applyProtection="1">
      <alignment horizontal="center" vertical="center" wrapText="1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10" fontId="4" fillId="3" borderId="6" xfId="3" applyNumberFormat="1" applyFont="1" applyFill="1" applyBorder="1" applyAlignment="1" applyProtection="1">
      <alignment horizontal="center"/>
      <protection locked="0"/>
    </xf>
    <xf numFmtId="10" fontId="4" fillId="3" borderId="7" xfId="3" applyNumberFormat="1" applyFont="1" applyFill="1" applyBorder="1" applyAlignment="1" applyProtection="1">
      <alignment horizontal="center"/>
      <protection locked="0"/>
    </xf>
    <xf numFmtId="169" fontId="3" fillId="3" borderId="0" xfId="0" applyNumberFormat="1" applyFont="1" applyFill="1" applyBorder="1" applyAlignment="1" applyProtection="1">
      <alignment horizontal="center"/>
      <protection locked="0"/>
    </xf>
    <xf numFmtId="169" fontId="3" fillId="3" borderId="12" xfId="0" applyNumberFormat="1" applyFont="1" applyFill="1" applyBorder="1" applyAlignment="1" applyProtection="1">
      <alignment horizontal="center"/>
      <protection locked="0"/>
    </xf>
    <xf numFmtId="165" fontId="13" fillId="5" borderId="1" xfId="2" applyNumberFormat="1" applyFont="1" applyFill="1" applyBorder="1" applyAlignment="1" applyProtection="1">
      <alignment horizontal="center" vertical="center" wrapText="1"/>
    </xf>
    <xf numFmtId="165" fontId="13" fillId="5" borderId="5" xfId="2" applyNumberFormat="1" applyFont="1" applyFill="1" applyBorder="1" applyAlignment="1" applyProtection="1">
      <alignment horizontal="center" vertical="center" wrapText="1"/>
    </xf>
    <xf numFmtId="165" fontId="13" fillId="5" borderId="2" xfId="2" applyNumberFormat="1" applyFont="1" applyFill="1" applyBorder="1" applyAlignment="1" applyProtection="1">
      <alignment horizontal="center" vertical="center" wrapText="1"/>
    </xf>
    <xf numFmtId="165" fontId="13" fillId="5" borderId="8" xfId="2" applyNumberFormat="1" applyFont="1" applyFill="1" applyBorder="1" applyAlignment="1" applyProtection="1">
      <alignment horizontal="center" vertical="center" wrapText="1"/>
    </xf>
    <xf numFmtId="165" fontId="3" fillId="4" borderId="8" xfId="2" applyNumberFormat="1" applyFont="1" applyFill="1" applyBorder="1" applyAlignment="1" applyProtection="1">
      <alignment horizontal="center"/>
      <protection locked="0"/>
    </xf>
    <xf numFmtId="165" fontId="3" fillId="4" borderId="6" xfId="2" applyNumberFormat="1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  <xf numFmtId="4" fontId="10" fillId="0" borderId="0" xfId="2" applyNumberFormat="1" applyFont="1" applyFill="1" applyBorder="1" applyAlignment="1" applyProtection="1">
      <alignment horizontal="center"/>
    </xf>
    <xf numFmtId="4" fontId="10" fillId="0" borderId="3" xfId="2" applyNumberFormat="1" applyFont="1" applyFill="1" applyBorder="1" applyAlignment="1" applyProtection="1">
      <alignment horizontal="center"/>
    </xf>
    <xf numFmtId="4" fontId="10" fillId="0" borderId="5" xfId="2" applyNumberFormat="1" applyFont="1" applyFill="1" applyBorder="1" applyAlignment="1" applyProtection="1">
      <alignment horizontal="center"/>
    </xf>
    <xf numFmtId="4" fontId="10" fillId="0" borderId="2" xfId="2" applyNumberFormat="1" applyFont="1" applyFill="1" applyBorder="1" applyAlignment="1" applyProtection="1">
      <alignment horizont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horizontal="right"/>
    </xf>
    <xf numFmtId="173" fontId="3" fillId="6" borderId="0" xfId="2" applyNumberFormat="1" applyFont="1" applyFill="1" applyBorder="1" applyAlignment="1" applyProtection="1">
      <alignment horizontal="center"/>
      <protection locked="0"/>
    </xf>
    <xf numFmtId="173" fontId="3" fillId="6" borderId="12" xfId="2" applyNumberFormat="1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37</xdr:row>
      <xdr:rowOff>38100</xdr:rowOff>
    </xdr:from>
    <xdr:to>
      <xdr:col>14</xdr:col>
      <xdr:colOff>28576</xdr:colOff>
      <xdr:row>42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581652" y="103346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5553075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12</xdr:col>
      <xdr:colOff>533400</xdr:colOff>
      <xdr:row>2</xdr:row>
      <xdr:rowOff>95250</xdr:rowOff>
    </xdr:from>
    <xdr:to>
      <xdr:col>21</xdr:col>
      <xdr:colOff>9526</xdr:colOff>
      <xdr:row>6</xdr:row>
      <xdr:rowOff>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96" t="24749" r="27343" b="25753"/>
        <a:stretch/>
      </xdr:blipFill>
      <xdr:spPr>
        <a:xfrm>
          <a:off x="7524750" y="381000"/>
          <a:ext cx="2524126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49</xdr:row>
      <xdr:rowOff>38100</xdr:rowOff>
    </xdr:from>
    <xdr:to>
      <xdr:col>14</xdr:col>
      <xdr:colOff>28576</xdr:colOff>
      <xdr:row>54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771527" y="77438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3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620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12</xdr:col>
      <xdr:colOff>533400</xdr:colOff>
      <xdr:row>2</xdr:row>
      <xdr:rowOff>95250</xdr:rowOff>
    </xdr:from>
    <xdr:to>
      <xdr:col>21</xdr:col>
      <xdr:colOff>9526</xdr:colOff>
      <xdr:row>6</xdr:row>
      <xdr:rowOff>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96" t="24749" r="27343" b="25753"/>
        <a:stretch/>
      </xdr:blipFill>
      <xdr:spPr>
        <a:xfrm>
          <a:off x="7334250" y="381000"/>
          <a:ext cx="2524126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73"/>
  <sheetViews>
    <sheetView showGridLines="0" topLeftCell="A13" zoomScaleNormal="100" zoomScaleSheetLayoutView="130" workbookViewId="0">
      <selection activeCell="N19" sqref="N19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77" t="s">
        <v>41</v>
      </c>
      <c r="G8" s="78"/>
      <c r="H8" s="78"/>
      <c r="I8" s="78"/>
      <c r="J8" s="78"/>
      <c r="K8" s="78"/>
      <c r="L8" s="78"/>
      <c r="M8" s="78"/>
      <c r="N8" s="78"/>
      <c r="O8" s="79"/>
      <c r="P8" s="80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71" t="s">
        <v>0</v>
      </c>
      <c r="G10" s="81">
        <v>44558</v>
      </c>
      <c r="H10" s="82"/>
      <c r="I10" s="83" t="s">
        <v>1</v>
      </c>
      <c r="J10" s="84"/>
      <c r="K10" s="85">
        <f>XIRR(N28:N34,D28:D34)</f>
        <v>2.9802322387695314E-9</v>
      </c>
      <c r="L10" s="86"/>
      <c r="M10" s="83" t="s">
        <v>30</v>
      </c>
      <c r="N10" s="84"/>
      <c r="O10" s="85" t="s">
        <v>37</v>
      </c>
      <c r="P10" s="86"/>
      <c r="Q10" s="42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73" t="s">
        <v>3</v>
      </c>
      <c r="G11" s="91">
        <v>45105</v>
      </c>
      <c r="H11" s="92"/>
      <c r="I11" s="87" t="s">
        <v>20</v>
      </c>
      <c r="J11" s="88"/>
      <c r="K11" s="89">
        <f>+NOMINAL(K10,2)</f>
        <v>2.9802320611338473E-9</v>
      </c>
      <c r="L11" s="90"/>
      <c r="M11" s="87" t="s">
        <v>35</v>
      </c>
      <c r="N11" s="88"/>
      <c r="O11" s="93" t="s">
        <v>36</v>
      </c>
      <c r="P11" s="94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41"/>
      <c r="F12" s="73" t="s">
        <v>31</v>
      </c>
      <c r="G12" s="89" t="s">
        <v>25</v>
      </c>
      <c r="H12" s="90"/>
      <c r="I12" s="87" t="s">
        <v>34</v>
      </c>
      <c r="J12" s="88"/>
      <c r="K12" s="101">
        <f>+(U36/T36)*12</f>
        <v>17.983561643835614</v>
      </c>
      <c r="L12" s="102"/>
      <c r="M12" s="87" t="s">
        <v>2</v>
      </c>
      <c r="N12" s="88"/>
      <c r="O12" s="89">
        <v>1</v>
      </c>
      <c r="P12" s="90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123" t="s">
        <v>38</v>
      </c>
      <c r="G13" s="124">
        <v>102.1045</v>
      </c>
      <c r="H13" s="125"/>
      <c r="I13" s="87" t="s">
        <v>28</v>
      </c>
      <c r="J13" s="88"/>
      <c r="K13" s="101" t="s">
        <v>33</v>
      </c>
      <c r="L13" s="102"/>
      <c r="M13" s="87" t="s">
        <v>5</v>
      </c>
      <c r="N13" s="88"/>
      <c r="O13" s="105">
        <v>1000000</v>
      </c>
      <c r="P13" s="106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75" t="s">
        <v>4</v>
      </c>
      <c r="G14" s="111">
        <f>+G10</f>
        <v>44558</v>
      </c>
      <c r="H14" s="112"/>
      <c r="I14" s="113" t="s">
        <v>29</v>
      </c>
      <c r="J14" s="114"/>
      <c r="K14" s="115">
        <v>18</v>
      </c>
      <c r="L14" s="116"/>
      <c r="M14" s="113" t="s">
        <v>32</v>
      </c>
      <c r="N14" s="114"/>
      <c r="O14" s="103">
        <v>0</v>
      </c>
      <c r="P14" s="104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30" t="s">
        <v>12</v>
      </c>
      <c r="J16" s="31" t="s">
        <v>18</v>
      </c>
      <c r="K16" s="31" t="s">
        <v>13</v>
      </c>
      <c r="L16" s="32" t="s">
        <v>14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33">
        <f>+F29</f>
        <v>44648</v>
      </c>
      <c r="J17" s="118">
        <f>+$O$13*K29/100</f>
        <v>0</v>
      </c>
      <c r="K17" s="117">
        <f>+$O$13*J29/100</f>
        <v>0</v>
      </c>
      <c r="L17" s="21">
        <f>SUM(J17:K17)</f>
        <v>0</v>
      </c>
      <c r="M17" s="8"/>
      <c r="O17" s="38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33">
        <f>+F30</f>
        <v>44740</v>
      </c>
      <c r="J18" s="118">
        <f>+$O$13*K30/100</f>
        <v>0</v>
      </c>
      <c r="K18" s="117">
        <f t="shared" ref="K18:K22" si="0">+$O$13*J30/100</f>
        <v>0</v>
      </c>
      <c r="L18" s="21">
        <f t="shared" ref="L18:L21" si="1">SUM(J18:K18)</f>
        <v>0</v>
      </c>
      <c r="M18" s="8"/>
      <c r="O18" s="38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33">
        <f>+F31</f>
        <v>44832</v>
      </c>
      <c r="J19" s="118">
        <f>+$O$13*K31/100</f>
        <v>0</v>
      </c>
      <c r="K19" s="117">
        <f t="shared" si="0"/>
        <v>0</v>
      </c>
      <c r="L19" s="21">
        <f t="shared" si="1"/>
        <v>0</v>
      </c>
      <c r="M19" s="8"/>
      <c r="O19" s="38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33">
        <f>+F32</f>
        <v>44923</v>
      </c>
      <c r="J20" s="118">
        <f>+$O$13*K32/100</f>
        <v>0</v>
      </c>
      <c r="K20" s="117">
        <f t="shared" si="0"/>
        <v>0</v>
      </c>
      <c r="L20" s="21">
        <f t="shared" si="1"/>
        <v>0</v>
      </c>
      <c r="M20" s="8"/>
      <c r="O20" s="38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33">
        <f>+F33</f>
        <v>45013</v>
      </c>
      <c r="J21" s="118">
        <f>+$O$13*K33/100</f>
        <v>0</v>
      </c>
      <c r="K21" s="117">
        <f t="shared" si="0"/>
        <v>0</v>
      </c>
      <c r="L21" s="21">
        <f t="shared" si="1"/>
        <v>0</v>
      </c>
      <c r="M21" s="8"/>
      <c r="O21" s="38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ht="12.75" customHeight="1" x14ac:dyDescent="0.2">
      <c r="I22" s="33">
        <f>+F34</f>
        <v>45105</v>
      </c>
      <c r="J22" s="118">
        <f t="shared" ref="J22" si="2">+$O$13*K34/100</f>
        <v>1000000</v>
      </c>
      <c r="K22" s="117">
        <f t="shared" si="0"/>
        <v>0</v>
      </c>
      <c r="L22" s="21">
        <f t="shared" ref="L22" si="3">SUM(J22:K22)</f>
        <v>1000000</v>
      </c>
      <c r="M22" s="8"/>
      <c r="O22" s="38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2.75" customHeight="1" x14ac:dyDescent="0.2">
      <c r="I23" s="34" t="s">
        <v>14</v>
      </c>
      <c r="J23" s="35">
        <f>SUM(J17:J22)</f>
        <v>1000000</v>
      </c>
      <c r="K23" s="35">
        <f>SUM(K17:K22)</f>
        <v>0</v>
      </c>
      <c r="L23" s="36">
        <f>SUM(J23:K23)</f>
        <v>1000000</v>
      </c>
      <c r="M23" s="8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x14ac:dyDescent="0.2">
      <c r="G24" s="53"/>
      <c r="H24" s="6"/>
      <c r="I24" s="6"/>
      <c r="L24" s="7"/>
      <c r="M24" s="8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ht="14.25" customHeight="1" x14ac:dyDescent="0.2">
      <c r="F25" s="107" t="s">
        <v>19</v>
      </c>
      <c r="G25" s="109" t="s">
        <v>39</v>
      </c>
      <c r="H25" s="109" t="s">
        <v>15</v>
      </c>
      <c r="I25" s="109" t="s">
        <v>23</v>
      </c>
      <c r="J25" s="95" t="s">
        <v>22</v>
      </c>
      <c r="K25" s="95" t="s">
        <v>6</v>
      </c>
      <c r="L25" s="95" t="s">
        <v>16</v>
      </c>
      <c r="M25" s="97" t="s">
        <v>7</v>
      </c>
      <c r="N25" s="99" t="s">
        <v>17</v>
      </c>
      <c r="Q25" s="9" t="s">
        <v>21</v>
      </c>
      <c r="R25" s="9" t="s">
        <v>8</v>
      </c>
      <c r="S25" s="9" t="s">
        <v>9</v>
      </c>
      <c r="T25" s="9" t="s">
        <v>10</v>
      </c>
      <c r="U25" s="9" t="s">
        <v>11</v>
      </c>
      <c r="V25" s="9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x14ac:dyDescent="0.2">
      <c r="F26" s="108"/>
      <c r="G26" s="110"/>
      <c r="H26" s="110"/>
      <c r="I26" s="110"/>
      <c r="J26" s="96"/>
      <c r="K26" s="96"/>
      <c r="L26" s="96"/>
      <c r="M26" s="98"/>
      <c r="N26" s="100"/>
      <c r="Q26" s="10"/>
      <c r="R26" s="11">
        <f>+K10</f>
        <v>2.9802322387695314E-9</v>
      </c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2:142" x14ac:dyDescent="0.2">
      <c r="B27" s="1" t="s">
        <v>24</v>
      </c>
      <c r="F27" s="121"/>
      <c r="G27" s="57"/>
      <c r="H27" s="57"/>
      <c r="I27" s="20">
        <f>+I28</f>
        <v>0</v>
      </c>
      <c r="J27" s="58"/>
      <c r="K27" s="58"/>
      <c r="L27" s="59">
        <f>+L28</f>
        <v>100</v>
      </c>
      <c r="M27" s="60"/>
      <c r="N27" s="122"/>
      <c r="Q27" s="10"/>
      <c r="R27" s="11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2:142" s="12" customFormat="1" ht="12.75" customHeight="1" x14ac:dyDescent="0.2">
      <c r="B28" s="37">
        <f>+G10</f>
        <v>44558</v>
      </c>
      <c r="C28" s="39"/>
      <c r="D28" s="37">
        <f>+G14</f>
        <v>44558</v>
      </c>
      <c r="E28" s="46">
        <f>+G10</f>
        <v>44558</v>
      </c>
      <c r="F28" s="66">
        <f>+E28</f>
        <v>44558</v>
      </c>
      <c r="G28" s="67"/>
      <c r="H28" s="67"/>
      <c r="I28" s="68">
        <f t="shared" ref="I28:I34" si="4">+$O$14</f>
        <v>0</v>
      </c>
      <c r="J28" s="67"/>
      <c r="K28" s="67"/>
      <c r="L28" s="69">
        <v>100</v>
      </c>
      <c r="M28" s="69">
        <f>-O12*100</f>
        <v>-100</v>
      </c>
      <c r="N28" s="70">
        <f>+O13*-1</f>
        <v>-1000000</v>
      </c>
      <c r="O28" s="1"/>
      <c r="P28" s="1"/>
      <c r="Q28" s="16">
        <f t="shared" ref="Q28:Q32" si="5">H28/365</f>
        <v>0</v>
      </c>
      <c r="R28" s="16">
        <f t="shared" ref="R28:R32" si="6">1/(1+$K$10)^(H28/365)</f>
        <v>1</v>
      </c>
      <c r="S28" s="17">
        <f t="shared" ref="S28:S32" si="7">+M28</f>
        <v>-100</v>
      </c>
      <c r="T28" s="17">
        <f t="shared" ref="T28:T32" si="8">+S28*R28</f>
        <v>-100</v>
      </c>
      <c r="U28" s="17">
        <f t="shared" ref="U28:U32" si="9">+T28*Q28</f>
        <v>0</v>
      </c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</row>
    <row r="29" spans="2:142" s="12" customFormat="1" ht="12.75" customHeight="1" x14ac:dyDescent="0.2">
      <c r="B29" s="37">
        <v>44648</v>
      </c>
      <c r="C29" s="39">
        <f t="shared" ref="C29" si="10">+B29-B28</f>
        <v>90</v>
      </c>
      <c r="D29" s="37">
        <f t="shared" ref="D29" si="11">+F29</f>
        <v>44648</v>
      </c>
      <c r="E29" s="46">
        <f t="shared" ref="E29" si="12">+E28+C29</f>
        <v>44648</v>
      </c>
      <c r="F29" s="49">
        <f t="shared" ref="F29" si="13">+E29</f>
        <v>44648</v>
      </c>
      <c r="G29" s="50">
        <f t="shared" ref="G29" si="14">+E29-E28</f>
        <v>90</v>
      </c>
      <c r="H29" s="50">
        <f t="shared" ref="H29" si="15">+IF(F29-$G$14&lt;0,0,F29-$G$14)</f>
        <v>90</v>
      </c>
      <c r="I29" s="48">
        <f t="shared" si="4"/>
        <v>0</v>
      </c>
      <c r="J29" s="51">
        <f t="shared" ref="J29" si="16">+I29/365*G29*L28</f>
        <v>0</v>
      </c>
      <c r="K29" s="52">
        <v>0</v>
      </c>
      <c r="L29" s="52">
        <f t="shared" ref="L29:L34" si="17">+L28-K29</f>
        <v>100</v>
      </c>
      <c r="M29" s="52">
        <f t="shared" ref="M29:M32" si="18">+IF(F29&gt;$G$14,J29+K29,0)</f>
        <v>0</v>
      </c>
      <c r="N29" s="54">
        <f t="shared" ref="N29:N32" si="19">+M29*$O$13/100</f>
        <v>0</v>
      </c>
      <c r="O29" s="1"/>
      <c r="P29" s="1"/>
      <c r="Q29" s="16">
        <f t="shared" si="5"/>
        <v>0.24657534246575341</v>
      </c>
      <c r="R29" s="16">
        <f t="shared" si="6"/>
        <v>0.99999999926514826</v>
      </c>
      <c r="S29" s="17">
        <f t="shared" si="7"/>
        <v>0</v>
      </c>
      <c r="T29" s="17">
        <f t="shared" si="8"/>
        <v>0</v>
      </c>
      <c r="U29" s="17">
        <f t="shared" si="9"/>
        <v>0</v>
      </c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</row>
    <row r="30" spans="2:142" s="12" customFormat="1" ht="12.75" customHeight="1" x14ac:dyDescent="0.2">
      <c r="B30" s="37">
        <v>44740</v>
      </c>
      <c r="C30" s="39">
        <f t="shared" ref="C30:C34" si="20">+B30-B29</f>
        <v>92</v>
      </c>
      <c r="D30" s="37">
        <f t="shared" ref="D30:D34" si="21">+F30</f>
        <v>44740</v>
      </c>
      <c r="E30" s="46">
        <f t="shared" ref="E30:E34" si="22">+E29+C30</f>
        <v>44740</v>
      </c>
      <c r="F30" s="49">
        <f t="shared" ref="F30:F34" si="23">+E30</f>
        <v>44740</v>
      </c>
      <c r="G30" s="50">
        <f t="shared" ref="G30:G34" si="24">+E30-E29</f>
        <v>92</v>
      </c>
      <c r="H30" s="50">
        <f t="shared" ref="H30" si="25">+IF(F30-$G$14&lt;0,0,F30-$G$14)</f>
        <v>182</v>
      </c>
      <c r="I30" s="48">
        <f t="shared" si="4"/>
        <v>0</v>
      </c>
      <c r="J30" s="51">
        <f t="shared" ref="J30:J34" si="26">+I30/365*G30*L29</f>
        <v>0</v>
      </c>
      <c r="K30" s="52">
        <v>0</v>
      </c>
      <c r="L30" s="52">
        <f t="shared" si="17"/>
        <v>100</v>
      </c>
      <c r="M30" s="52">
        <f t="shared" si="18"/>
        <v>0</v>
      </c>
      <c r="N30" s="54">
        <f t="shared" si="19"/>
        <v>0</v>
      </c>
      <c r="O30" s="1"/>
      <c r="P30" s="1"/>
      <c r="Q30" s="16">
        <f t="shared" si="5"/>
        <v>0.49863013698630138</v>
      </c>
      <c r="R30" s="16">
        <f t="shared" si="6"/>
        <v>0.99999999851396626</v>
      </c>
      <c r="S30" s="17">
        <f t="shared" si="7"/>
        <v>0</v>
      </c>
      <c r="T30" s="17">
        <f t="shared" si="8"/>
        <v>0</v>
      </c>
      <c r="U30" s="17">
        <f t="shared" si="9"/>
        <v>0</v>
      </c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s="12" customFormat="1" ht="12.75" customHeight="1" x14ac:dyDescent="0.2">
      <c r="B31" s="37">
        <v>44832</v>
      </c>
      <c r="C31" s="39">
        <f t="shared" si="20"/>
        <v>92</v>
      </c>
      <c r="D31" s="37">
        <f t="shared" si="21"/>
        <v>44832</v>
      </c>
      <c r="E31" s="46">
        <f t="shared" si="22"/>
        <v>44832</v>
      </c>
      <c r="F31" s="49">
        <f t="shared" si="23"/>
        <v>44832</v>
      </c>
      <c r="G31" s="50">
        <f t="shared" si="24"/>
        <v>92</v>
      </c>
      <c r="H31" s="50">
        <f t="shared" ref="H31:H34" si="27">+IF(F31-$G$14&lt;0,0,F31-$G$14)</f>
        <v>274</v>
      </c>
      <c r="I31" s="48">
        <f t="shared" si="4"/>
        <v>0</v>
      </c>
      <c r="J31" s="51">
        <f t="shared" si="26"/>
        <v>0</v>
      </c>
      <c r="K31" s="52">
        <v>0</v>
      </c>
      <c r="L31" s="52">
        <f t="shared" si="17"/>
        <v>100</v>
      </c>
      <c r="M31" s="52">
        <f t="shared" si="18"/>
        <v>0</v>
      </c>
      <c r="N31" s="54">
        <f t="shared" si="19"/>
        <v>0</v>
      </c>
      <c r="O31" s="1"/>
      <c r="P31" s="1"/>
      <c r="Q31" s="16">
        <f t="shared" si="5"/>
        <v>0.75068493150684934</v>
      </c>
      <c r="R31" s="16">
        <f t="shared" si="6"/>
        <v>0.99999999776278448</v>
      </c>
      <c r="S31" s="17">
        <f t="shared" si="7"/>
        <v>0</v>
      </c>
      <c r="T31" s="17">
        <f t="shared" si="8"/>
        <v>0</v>
      </c>
      <c r="U31" s="17">
        <f t="shared" si="9"/>
        <v>0</v>
      </c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</row>
    <row r="32" spans="2:142" s="12" customFormat="1" ht="12.75" customHeight="1" x14ac:dyDescent="0.2">
      <c r="B32" s="37">
        <v>44923</v>
      </c>
      <c r="C32" s="39">
        <f t="shared" si="20"/>
        <v>91</v>
      </c>
      <c r="D32" s="37">
        <f t="shared" si="21"/>
        <v>44923</v>
      </c>
      <c r="E32" s="46">
        <f t="shared" si="22"/>
        <v>44923</v>
      </c>
      <c r="F32" s="49">
        <f t="shared" si="23"/>
        <v>44923</v>
      </c>
      <c r="G32" s="50">
        <f t="shared" si="24"/>
        <v>91</v>
      </c>
      <c r="H32" s="50">
        <f t="shared" si="27"/>
        <v>365</v>
      </c>
      <c r="I32" s="48">
        <f t="shared" si="4"/>
        <v>0</v>
      </c>
      <c r="J32" s="51">
        <f t="shared" si="26"/>
        <v>0</v>
      </c>
      <c r="K32" s="52">
        <v>0</v>
      </c>
      <c r="L32" s="52">
        <f t="shared" si="17"/>
        <v>100</v>
      </c>
      <c r="M32" s="52">
        <f t="shared" si="18"/>
        <v>0</v>
      </c>
      <c r="N32" s="54">
        <f t="shared" si="19"/>
        <v>0</v>
      </c>
      <c r="O32" s="1"/>
      <c r="P32" s="1"/>
      <c r="Q32" s="16">
        <f t="shared" si="5"/>
        <v>1</v>
      </c>
      <c r="R32" s="16">
        <f t="shared" si="6"/>
        <v>0.99999999701976772</v>
      </c>
      <c r="S32" s="17">
        <f t="shared" si="7"/>
        <v>0</v>
      </c>
      <c r="T32" s="17">
        <f t="shared" si="8"/>
        <v>0</v>
      </c>
      <c r="U32" s="17">
        <f t="shared" si="9"/>
        <v>0</v>
      </c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</row>
    <row r="33" spans="2:142" s="12" customFormat="1" ht="12.75" customHeight="1" x14ac:dyDescent="0.2">
      <c r="B33" s="37">
        <v>45013</v>
      </c>
      <c r="C33" s="39">
        <f t="shared" si="20"/>
        <v>90</v>
      </c>
      <c r="D33" s="37">
        <f t="shared" si="21"/>
        <v>45013</v>
      </c>
      <c r="E33" s="46">
        <f t="shared" si="22"/>
        <v>45013</v>
      </c>
      <c r="F33" s="49">
        <f t="shared" si="23"/>
        <v>45013</v>
      </c>
      <c r="G33" s="50">
        <f t="shared" si="24"/>
        <v>90</v>
      </c>
      <c r="H33" s="50">
        <f t="shared" si="27"/>
        <v>455</v>
      </c>
      <c r="I33" s="48">
        <f t="shared" si="4"/>
        <v>0</v>
      </c>
      <c r="J33" s="51">
        <f t="shared" si="26"/>
        <v>0</v>
      </c>
      <c r="K33" s="52">
        <v>0</v>
      </c>
      <c r="L33" s="52">
        <f t="shared" si="17"/>
        <v>100</v>
      </c>
      <c r="M33" s="52">
        <f t="shared" ref="M33:M34" si="28">+IF(F33&gt;$G$14,J33+K33,0)</f>
        <v>0</v>
      </c>
      <c r="N33" s="54">
        <f t="shared" ref="N33:N34" si="29">+M33*$O$13/100</f>
        <v>0</v>
      </c>
      <c r="O33" s="1"/>
      <c r="P33" s="1"/>
      <c r="Q33" s="16">
        <f t="shared" ref="Q33:Q34" si="30">H33/365</f>
        <v>1.2465753424657535</v>
      </c>
      <c r="R33" s="16">
        <f t="shared" ref="R33:R34" si="31">1/(1+$K$10)^(H33/365)</f>
        <v>0.99999999628491598</v>
      </c>
      <c r="S33" s="17">
        <f t="shared" ref="S33:S34" si="32">+M33</f>
        <v>0</v>
      </c>
      <c r="T33" s="17">
        <f t="shared" ref="T33:T34" si="33">+S33*R33</f>
        <v>0</v>
      </c>
      <c r="U33" s="17">
        <f t="shared" ref="U33:U34" si="34">+T33*Q33</f>
        <v>0</v>
      </c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</row>
    <row r="34" spans="2:142" s="12" customFormat="1" ht="12.75" customHeight="1" x14ac:dyDescent="0.2">
      <c r="B34" s="37">
        <v>45105</v>
      </c>
      <c r="C34" s="39">
        <f t="shared" si="20"/>
        <v>92</v>
      </c>
      <c r="D34" s="37">
        <f t="shared" si="21"/>
        <v>45105</v>
      </c>
      <c r="E34" s="46">
        <f t="shared" si="22"/>
        <v>45105</v>
      </c>
      <c r="F34" s="61">
        <f t="shared" si="23"/>
        <v>45105</v>
      </c>
      <c r="G34" s="55">
        <f t="shared" si="24"/>
        <v>92</v>
      </c>
      <c r="H34" s="55">
        <f t="shared" si="27"/>
        <v>547</v>
      </c>
      <c r="I34" s="56">
        <f t="shared" si="4"/>
        <v>0</v>
      </c>
      <c r="J34" s="62">
        <f t="shared" si="26"/>
        <v>0</v>
      </c>
      <c r="K34" s="63">
        <v>100</v>
      </c>
      <c r="L34" s="63">
        <f t="shared" si="17"/>
        <v>0</v>
      </c>
      <c r="M34" s="63">
        <f t="shared" si="28"/>
        <v>100</v>
      </c>
      <c r="N34" s="64">
        <f t="shared" si="29"/>
        <v>1000000</v>
      </c>
      <c r="O34" s="1"/>
      <c r="P34" s="1"/>
      <c r="Q34" s="16">
        <f t="shared" si="30"/>
        <v>1.4986301369863013</v>
      </c>
      <c r="R34" s="16">
        <f t="shared" si="31"/>
        <v>0.99999999553373398</v>
      </c>
      <c r="S34" s="17">
        <f t="shared" si="32"/>
        <v>100</v>
      </c>
      <c r="T34" s="17">
        <f t="shared" si="33"/>
        <v>99.999999553373399</v>
      </c>
      <c r="U34" s="17">
        <f t="shared" si="34"/>
        <v>149.86301302930204</v>
      </c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2:142" ht="12.75" customHeight="1" x14ac:dyDescent="0.2">
      <c r="F35" s="47"/>
      <c r="G35" s="13"/>
      <c r="H35" s="13"/>
      <c r="I35" s="48"/>
      <c r="J35" s="14"/>
      <c r="K35" s="45"/>
      <c r="L35" s="15"/>
      <c r="M35" s="15"/>
      <c r="N35" s="44"/>
      <c r="Q35" s="1"/>
      <c r="R35" s="1"/>
      <c r="S35" s="1"/>
      <c r="T35" s="1"/>
      <c r="U35" s="1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</row>
    <row r="36" spans="2:142" x14ac:dyDescent="0.2">
      <c r="F36" s="18"/>
      <c r="G36" s="13"/>
      <c r="H36" s="13"/>
      <c r="I36" s="13"/>
      <c r="J36" s="13"/>
      <c r="K36" s="22">
        <f>SUM(K32:K34)</f>
        <v>100</v>
      </c>
      <c r="L36" s="15"/>
      <c r="M36" s="15"/>
      <c r="N36" s="23">
        <f>SUM(N28:N34)</f>
        <v>0</v>
      </c>
      <c r="Q36" s="19"/>
      <c r="R36" s="19"/>
      <c r="S36" s="17"/>
      <c r="T36" s="17">
        <f>SUM(T29:T34)</f>
        <v>99.999999553373399</v>
      </c>
      <c r="U36" s="17">
        <f>SUM(U29:U34)</f>
        <v>149.86301302930204</v>
      </c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</row>
    <row r="37" spans="2:142" x14ac:dyDescent="0.2"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</row>
    <row r="38" spans="2:142" x14ac:dyDescent="0.2">
      <c r="Q38" s="1"/>
      <c r="R38" s="1"/>
      <c r="S38" s="1"/>
      <c r="T38" s="1"/>
      <c r="U38" s="1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</row>
    <row r="39" spans="2:142" x14ac:dyDescent="0.2">
      <c r="Q39" s="1"/>
      <c r="R39" s="1"/>
      <c r="S39" s="1"/>
      <c r="T39" s="1"/>
      <c r="U39" s="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2:142" x14ac:dyDescent="0.2">
      <c r="Q40" s="1"/>
      <c r="R40" s="1"/>
      <c r="S40" s="1"/>
      <c r="T40" s="1"/>
      <c r="U40" s="1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2:142" x14ac:dyDescent="0.2">
      <c r="Q41" s="1"/>
      <c r="R41" s="1"/>
      <c r="S41" s="1"/>
      <c r="T41" s="1"/>
      <c r="U41" s="1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2:142" ht="9.75" customHeight="1" x14ac:dyDescent="0.2">
      <c r="Q42" s="1"/>
      <c r="R42" s="1"/>
      <c r="S42" s="1"/>
      <c r="T42" s="1"/>
      <c r="U42" s="1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2:142" x14ac:dyDescent="0.2">
      <c r="Q43" s="1"/>
      <c r="R43" s="1"/>
      <c r="S43" s="1"/>
      <c r="T43" s="1"/>
      <c r="U43" s="1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2:142" x14ac:dyDescent="0.2">
      <c r="Q44" s="1"/>
      <c r="R44" s="1"/>
      <c r="S44" s="1"/>
      <c r="T44" s="1"/>
      <c r="U44" s="1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2:142" x14ac:dyDescent="0.2">
      <c r="Q45" s="1"/>
      <c r="R45" s="1"/>
      <c r="S45" s="1"/>
      <c r="T45" s="1"/>
      <c r="U45" s="1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2:142" hidden="1" x14ac:dyDescent="0.2"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2:142" hidden="1" x14ac:dyDescent="0.2">
      <c r="G47" s="65"/>
      <c r="H47" s="65" t="s">
        <v>26</v>
      </c>
      <c r="I47" s="65"/>
      <c r="J47" s="65" t="s">
        <v>27</v>
      </c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2:142" hidden="1" x14ac:dyDescent="0.2">
      <c r="G48" s="65">
        <v>1</v>
      </c>
      <c r="H48" s="65"/>
      <c r="I48" s="65"/>
      <c r="J48" s="65"/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hidden="1" x14ac:dyDescent="0.2">
      <c r="G49" s="65">
        <v>2</v>
      </c>
      <c r="H49" s="65"/>
      <c r="I49" s="65"/>
      <c r="J49" s="65"/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G50" s="65">
        <v>3</v>
      </c>
      <c r="H50" s="65">
        <v>1</v>
      </c>
      <c r="I50" s="65"/>
      <c r="J50" s="65"/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65">
        <v>4</v>
      </c>
      <c r="H51" s="65"/>
      <c r="I51" s="65"/>
      <c r="J51" s="65"/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65">
        <v>5</v>
      </c>
      <c r="H52" s="65"/>
      <c r="I52" s="65"/>
      <c r="J52" s="65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65">
        <v>6</v>
      </c>
      <c r="H53" s="65">
        <v>2</v>
      </c>
      <c r="I53" s="65">
        <v>1</v>
      </c>
      <c r="J53" s="65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65">
        <v>7</v>
      </c>
      <c r="H54" s="65"/>
      <c r="I54" s="65"/>
      <c r="J54" s="65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65">
        <v>8</v>
      </c>
      <c r="H55" s="65"/>
      <c r="I55" s="65"/>
      <c r="J55" s="65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65">
        <v>9</v>
      </c>
      <c r="H56" s="65">
        <v>3</v>
      </c>
      <c r="I56" s="65"/>
      <c r="J56" s="65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65">
        <v>10</v>
      </c>
      <c r="H57" s="65"/>
      <c r="I57" s="65"/>
      <c r="J57" s="65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65">
        <v>11</v>
      </c>
      <c r="H58" s="65"/>
      <c r="I58" s="65"/>
      <c r="J58" s="65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65">
        <v>12</v>
      </c>
      <c r="H59" s="65">
        <v>4</v>
      </c>
      <c r="I59" s="65">
        <v>2</v>
      </c>
      <c r="J59" s="65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65">
        <v>13</v>
      </c>
      <c r="H60" s="65"/>
      <c r="I60" s="65"/>
      <c r="J60" s="65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65">
        <v>14</v>
      </c>
      <c r="H61" s="65"/>
      <c r="I61" s="65"/>
      <c r="J61" s="65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65">
        <v>15</v>
      </c>
      <c r="H62" s="65">
        <v>5</v>
      </c>
      <c r="I62" s="65"/>
      <c r="J62" s="65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65">
        <v>16</v>
      </c>
      <c r="H63" s="65"/>
      <c r="I63" s="65"/>
      <c r="J63" s="65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65">
        <v>17</v>
      </c>
      <c r="H64" s="65"/>
      <c r="I64" s="65"/>
      <c r="J64" s="65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65">
        <v>18</v>
      </c>
      <c r="H65" s="65">
        <v>6</v>
      </c>
      <c r="I65" s="65">
        <v>3</v>
      </c>
      <c r="J65" s="65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65">
        <v>19</v>
      </c>
      <c r="H66" s="65"/>
      <c r="I66" s="65"/>
      <c r="J66" s="65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65">
        <v>20</v>
      </c>
      <c r="H67" s="65"/>
      <c r="I67" s="65"/>
      <c r="J67" s="65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65">
        <v>21</v>
      </c>
      <c r="H68" s="65">
        <v>7</v>
      </c>
      <c r="I68" s="65"/>
      <c r="J68" s="65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65">
        <v>22</v>
      </c>
      <c r="H69" s="65"/>
      <c r="I69" s="65"/>
      <c r="J69" s="65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65">
        <v>23</v>
      </c>
      <c r="H70" s="65"/>
      <c r="I70" s="65"/>
      <c r="J70" s="65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65">
        <v>24</v>
      </c>
      <c r="H71" s="65">
        <v>8</v>
      </c>
      <c r="I71" s="65">
        <v>4</v>
      </c>
      <c r="J71" s="65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65">
        <v>25</v>
      </c>
      <c r="H72" s="65"/>
      <c r="I72" s="65"/>
      <c r="J72" s="65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65">
        <v>26</v>
      </c>
      <c r="H73" s="65"/>
      <c r="I73" s="65"/>
      <c r="J73" s="65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65">
        <v>27</v>
      </c>
      <c r="H74" s="65">
        <v>9</v>
      </c>
      <c r="I74" s="65"/>
      <c r="J74" s="65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65">
        <v>28</v>
      </c>
      <c r="H75" s="65"/>
      <c r="I75" s="65"/>
      <c r="J75" s="65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65">
        <v>29</v>
      </c>
      <c r="H76" s="65"/>
      <c r="I76" s="65"/>
      <c r="J76" s="65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65">
        <v>30</v>
      </c>
      <c r="H77" s="65">
        <v>10</v>
      </c>
      <c r="I77" s="65">
        <v>5</v>
      </c>
      <c r="J77" s="65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65">
        <v>31</v>
      </c>
      <c r="H78" s="65"/>
      <c r="I78" s="65"/>
      <c r="J78" s="65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65">
        <v>32</v>
      </c>
      <c r="H79" s="65"/>
      <c r="I79" s="65"/>
      <c r="J79" s="65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65">
        <v>33</v>
      </c>
      <c r="H80" s="65">
        <v>11</v>
      </c>
      <c r="I80" s="65"/>
      <c r="J80" s="65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65">
        <v>34</v>
      </c>
      <c r="H81" s="65"/>
      <c r="I81" s="65"/>
      <c r="J81" s="65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65">
        <v>35</v>
      </c>
      <c r="H82" s="65"/>
      <c r="I82" s="65"/>
      <c r="J82" s="65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65">
        <v>36</v>
      </c>
      <c r="H83" s="65">
        <v>12</v>
      </c>
      <c r="I83" s="65">
        <v>6</v>
      </c>
      <c r="J83" s="65">
        <v>1</v>
      </c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65">
        <v>37</v>
      </c>
      <c r="H84" s="65"/>
      <c r="I84" s="65"/>
      <c r="J84" s="65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65">
        <v>38</v>
      </c>
      <c r="H85" s="65"/>
      <c r="I85" s="65"/>
      <c r="J85" s="65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65">
        <v>39</v>
      </c>
      <c r="H86" s="65">
        <v>13</v>
      </c>
      <c r="I86" s="65"/>
      <c r="J86" s="65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65">
        <v>40</v>
      </c>
      <c r="H87" s="65"/>
      <c r="I87" s="65"/>
      <c r="J87" s="65"/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65">
        <v>41</v>
      </c>
      <c r="H88" s="65"/>
      <c r="I88" s="65"/>
      <c r="J88" s="65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65">
        <v>42</v>
      </c>
      <c r="H89" s="65">
        <v>14</v>
      </c>
      <c r="I89" s="65">
        <v>7</v>
      </c>
      <c r="J89" s="65">
        <v>2</v>
      </c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65">
        <v>43</v>
      </c>
      <c r="H90" s="65"/>
      <c r="I90" s="65"/>
      <c r="J90" s="65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65">
        <v>44</v>
      </c>
      <c r="H91" s="65"/>
      <c r="I91" s="65"/>
      <c r="J91" s="65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65">
        <v>45</v>
      </c>
      <c r="H92" s="65">
        <v>15</v>
      </c>
      <c r="I92" s="65"/>
      <c r="J92" s="65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65">
        <v>46</v>
      </c>
      <c r="H93" s="65"/>
      <c r="I93" s="65"/>
      <c r="J93" s="65"/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65">
        <v>47</v>
      </c>
      <c r="H94" s="65"/>
      <c r="I94" s="65"/>
      <c r="J94" s="65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65">
        <v>48</v>
      </c>
      <c r="H95" s="65">
        <v>16</v>
      </c>
      <c r="I95" s="65">
        <v>8</v>
      </c>
      <c r="J95" s="65">
        <v>3</v>
      </c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65">
        <v>49</v>
      </c>
      <c r="H96" s="65"/>
      <c r="I96" s="65"/>
      <c r="J96" s="65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65">
        <v>50</v>
      </c>
      <c r="H97" s="65"/>
      <c r="I97" s="65"/>
      <c r="J97" s="65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65">
        <v>51</v>
      </c>
      <c r="H98" s="65">
        <v>17</v>
      </c>
      <c r="I98" s="65"/>
      <c r="J98" s="65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65">
        <v>52</v>
      </c>
      <c r="H99" s="65"/>
      <c r="I99" s="65"/>
      <c r="J99" s="65"/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65">
        <v>53</v>
      </c>
      <c r="H100" s="65"/>
      <c r="I100" s="65"/>
      <c r="J100" s="65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65">
        <v>54</v>
      </c>
      <c r="H101" s="65">
        <v>18</v>
      </c>
      <c r="I101" s="65">
        <v>9</v>
      </c>
      <c r="J101" s="65">
        <v>4</v>
      </c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65">
        <v>55</v>
      </c>
      <c r="H102" s="65"/>
      <c r="I102" s="65"/>
      <c r="J102" s="65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65">
        <v>56</v>
      </c>
      <c r="H103" s="65"/>
      <c r="I103" s="65"/>
      <c r="J103" s="65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65">
        <v>57</v>
      </c>
      <c r="H104" s="65">
        <v>19</v>
      </c>
      <c r="I104" s="65"/>
      <c r="J104" s="65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65">
        <v>58</v>
      </c>
      <c r="H105" s="65"/>
      <c r="I105" s="65"/>
      <c r="J105" s="65"/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65">
        <v>59</v>
      </c>
      <c r="H106" s="65"/>
      <c r="I106" s="65"/>
      <c r="J106" s="65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65">
        <v>60</v>
      </c>
      <c r="H107" s="65">
        <v>20</v>
      </c>
      <c r="I107" s="65">
        <v>10</v>
      </c>
      <c r="J107" s="65">
        <v>5</v>
      </c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x14ac:dyDescent="0.2"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x14ac:dyDescent="0.2"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x14ac:dyDescent="0.2"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23:142" x14ac:dyDescent="0.2"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</sheetData>
  <sheetProtection selectLockedCells="1"/>
  <mergeCells count="35">
    <mergeCell ref="O14:P14"/>
    <mergeCell ref="O13:P13"/>
    <mergeCell ref="F25:F26"/>
    <mergeCell ref="G25:G26"/>
    <mergeCell ref="H25:H26"/>
    <mergeCell ref="I25:I26"/>
    <mergeCell ref="J25:J26"/>
    <mergeCell ref="K25:K26"/>
    <mergeCell ref="G13:H13"/>
    <mergeCell ref="I13:J13"/>
    <mergeCell ref="K13:L13"/>
    <mergeCell ref="M13:N13"/>
    <mergeCell ref="G14:H14"/>
    <mergeCell ref="I14:J14"/>
    <mergeCell ref="K14:L14"/>
    <mergeCell ref="M14:N14"/>
    <mergeCell ref="L25:L26"/>
    <mergeCell ref="M25:M26"/>
    <mergeCell ref="N25:N26"/>
    <mergeCell ref="G12:H12"/>
    <mergeCell ref="I12:J12"/>
    <mergeCell ref="K12:L12"/>
    <mergeCell ref="F8:P8"/>
    <mergeCell ref="G10:H10"/>
    <mergeCell ref="I10:J10"/>
    <mergeCell ref="K10:L10"/>
    <mergeCell ref="M12:N12"/>
    <mergeCell ref="O12:P12"/>
    <mergeCell ref="G11:H11"/>
    <mergeCell ref="I11:J11"/>
    <mergeCell ref="K11:L11"/>
    <mergeCell ref="M11:N11"/>
    <mergeCell ref="O11:P11"/>
    <mergeCell ref="M10:N10"/>
    <mergeCell ref="O10:P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6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85"/>
  <sheetViews>
    <sheetView showGridLines="0" tabSelected="1" zoomScaleNormal="100" zoomScaleSheetLayoutView="130" workbookViewId="0">
      <selection activeCell="N22" sqref="N22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77" t="s">
        <v>40</v>
      </c>
      <c r="G8" s="78"/>
      <c r="H8" s="78"/>
      <c r="I8" s="78"/>
      <c r="J8" s="78"/>
      <c r="K8" s="78"/>
      <c r="L8" s="78"/>
      <c r="M8" s="78"/>
      <c r="N8" s="78"/>
      <c r="O8" s="79"/>
      <c r="P8" s="80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72" t="s">
        <v>0</v>
      </c>
      <c r="G10" s="81">
        <v>44558</v>
      </c>
      <c r="H10" s="82"/>
      <c r="I10" s="83" t="s">
        <v>1</v>
      </c>
      <c r="J10" s="84"/>
      <c r="K10" s="85">
        <f>XIRR(N34:N46,D34:D46)</f>
        <v>2.0150449872016907E-2</v>
      </c>
      <c r="L10" s="86"/>
      <c r="M10" s="83" t="s">
        <v>30</v>
      </c>
      <c r="N10" s="84"/>
      <c r="O10" s="85" t="s">
        <v>37</v>
      </c>
      <c r="P10" s="86"/>
      <c r="Q10" s="42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74" t="s">
        <v>3</v>
      </c>
      <c r="G11" s="91">
        <v>45654</v>
      </c>
      <c r="H11" s="92"/>
      <c r="I11" s="87" t="s">
        <v>20</v>
      </c>
      <c r="J11" s="88"/>
      <c r="K11" s="89">
        <f>+NOMINAL(K10,2)</f>
        <v>2.0049949750764906E-2</v>
      </c>
      <c r="L11" s="90"/>
      <c r="M11" s="87" t="s">
        <v>35</v>
      </c>
      <c r="N11" s="88"/>
      <c r="O11" s="93" t="s">
        <v>36</v>
      </c>
      <c r="P11" s="94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41"/>
      <c r="F12" s="74" t="s">
        <v>31</v>
      </c>
      <c r="G12" s="89" t="s">
        <v>25</v>
      </c>
      <c r="H12" s="90"/>
      <c r="I12" s="87" t="s">
        <v>34</v>
      </c>
      <c r="J12" s="88"/>
      <c r="K12" s="101">
        <f>+(U48/T48)*12</f>
        <v>35.062205709282871</v>
      </c>
      <c r="L12" s="102"/>
      <c r="M12" s="87" t="s">
        <v>2</v>
      </c>
      <c r="N12" s="88"/>
      <c r="O12" s="89">
        <v>1</v>
      </c>
      <c r="P12" s="90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123" t="s">
        <v>38</v>
      </c>
      <c r="G13" s="124">
        <v>102.1045</v>
      </c>
      <c r="H13" s="125"/>
      <c r="I13" s="87" t="s">
        <v>28</v>
      </c>
      <c r="J13" s="88"/>
      <c r="K13" s="101" t="s">
        <v>33</v>
      </c>
      <c r="L13" s="102"/>
      <c r="M13" s="87" t="s">
        <v>5</v>
      </c>
      <c r="N13" s="88"/>
      <c r="O13" s="105">
        <v>1000000</v>
      </c>
      <c r="P13" s="106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76" t="s">
        <v>4</v>
      </c>
      <c r="G14" s="111">
        <f>+G10</f>
        <v>44558</v>
      </c>
      <c r="H14" s="112"/>
      <c r="I14" s="113" t="s">
        <v>29</v>
      </c>
      <c r="J14" s="114"/>
      <c r="K14" s="115">
        <v>36</v>
      </c>
      <c r="L14" s="116"/>
      <c r="M14" s="113" t="s">
        <v>32</v>
      </c>
      <c r="N14" s="114"/>
      <c r="O14" s="103">
        <v>0.02</v>
      </c>
      <c r="P14" s="104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30" t="s">
        <v>12</v>
      </c>
      <c r="J16" s="31" t="s">
        <v>18</v>
      </c>
      <c r="K16" s="31" t="s">
        <v>13</v>
      </c>
      <c r="L16" s="32" t="s">
        <v>14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6:142" ht="12.75" customHeight="1" x14ac:dyDescent="0.2">
      <c r="I17" s="33">
        <f t="shared" ref="I17:I28" si="0">+F35</f>
        <v>44648</v>
      </c>
      <c r="J17" s="118">
        <f t="shared" ref="J17:J28" si="1">+$O$13*K35/100</f>
        <v>0</v>
      </c>
      <c r="K17" s="120">
        <f>+$O$13*J35/100</f>
        <v>4931.5068493150684</v>
      </c>
      <c r="L17" s="21">
        <f>SUM(J17:K17)</f>
        <v>4931.5068493150684</v>
      </c>
      <c r="M17" s="8"/>
      <c r="O17" s="38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6:142" ht="12.75" customHeight="1" x14ac:dyDescent="0.2">
      <c r="I18" s="33">
        <f t="shared" si="0"/>
        <v>44740</v>
      </c>
      <c r="J18" s="118">
        <f t="shared" si="1"/>
        <v>0</v>
      </c>
      <c r="K18" s="117">
        <f t="shared" ref="K18:K28" si="2">+$O$13*J36/100</f>
        <v>5041.0958904109593</v>
      </c>
      <c r="L18" s="21">
        <f t="shared" ref="L18:L28" si="3">SUM(J18:K18)</f>
        <v>5041.0958904109593</v>
      </c>
      <c r="M18" s="8"/>
      <c r="O18" s="38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6:142" ht="12.75" customHeight="1" x14ac:dyDescent="0.2">
      <c r="I19" s="33">
        <f t="shared" si="0"/>
        <v>44832</v>
      </c>
      <c r="J19" s="118">
        <f t="shared" si="1"/>
        <v>0</v>
      </c>
      <c r="K19" s="117">
        <f t="shared" si="2"/>
        <v>5041.0958904109593</v>
      </c>
      <c r="L19" s="21">
        <f t="shared" si="3"/>
        <v>5041.0958904109593</v>
      </c>
      <c r="M19" s="8"/>
      <c r="O19" s="38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6:142" ht="12.75" customHeight="1" x14ac:dyDescent="0.2">
      <c r="I20" s="33">
        <f t="shared" si="0"/>
        <v>44923</v>
      </c>
      <c r="J20" s="118">
        <f t="shared" si="1"/>
        <v>0</v>
      </c>
      <c r="K20" s="117">
        <f t="shared" si="2"/>
        <v>4986.3013698630139</v>
      </c>
      <c r="L20" s="21">
        <f t="shared" si="3"/>
        <v>4986.3013698630139</v>
      </c>
      <c r="M20" s="8"/>
      <c r="O20" s="38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6:142" ht="12.75" customHeight="1" x14ac:dyDescent="0.2">
      <c r="I21" s="33">
        <f t="shared" si="0"/>
        <v>45013</v>
      </c>
      <c r="J21" s="118">
        <f t="shared" si="1"/>
        <v>0</v>
      </c>
      <c r="K21" s="117">
        <f t="shared" si="2"/>
        <v>4931.5068493150684</v>
      </c>
      <c r="L21" s="21">
        <f t="shared" si="3"/>
        <v>4931.5068493150684</v>
      </c>
      <c r="M21" s="8"/>
      <c r="O21" s="38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6:142" ht="12.75" customHeight="1" x14ac:dyDescent="0.2">
      <c r="I22" s="33">
        <f t="shared" si="0"/>
        <v>45105</v>
      </c>
      <c r="J22" s="118">
        <f t="shared" si="1"/>
        <v>0</v>
      </c>
      <c r="K22" s="117">
        <f t="shared" si="2"/>
        <v>5041.0958904109593</v>
      </c>
      <c r="L22" s="21">
        <f t="shared" si="3"/>
        <v>5041.0958904109593</v>
      </c>
      <c r="M22" s="8"/>
      <c r="O22" s="38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6:142" ht="12.75" customHeight="1" x14ac:dyDescent="0.2">
      <c r="I23" s="33">
        <f t="shared" si="0"/>
        <v>45197</v>
      </c>
      <c r="J23" s="118">
        <f t="shared" si="1"/>
        <v>0</v>
      </c>
      <c r="K23" s="117">
        <f t="shared" si="2"/>
        <v>5041.0958904109593</v>
      </c>
      <c r="L23" s="21">
        <f t="shared" si="3"/>
        <v>5041.0958904109593</v>
      </c>
      <c r="M23" s="8"/>
      <c r="O23" s="38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6:142" ht="12.75" customHeight="1" x14ac:dyDescent="0.2">
      <c r="I24" s="33">
        <f t="shared" si="0"/>
        <v>45288</v>
      </c>
      <c r="J24" s="118">
        <f t="shared" si="1"/>
        <v>0</v>
      </c>
      <c r="K24" s="117">
        <f t="shared" si="2"/>
        <v>4986.3013698630139</v>
      </c>
      <c r="L24" s="21">
        <f t="shared" si="3"/>
        <v>4986.3013698630139</v>
      </c>
      <c r="M24" s="8"/>
      <c r="O24" s="38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6:142" ht="12.75" customHeight="1" x14ac:dyDescent="0.2">
      <c r="I25" s="33">
        <f t="shared" si="0"/>
        <v>45379</v>
      </c>
      <c r="J25" s="118">
        <f t="shared" si="1"/>
        <v>0</v>
      </c>
      <c r="K25" s="117">
        <f t="shared" si="2"/>
        <v>4986.3013698630139</v>
      </c>
      <c r="L25" s="21">
        <f t="shared" si="3"/>
        <v>4986.3013698630139</v>
      </c>
      <c r="M25" s="8"/>
      <c r="O25" s="38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6:142" ht="12.75" customHeight="1" x14ac:dyDescent="0.2">
      <c r="I26" s="33">
        <f t="shared" si="0"/>
        <v>45471</v>
      </c>
      <c r="J26" s="118">
        <f t="shared" si="1"/>
        <v>0</v>
      </c>
      <c r="K26" s="117">
        <f t="shared" si="2"/>
        <v>5041.0958904109593</v>
      </c>
      <c r="L26" s="21">
        <f t="shared" si="3"/>
        <v>5041.0958904109593</v>
      </c>
      <c r="M26" s="8"/>
      <c r="O26" s="38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6:142" ht="12.75" customHeight="1" x14ac:dyDescent="0.2">
      <c r="I27" s="33">
        <f t="shared" si="0"/>
        <v>45563</v>
      </c>
      <c r="J27" s="118">
        <f t="shared" si="1"/>
        <v>0</v>
      </c>
      <c r="K27" s="117">
        <f t="shared" si="2"/>
        <v>5041.0958904109593</v>
      </c>
      <c r="L27" s="21">
        <f t="shared" si="3"/>
        <v>5041.0958904109593</v>
      </c>
      <c r="M27" s="8"/>
      <c r="O27" s="38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6:142" ht="12.75" customHeight="1" x14ac:dyDescent="0.2">
      <c r="I28" s="33">
        <f t="shared" si="0"/>
        <v>45654</v>
      </c>
      <c r="J28" s="119">
        <f t="shared" si="1"/>
        <v>1000000</v>
      </c>
      <c r="K28" s="117">
        <f t="shared" si="2"/>
        <v>4986.3013698630139</v>
      </c>
      <c r="L28" s="21">
        <f t="shared" si="3"/>
        <v>1004986.301369863</v>
      </c>
      <c r="M28" s="8"/>
      <c r="O28" s="38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</row>
    <row r="29" spans="6:142" ht="12.75" customHeight="1" x14ac:dyDescent="0.2">
      <c r="I29" s="34" t="s">
        <v>14</v>
      </c>
      <c r="J29" s="35">
        <f>SUM(J17:J28)</f>
        <v>1000000</v>
      </c>
      <c r="K29" s="35">
        <f>SUM(K17:K28)</f>
        <v>60054.794520547948</v>
      </c>
      <c r="L29" s="36">
        <f>SUM(J29:K29)</f>
        <v>1060054.7945205478</v>
      </c>
      <c r="M29" s="8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</row>
    <row r="30" spans="6:142" x14ac:dyDescent="0.2">
      <c r="G30" s="53"/>
      <c r="H30" s="6"/>
      <c r="I30" s="6"/>
      <c r="L30" s="7"/>
      <c r="M30" s="8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</row>
    <row r="31" spans="6:142" ht="14.25" customHeight="1" x14ac:dyDescent="0.2">
      <c r="F31" s="107" t="s">
        <v>19</v>
      </c>
      <c r="G31" s="109" t="s">
        <v>39</v>
      </c>
      <c r="H31" s="109" t="s">
        <v>15</v>
      </c>
      <c r="I31" s="109" t="s">
        <v>23</v>
      </c>
      <c r="J31" s="95" t="s">
        <v>22</v>
      </c>
      <c r="K31" s="95" t="s">
        <v>6</v>
      </c>
      <c r="L31" s="95" t="s">
        <v>16</v>
      </c>
      <c r="M31" s="97" t="s">
        <v>7</v>
      </c>
      <c r="N31" s="99" t="s">
        <v>17</v>
      </c>
      <c r="Q31" s="9" t="s">
        <v>21</v>
      </c>
      <c r="R31" s="9" t="s">
        <v>8</v>
      </c>
      <c r="S31" s="9" t="s">
        <v>9</v>
      </c>
      <c r="T31" s="9" t="s">
        <v>10</v>
      </c>
      <c r="U31" s="9" t="s">
        <v>11</v>
      </c>
      <c r="V31" s="9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</row>
    <row r="32" spans="6:142" x14ac:dyDescent="0.2">
      <c r="F32" s="108"/>
      <c r="G32" s="110"/>
      <c r="H32" s="110"/>
      <c r="I32" s="110"/>
      <c r="J32" s="96"/>
      <c r="K32" s="96"/>
      <c r="L32" s="96"/>
      <c r="M32" s="98"/>
      <c r="N32" s="100"/>
      <c r="Q32" s="10"/>
      <c r="R32" s="11">
        <f>+K10</f>
        <v>2.0150449872016907E-2</v>
      </c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</row>
    <row r="33" spans="2:142" x14ac:dyDescent="0.2">
      <c r="B33" s="1" t="s">
        <v>24</v>
      </c>
      <c r="F33" s="121"/>
      <c r="G33" s="57"/>
      <c r="H33" s="57"/>
      <c r="I33" s="20">
        <f>+I34</f>
        <v>0.02</v>
      </c>
      <c r="J33" s="58"/>
      <c r="K33" s="58"/>
      <c r="L33" s="59">
        <f>+L34</f>
        <v>100</v>
      </c>
      <c r="M33" s="60"/>
      <c r="N33" s="122"/>
      <c r="Q33" s="10"/>
      <c r="R33" s="11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</row>
    <row r="34" spans="2:142" s="12" customFormat="1" ht="12.75" customHeight="1" x14ac:dyDescent="0.2">
      <c r="B34" s="37">
        <f>+G10</f>
        <v>44558</v>
      </c>
      <c r="C34" s="39"/>
      <c r="D34" s="37">
        <f>+G14</f>
        <v>44558</v>
      </c>
      <c r="E34" s="46">
        <f>+G10</f>
        <v>44558</v>
      </c>
      <c r="F34" s="66">
        <f>+E34</f>
        <v>44558</v>
      </c>
      <c r="G34" s="67"/>
      <c r="H34" s="67"/>
      <c r="I34" s="68">
        <f t="shared" ref="I34:I46" si="4">+$O$14</f>
        <v>0.02</v>
      </c>
      <c r="J34" s="67"/>
      <c r="K34" s="67"/>
      <c r="L34" s="69">
        <v>100</v>
      </c>
      <c r="M34" s="69">
        <f>-O12*100</f>
        <v>-100</v>
      </c>
      <c r="N34" s="70">
        <f>+O13*-1</f>
        <v>-1000000</v>
      </c>
      <c r="O34" s="1"/>
      <c r="P34" s="1"/>
      <c r="Q34" s="16">
        <f t="shared" ref="Q34:Q46" si="5">H34/365</f>
        <v>0</v>
      </c>
      <c r="R34" s="16">
        <f t="shared" ref="R34:R46" si="6">1/(1+$K$10)^(H34/365)</f>
        <v>1</v>
      </c>
      <c r="S34" s="17">
        <f t="shared" ref="S34:S46" si="7">+M34</f>
        <v>-100</v>
      </c>
      <c r="T34" s="17">
        <f t="shared" ref="T34:T46" si="8">+S34*R34</f>
        <v>-100</v>
      </c>
      <c r="U34" s="17">
        <f t="shared" ref="U34:U46" si="9">+T34*Q34</f>
        <v>0</v>
      </c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2:142" s="12" customFormat="1" ht="12.75" customHeight="1" x14ac:dyDescent="0.2">
      <c r="B35" s="37">
        <v>44648</v>
      </c>
      <c r="C35" s="39">
        <f t="shared" ref="C35:C46" si="10">+B35-B34</f>
        <v>90</v>
      </c>
      <c r="D35" s="37">
        <f t="shared" ref="D35:D46" si="11">+F35</f>
        <v>44648</v>
      </c>
      <c r="E35" s="46">
        <f t="shared" ref="E35:E46" si="12">+E34+C35</f>
        <v>44648</v>
      </c>
      <c r="F35" s="49">
        <f t="shared" ref="F35:F46" si="13">+E35</f>
        <v>44648</v>
      </c>
      <c r="G35" s="50">
        <f t="shared" ref="G35:G46" si="14">+E35-E34</f>
        <v>90</v>
      </c>
      <c r="H35" s="50">
        <f t="shared" ref="H35:H46" si="15">+IF(F35-$G$14&lt;0,0,F35-$G$14)</f>
        <v>90</v>
      </c>
      <c r="I35" s="48">
        <f t="shared" si="4"/>
        <v>0.02</v>
      </c>
      <c r="J35" s="51">
        <f t="shared" ref="J35:J46" si="16">+I35/365*G35*L34</f>
        <v>0.49315068493150682</v>
      </c>
      <c r="K35" s="52">
        <v>0</v>
      </c>
      <c r="L35" s="52">
        <f t="shared" ref="L35:L46" si="17">+L34-K35</f>
        <v>100</v>
      </c>
      <c r="M35" s="52">
        <f t="shared" ref="M35:M46" si="18">+IF(F35&gt;$G$14,J35+K35,0)</f>
        <v>0.49315068493150682</v>
      </c>
      <c r="N35" s="54">
        <f t="shared" ref="N35:N46" si="19">+M35*$O$13/100</f>
        <v>4931.5068493150684</v>
      </c>
      <c r="O35" s="1"/>
      <c r="P35" s="1"/>
      <c r="Q35" s="16">
        <f t="shared" si="5"/>
        <v>0.24657534246575341</v>
      </c>
      <c r="R35" s="16">
        <f t="shared" si="6"/>
        <v>0.99509287272494384</v>
      </c>
      <c r="S35" s="17">
        <f t="shared" si="7"/>
        <v>0.49315068493150682</v>
      </c>
      <c r="T35" s="17">
        <f t="shared" si="8"/>
        <v>0.49073073175476678</v>
      </c>
      <c r="U35" s="17">
        <f t="shared" si="9"/>
        <v>0.12100209824090138</v>
      </c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</row>
    <row r="36" spans="2:142" s="12" customFormat="1" ht="12.75" customHeight="1" x14ac:dyDescent="0.2">
      <c r="B36" s="37">
        <v>44740</v>
      </c>
      <c r="C36" s="39">
        <f t="shared" si="10"/>
        <v>92</v>
      </c>
      <c r="D36" s="37">
        <f t="shared" si="11"/>
        <v>44740</v>
      </c>
      <c r="E36" s="46">
        <f t="shared" si="12"/>
        <v>44740</v>
      </c>
      <c r="F36" s="49">
        <f t="shared" si="13"/>
        <v>44740</v>
      </c>
      <c r="G36" s="50">
        <f t="shared" si="14"/>
        <v>92</v>
      </c>
      <c r="H36" s="50">
        <f t="shared" si="15"/>
        <v>182</v>
      </c>
      <c r="I36" s="48">
        <f t="shared" si="4"/>
        <v>0.02</v>
      </c>
      <c r="J36" s="51">
        <f t="shared" si="16"/>
        <v>0.50410958904109593</v>
      </c>
      <c r="K36" s="52">
        <v>0</v>
      </c>
      <c r="L36" s="52">
        <f t="shared" si="17"/>
        <v>100</v>
      </c>
      <c r="M36" s="52">
        <f t="shared" si="18"/>
        <v>0.50410958904109593</v>
      </c>
      <c r="N36" s="54">
        <f t="shared" si="19"/>
        <v>5041.0958904109593</v>
      </c>
      <c r="O36" s="1"/>
      <c r="P36" s="1"/>
      <c r="Q36" s="16">
        <f t="shared" si="5"/>
        <v>0.49863013698630138</v>
      </c>
      <c r="R36" s="16">
        <f t="shared" si="6"/>
        <v>0.99010158577836394</v>
      </c>
      <c r="S36" s="17">
        <f t="shared" si="7"/>
        <v>0.50410958904109593</v>
      </c>
      <c r="T36" s="17">
        <f t="shared" si="8"/>
        <v>0.49911970351566842</v>
      </c>
      <c r="U36" s="17">
        <f t="shared" si="9"/>
        <v>0.24887612613657986</v>
      </c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</row>
    <row r="37" spans="2:142" s="12" customFormat="1" ht="12.75" customHeight="1" x14ac:dyDescent="0.2">
      <c r="B37" s="37">
        <v>44832</v>
      </c>
      <c r="C37" s="39">
        <f t="shared" si="10"/>
        <v>92</v>
      </c>
      <c r="D37" s="37">
        <f t="shared" si="11"/>
        <v>44832</v>
      </c>
      <c r="E37" s="46">
        <f t="shared" si="12"/>
        <v>44832</v>
      </c>
      <c r="F37" s="49">
        <f t="shared" si="13"/>
        <v>44832</v>
      </c>
      <c r="G37" s="50">
        <f t="shared" si="14"/>
        <v>92</v>
      </c>
      <c r="H37" s="50">
        <f t="shared" si="15"/>
        <v>274</v>
      </c>
      <c r="I37" s="48">
        <f t="shared" si="4"/>
        <v>0.02</v>
      </c>
      <c r="J37" s="51">
        <f t="shared" si="16"/>
        <v>0.50410958904109593</v>
      </c>
      <c r="K37" s="52">
        <v>0</v>
      </c>
      <c r="L37" s="52">
        <f t="shared" si="17"/>
        <v>100</v>
      </c>
      <c r="M37" s="52">
        <f t="shared" si="18"/>
        <v>0.50410958904109593</v>
      </c>
      <c r="N37" s="54">
        <f t="shared" si="19"/>
        <v>5041.0958904109593</v>
      </c>
      <c r="O37" s="1"/>
      <c r="P37" s="1"/>
      <c r="Q37" s="16">
        <f t="shared" si="5"/>
        <v>0.75068493150684934</v>
      </c>
      <c r="R37" s="16">
        <f t="shared" si="6"/>
        <v>0.98513533463102021</v>
      </c>
      <c r="S37" s="17">
        <f t="shared" si="7"/>
        <v>0.50410958904109593</v>
      </c>
      <c r="T37" s="17">
        <f t="shared" si="8"/>
        <v>0.49661616869070613</v>
      </c>
      <c r="U37" s="17">
        <f t="shared" si="9"/>
        <v>0.37280227457877668</v>
      </c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</row>
    <row r="38" spans="2:142" s="12" customFormat="1" ht="12.75" customHeight="1" x14ac:dyDescent="0.2">
      <c r="B38" s="37">
        <v>44923</v>
      </c>
      <c r="C38" s="39">
        <f t="shared" si="10"/>
        <v>91</v>
      </c>
      <c r="D38" s="37">
        <f t="shared" si="11"/>
        <v>44923</v>
      </c>
      <c r="E38" s="46">
        <f t="shared" si="12"/>
        <v>44923</v>
      </c>
      <c r="F38" s="49">
        <f t="shared" si="13"/>
        <v>44923</v>
      </c>
      <c r="G38" s="50">
        <f t="shared" si="14"/>
        <v>91</v>
      </c>
      <c r="H38" s="50">
        <f t="shared" si="15"/>
        <v>365</v>
      </c>
      <c r="I38" s="48">
        <f t="shared" si="4"/>
        <v>0.02</v>
      </c>
      <c r="J38" s="51">
        <f t="shared" si="16"/>
        <v>0.49863013698630138</v>
      </c>
      <c r="K38" s="52">
        <v>0</v>
      </c>
      <c r="L38" s="52">
        <f t="shared" si="17"/>
        <v>100</v>
      </c>
      <c r="M38" s="52">
        <f t="shared" si="18"/>
        <v>0.49863013698630138</v>
      </c>
      <c r="N38" s="54">
        <f t="shared" si="19"/>
        <v>4986.3013698630139</v>
      </c>
      <c r="O38" s="1"/>
      <c r="P38" s="1"/>
      <c r="Q38" s="16">
        <f t="shared" si="5"/>
        <v>1</v>
      </c>
      <c r="R38" s="16">
        <f t="shared" si="6"/>
        <v>0.98024757046909616</v>
      </c>
      <c r="S38" s="17">
        <f t="shared" si="7"/>
        <v>0.49863013698630138</v>
      </c>
      <c r="T38" s="17">
        <f t="shared" si="8"/>
        <v>0.48878098034349454</v>
      </c>
      <c r="U38" s="17">
        <f t="shared" si="9"/>
        <v>0.48878098034349454</v>
      </c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</row>
    <row r="39" spans="2:142" s="12" customFormat="1" ht="12.75" customHeight="1" x14ac:dyDescent="0.2">
      <c r="B39" s="37">
        <v>45013</v>
      </c>
      <c r="C39" s="39">
        <f t="shared" si="10"/>
        <v>90</v>
      </c>
      <c r="D39" s="37">
        <f t="shared" si="11"/>
        <v>45013</v>
      </c>
      <c r="E39" s="46">
        <f t="shared" si="12"/>
        <v>45013</v>
      </c>
      <c r="F39" s="49">
        <f t="shared" si="13"/>
        <v>45013</v>
      </c>
      <c r="G39" s="50">
        <f t="shared" si="14"/>
        <v>90</v>
      </c>
      <c r="H39" s="50">
        <f t="shared" si="15"/>
        <v>455</v>
      </c>
      <c r="I39" s="48">
        <f t="shared" si="4"/>
        <v>0.02</v>
      </c>
      <c r="J39" s="51">
        <f t="shared" si="16"/>
        <v>0.49315068493150682</v>
      </c>
      <c r="K39" s="52">
        <v>0</v>
      </c>
      <c r="L39" s="52">
        <f t="shared" si="17"/>
        <v>100</v>
      </c>
      <c r="M39" s="52">
        <f t="shared" si="18"/>
        <v>0.49315068493150682</v>
      </c>
      <c r="N39" s="54">
        <f t="shared" si="19"/>
        <v>4931.5068493150684</v>
      </c>
      <c r="O39" s="1"/>
      <c r="P39" s="1"/>
      <c r="Q39" s="16">
        <f t="shared" si="5"/>
        <v>1.2465753424657535</v>
      </c>
      <c r="R39" s="16">
        <f t="shared" si="6"/>
        <v>0.9754373708797397</v>
      </c>
      <c r="S39" s="17">
        <f t="shared" si="7"/>
        <v>0.49315068493150682</v>
      </c>
      <c r="T39" s="17">
        <f t="shared" si="8"/>
        <v>0.48103760755713187</v>
      </c>
      <c r="U39" s="17">
        <f t="shared" si="9"/>
        <v>0.59964962037943836</v>
      </c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</row>
    <row r="40" spans="2:142" s="12" customFormat="1" ht="12.75" customHeight="1" x14ac:dyDescent="0.2">
      <c r="B40" s="37">
        <v>45105</v>
      </c>
      <c r="C40" s="39">
        <f t="shared" si="10"/>
        <v>92</v>
      </c>
      <c r="D40" s="37">
        <f t="shared" si="11"/>
        <v>45105</v>
      </c>
      <c r="E40" s="46">
        <f t="shared" si="12"/>
        <v>45105</v>
      </c>
      <c r="F40" s="49">
        <f t="shared" si="13"/>
        <v>45105</v>
      </c>
      <c r="G40" s="50">
        <f t="shared" si="14"/>
        <v>92</v>
      </c>
      <c r="H40" s="50">
        <f t="shared" si="15"/>
        <v>547</v>
      </c>
      <c r="I40" s="48">
        <f t="shared" si="4"/>
        <v>0.02</v>
      </c>
      <c r="J40" s="51">
        <f t="shared" si="16"/>
        <v>0.50410958904109593</v>
      </c>
      <c r="K40" s="52">
        <v>0</v>
      </c>
      <c r="L40" s="52">
        <f t="shared" si="17"/>
        <v>100</v>
      </c>
      <c r="M40" s="52">
        <f t="shared" si="18"/>
        <v>0.50410958904109593</v>
      </c>
      <c r="N40" s="54">
        <f t="shared" si="19"/>
        <v>5041.0958904109593</v>
      </c>
      <c r="O40" s="1"/>
      <c r="P40" s="1"/>
      <c r="Q40" s="16">
        <f t="shared" si="5"/>
        <v>1.4986301369863013</v>
      </c>
      <c r="R40" s="16">
        <f t="shared" si="6"/>
        <v>0.97054467397684052</v>
      </c>
      <c r="S40" s="17">
        <f t="shared" si="7"/>
        <v>0.50410958904109593</v>
      </c>
      <c r="T40" s="17">
        <f t="shared" si="8"/>
        <v>0.48926087674448948</v>
      </c>
      <c r="U40" s="17">
        <f t="shared" si="9"/>
        <v>0.7332210947376322</v>
      </c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</row>
    <row r="41" spans="2:142" s="12" customFormat="1" ht="12.75" customHeight="1" x14ac:dyDescent="0.2">
      <c r="B41" s="37">
        <v>45197</v>
      </c>
      <c r="C41" s="39">
        <f t="shared" si="10"/>
        <v>92</v>
      </c>
      <c r="D41" s="37">
        <f t="shared" si="11"/>
        <v>45197</v>
      </c>
      <c r="E41" s="46">
        <f t="shared" si="12"/>
        <v>45197</v>
      </c>
      <c r="F41" s="49">
        <f t="shared" si="13"/>
        <v>45197</v>
      </c>
      <c r="G41" s="50">
        <f t="shared" si="14"/>
        <v>92</v>
      </c>
      <c r="H41" s="50">
        <f t="shared" si="15"/>
        <v>639</v>
      </c>
      <c r="I41" s="48">
        <f t="shared" si="4"/>
        <v>0.02</v>
      </c>
      <c r="J41" s="51">
        <f t="shared" si="16"/>
        <v>0.50410958904109593</v>
      </c>
      <c r="K41" s="52">
        <v>0</v>
      </c>
      <c r="L41" s="52">
        <f t="shared" si="17"/>
        <v>100</v>
      </c>
      <c r="M41" s="52">
        <f t="shared" si="18"/>
        <v>0.50410958904109593</v>
      </c>
      <c r="N41" s="54">
        <f t="shared" si="19"/>
        <v>5041.0958904109593</v>
      </c>
      <c r="O41" s="1"/>
      <c r="P41" s="1"/>
      <c r="Q41" s="16">
        <f t="shared" si="5"/>
        <v>1.7506849315068493</v>
      </c>
      <c r="R41" s="16">
        <f t="shared" si="6"/>
        <v>0.96567651835531765</v>
      </c>
      <c r="S41" s="17">
        <f t="shared" si="7"/>
        <v>0.50410958904109593</v>
      </c>
      <c r="T41" s="17">
        <f t="shared" si="8"/>
        <v>0.48680679281473549</v>
      </c>
      <c r="U41" s="17">
        <f t="shared" si="9"/>
        <v>0.85224531673593418</v>
      </c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</row>
    <row r="42" spans="2:142" s="12" customFormat="1" ht="12.75" customHeight="1" x14ac:dyDescent="0.2">
      <c r="B42" s="37">
        <v>45288</v>
      </c>
      <c r="C42" s="39">
        <f t="shared" si="10"/>
        <v>91</v>
      </c>
      <c r="D42" s="37">
        <f t="shared" si="11"/>
        <v>45288</v>
      </c>
      <c r="E42" s="46">
        <f t="shared" si="12"/>
        <v>45288</v>
      </c>
      <c r="F42" s="49">
        <f t="shared" si="13"/>
        <v>45288</v>
      </c>
      <c r="G42" s="50">
        <f t="shared" si="14"/>
        <v>91</v>
      </c>
      <c r="H42" s="50">
        <f t="shared" si="15"/>
        <v>730</v>
      </c>
      <c r="I42" s="48">
        <f t="shared" si="4"/>
        <v>0.02</v>
      </c>
      <c r="J42" s="51">
        <f t="shared" si="16"/>
        <v>0.49863013698630138</v>
      </c>
      <c r="K42" s="52">
        <v>0</v>
      </c>
      <c r="L42" s="52">
        <f t="shared" si="17"/>
        <v>100</v>
      </c>
      <c r="M42" s="52">
        <f t="shared" si="18"/>
        <v>0.49863013698630138</v>
      </c>
      <c r="N42" s="54">
        <f t="shared" si="19"/>
        <v>4986.3013698630139</v>
      </c>
      <c r="O42" s="1"/>
      <c r="P42" s="1"/>
      <c r="Q42" s="16">
        <f t="shared" si="5"/>
        <v>2</v>
      </c>
      <c r="R42" s="16">
        <f t="shared" si="6"/>
        <v>0.96088529941056577</v>
      </c>
      <c r="S42" s="17">
        <f t="shared" si="7"/>
        <v>0.49863013698630138</v>
      </c>
      <c r="T42" s="17">
        <f t="shared" si="8"/>
        <v>0.4791263684732136</v>
      </c>
      <c r="U42" s="17">
        <f t="shared" si="9"/>
        <v>0.95825273694642721</v>
      </c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</row>
    <row r="43" spans="2:142" s="12" customFormat="1" ht="12.75" customHeight="1" x14ac:dyDescent="0.2">
      <c r="B43" s="37">
        <v>45379</v>
      </c>
      <c r="C43" s="39">
        <f t="shared" si="10"/>
        <v>91</v>
      </c>
      <c r="D43" s="37">
        <f t="shared" si="11"/>
        <v>45379</v>
      </c>
      <c r="E43" s="46">
        <f t="shared" si="12"/>
        <v>45379</v>
      </c>
      <c r="F43" s="49">
        <f t="shared" si="13"/>
        <v>45379</v>
      </c>
      <c r="G43" s="50">
        <f t="shared" si="14"/>
        <v>91</v>
      </c>
      <c r="H43" s="50">
        <f t="shared" si="15"/>
        <v>821</v>
      </c>
      <c r="I43" s="48">
        <f t="shared" si="4"/>
        <v>0.02</v>
      </c>
      <c r="J43" s="51">
        <f t="shared" si="16"/>
        <v>0.49863013698630138</v>
      </c>
      <c r="K43" s="52">
        <v>0</v>
      </c>
      <c r="L43" s="52">
        <f t="shared" si="17"/>
        <v>100</v>
      </c>
      <c r="M43" s="52">
        <f t="shared" si="18"/>
        <v>0.49863013698630138</v>
      </c>
      <c r="N43" s="54">
        <f t="shared" si="19"/>
        <v>4986.3013698630139</v>
      </c>
      <c r="O43" s="1"/>
      <c r="P43" s="1"/>
      <c r="Q43" s="16">
        <f t="shared" si="5"/>
        <v>2.2493150684931509</v>
      </c>
      <c r="R43" s="16">
        <f t="shared" si="6"/>
        <v>0.95611785217252931</v>
      </c>
      <c r="S43" s="17">
        <f t="shared" si="7"/>
        <v>0.49863013698630138</v>
      </c>
      <c r="T43" s="17">
        <f t="shared" si="8"/>
        <v>0.47674917560383656</v>
      </c>
      <c r="U43" s="17">
        <f t="shared" si="9"/>
        <v>1.0723591045773968</v>
      </c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</row>
    <row r="44" spans="2:142" s="12" customFormat="1" ht="12.75" customHeight="1" x14ac:dyDescent="0.2">
      <c r="B44" s="37">
        <v>45471</v>
      </c>
      <c r="C44" s="39">
        <f t="shared" si="10"/>
        <v>92</v>
      </c>
      <c r="D44" s="37">
        <f t="shared" si="11"/>
        <v>45471</v>
      </c>
      <c r="E44" s="46">
        <f t="shared" si="12"/>
        <v>45471</v>
      </c>
      <c r="F44" s="49">
        <f t="shared" si="13"/>
        <v>45471</v>
      </c>
      <c r="G44" s="50">
        <f t="shared" si="14"/>
        <v>92</v>
      </c>
      <c r="H44" s="50">
        <f t="shared" si="15"/>
        <v>913</v>
      </c>
      <c r="I44" s="48">
        <f t="shared" si="4"/>
        <v>0.02</v>
      </c>
      <c r="J44" s="51">
        <f t="shared" si="16"/>
        <v>0.50410958904109593</v>
      </c>
      <c r="K44" s="52">
        <v>0</v>
      </c>
      <c r="L44" s="52">
        <f t="shared" si="17"/>
        <v>100</v>
      </c>
      <c r="M44" s="52">
        <f t="shared" si="18"/>
        <v>0.50410958904109593</v>
      </c>
      <c r="N44" s="54">
        <f t="shared" si="19"/>
        <v>5041.0958904109593</v>
      </c>
      <c r="O44" s="1"/>
      <c r="P44" s="1"/>
      <c r="Q44" s="16">
        <f t="shared" si="5"/>
        <v>2.5013698630136987</v>
      </c>
      <c r="R44" s="16">
        <f t="shared" si="6"/>
        <v>0.95132206005528452</v>
      </c>
      <c r="S44" s="17">
        <f t="shared" si="7"/>
        <v>0.50410958904109593</v>
      </c>
      <c r="T44" s="17">
        <f t="shared" si="8"/>
        <v>0.47957057274019826</v>
      </c>
      <c r="U44" s="17">
        <f t="shared" si="9"/>
        <v>1.1995833778405507</v>
      </c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</row>
    <row r="45" spans="2:142" s="12" customFormat="1" ht="12.75" customHeight="1" x14ac:dyDescent="0.2">
      <c r="B45" s="37">
        <v>45563</v>
      </c>
      <c r="C45" s="39">
        <f t="shared" si="10"/>
        <v>92</v>
      </c>
      <c r="D45" s="37">
        <f t="shared" si="11"/>
        <v>45563</v>
      </c>
      <c r="E45" s="46">
        <f t="shared" si="12"/>
        <v>45563</v>
      </c>
      <c r="F45" s="49">
        <f t="shared" si="13"/>
        <v>45563</v>
      </c>
      <c r="G45" s="50">
        <f t="shared" si="14"/>
        <v>92</v>
      </c>
      <c r="H45" s="50">
        <f t="shared" si="15"/>
        <v>1005</v>
      </c>
      <c r="I45" s="48">
        <f t="shared" si="4"/>
        <v>0.02</v>
      </c>
      <c r="J45" s="51">
        <f t="shared" si="16"/>
        <v>0.50410958904109593</v>
      </c>
      <c r="K45" s="52">
        <v>0</v>
      </c>
      <c r="L45" s="52">
        <f t="shared" si="17"/>
        <v>100</v>
      </c>
      <c r="M45" s="52">
        <f t="shared" si="18"/>
        <v>0.50410958904109593</v>
      </c>
      <c r="N45" s="54">
        <f t="shared" si="19"/>
        <v>5041.0958904109593</v>
      </c>
      <c r="O45" s="1"/>
      <c r="P45" s="1"/>
      <c r="Q45" s="16">
        <f t="shared" si="5"/>
        <v>2.7534246575342465</v>
      </c>
      <c r="R45" s="16">
        <f t="shared" si="6"/>
        <v>0.94655032315464238</v>
      </c>
      <c r="S45" s="17">
        <f t="shared" si="7"/>
        <v>0.50410958904109593</v>
      </c>
      <c r="T45" s="17">
        <f t="shared" si="8"/>
        <v>0.47716509441220334</v>
      </c>
      <c r="U45" s="17">
        <f t="shared" si="9"/>
        <v>1.3138381366692173</v>
      </c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</row>
    <row r="46" spans="2:142" s="12" customFormat="1" ht="12.75" customHeight="1" x14ac:dyDescent="0.2">
      <c r="B46" s="37">
        <v>45654</v>
      </c>
      <c r="C46" s="39">
        <f t="shared" si="10"/>
        <v>91</v>
      </c>
      <c r="D46" s="37">
        <f t="shared" si="11"/>
        <v>45654</v>
      </c>
      <c r="E46" s="46">
        <f t="shared" si="12"/>
        <v>45654</v>
      </c>
      <c r="F46" s="61">
        <f t="shared" si="13"/>
        <v>45654</v>
      </c>
      <c r="G46" s="55">
        <f t="shared" si="14"/>
        <v>91</v>
      </c>
      <c r="H46" s="55">
        <f t="shared" si="15"/>
        <v>1096</v>
      </c>
      <c r="I46" s="56">
        <f t="shared" si="4"/>
        <v>0.02</v>
      </c>
      <c r="J46" s="62">
        <f t="shared" si="16"/>
        <v>0.49863013698630138</v>
      </c>
      <c r="K46" s="63">
        <v>100</v>
      </c>
      <c r="L46" s="63">
        <f t="shared" si="17"/>
        <v>0</v>
      </c>
      <c r="M46" s="63">
        <f t="shared" si="18"/>
        <v>100.49863013698631</v>
      </c>
      <c r="N46" s="64">
        <f t="shared" si="19"/>
        <v>1004986.301369863</v>
      </c>
      <c r="O46" s="1"/>
      <c r="P46" s="1"/>
      <c r="Q46" s="16">
        <f t="shared" si="5"/>
        <v>3.0027397260273974</v>
      </c>
      <c r="R46" s="16">
        <f t="shared" si="6"/>
        <v>0.94185399912246692</v>
      </c>
      <c r="S46" s="17">
        <f t="shared" si="7"/>
        <v>100.49863013698631</v>
      </c>
      <c r="T46" s="17">
        <f t="shared" si="8"/>
        <v>94.655036700850232</v>
      </c>
      <c r="U46" s="17">
        <f t="shared" si="9"/>
        <v>284.22443897022424</v>
      </c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</row>
    <row r="47" spans="2:142" ht="12.75" customHeight="1" x14ac:dyDescent="0.2">
      <c r="F47" s="47"/>
      <c r="G47" s="13"/>
      <c r="H47" s="13"/>
      <c r="I47" s="48"/>
      <c r="J47" s="14"/>
      <c r="K47" s="45"/>
      <c r="L47" s="15"/>
      <c r="M47" s="15"/>
      <c r="N47" s="44"/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2:142" x14ac:dyDescent="0.2">
      <c r="F48" s="18"/>
      <c r="G48" s="13"/>
      <c r="H48" s="13"/>
      <c r="I48" s="13"/>
      <c r="J48" s="13"/>
      <c r="K48" s="22">
        <f>SUM(K43:K46)</f>
        <v>100</v>
      </c>
      <c r="L48" s="15"/>
      <c r="M48" s="15"/>
      <c r="N48" s="23">
        <f>SUM(N34:N46)</f>
        <v>60054.794520547614</v>
      </c>
      <c r="Q48" s="19"/>
      <c r="R48" s="19"/>
      <c r="S48" s="17"/>
      <c r="T48" s="17">
        <f>SUM(T35:T46)</f>
        <v>100.00000077350067</v>
      </c>
      <c r="U48" s="17">
        <f>SUM(U35:U46)</f>
        <v>292.18504983741059</v>
      </c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x14ac:dyDescent="0.2"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x14ac:dyDescent="0.2"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x14ac:dyDescent="0.2"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x14ac:dyDescent="0.2"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x14ac:dyDescent="0.2"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t="9.75" customHeight="1" x14ac:dyDescent="0.2"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x14ac:dyDescent="0.2"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x14ac:dyDescent="0.2"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x14ac:dyDescent="0.2"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65"/>
      <c r="H59" s="65" t="s">
        <v>26</v>
      </c>
      <c r="I59" s="65"/>
      <c r="J59" s="65" t="s">
        <v>27</v>
      </c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65">
        <v>1</v>
      </c>
      <c r="H60" s="65"/>
      <c r="I60" s="65"/>
      <c r="J60" s="65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65">
        <v>2</v>
      </c>
      <c r="H61" s="65"/>
      <c r="I61" s="65"/>
      <c r="J61" s="65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65">
        <v>3</v>
      </c>
      <c r="H62" s="65">
        <v>1</v>
      </c>
      <c r="I62" s="65"/>
      <c r="J62" s="65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65">
        <v>4</v>
      </c>
      <c r="H63" s="65"/>
      <c r="I63" s="65"/>
      <c r="J63" s="65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65">
        <v>5</v>
      </c>
      <c r="H64" s="65"/>
      <c r="I64" s="65"/>
      <c r="J64" s="65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65">
        <v>6</v>
      </c>
      <c r="H65" s="65">
        <v>2</v>
      </c>
      <c r="I65" s="65">
        <v>1</v>
      </c>
      <c r="J65" s="65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65">
        <v>7</v>
      </c>
      <c r="H66" s="65"/>
      <c r="I66" s="65"/>
      <c r="J66" s="65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65">
        <v>8</v>
      </c>
      <c r="H67" s="65"/>
      <c r="I67" s="65"/>
      <c r="J67" s="65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65">
        <v>9</v>
      </c>
      <c r="H68" s="65">
        <v>3</v>
      </c>
      <c r="I68" s="65"/>
      <c r="J68" s="65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65">
        <v>10</v>
      </c>
      <c r="H69" s="65"/>
      <c r="I69" s="65"/>
      <c r="J69" s="65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65">
        <v>11</v>
      </c>
      <c r="H70" s="65"/>
      <c r="I70" s="65"/>
      <c r="J70" s="65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65">
        <v>12</v>
      </c>
      <c r="H71" s="65">
        <v>4</v>
      </c>
      <c r="I71" s="65">
        <v>2</v>
      </c>
      <c r="J71" s="65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65">
        <v>13</v>
      </c>
      <c r="H72" s="65"/>
      <c r="I72" s="65"/>
      <c r="J72" s="65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65">
        <v>14</v>
      </c>
      <c r="H73" s="65"/>
      <c r="I73" s="65"/>
      <c r="J73" s="65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65">
        <v>15</v>
      </c>
      <c r="H74" s="65">
        <v>5</v>
      </c>
      <c r="I74" s="65"/>
      <c r="J74" s="65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65">
        <v>16</v>
      </c>
      <c r="H75" s="65"/>
      <c r="I75" s="65"/>
      <c r="J75" s="65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65">
        <v>17</v>
      </c>
      <c r="H76" s="65"/>
      <c r="I76" s="65"/>
      <c r="J76" s="65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65">
        <v>18</v>
      </c>
      <c r="H77" s="65">
        <v>6</v>
      </c>
      <c r="I77" s="65">
        <v>3</v>
      </c>
      <c r="J77" s="65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65">
        <v>19</v>
      </c>
      <c r="H78" s="65"/>
      <c r="I78" s="65"/>
      <c r="J78" s="65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65">
        <v>20</v>
      </c>
      <c r="H79" s="65"/>
      <c r="I79" s="65"/>
      <c r="J79" s="65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65">
        <v>21</v>
      </c>
      <c r="H80" s="65">
        <v>7</v>
      </c>
      <c r="I80" s="65"/>
      <c r="J80" s="65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65">
        <v>22</v>
      </c>
      <c r="H81" s="65"/>
      <c r="I81" s="65"/>
      <c r="J81" s="65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65">
        <v>23</v>
      </c>
      <c r="H82" s="65"/>
      <c r="I82" s="65"/>
      <c r="J82" s="65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65">
        <v>24</v>
      </c>
      <c r="H83" s="65">
        <v>8</v>
      </c>
      <c r="I83" s="65">
        <v>4</v>
      </c>
      <c r="J83" s="65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65">
        <v>25</v>
      </c>
      <c r="H84" s="65"/>
      <c r="I84" s="65"/>
      <c r="J84" s="65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65">
        <v>26</v>
      </c>
      <c r="H85" s="65"/>
      <c r="I85" s="65"/>
      <c r="J85" s="65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65">
        <v>27</v>
      </c>
      <c r="H86" s="65">
        <v>9</v>
      </c>
      <c r="I86" s="65"/>
      <c r="J86" s="65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65">
        <v>28</v>
      </c>
      <c r="H87" s="65"/>
      <c r="I87" s="65"/>
      <c r="J87" s="65"/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65">
        <v>29</v>
      </c>
      <c r="H88" s="65"/>
      <c r="I88" s="65"/>
      <c r="J88" s="65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65">
        <v>30</v>
      </c>
      <c r="H89" s="65">
        <v>10</v>
      </c>
      <c r="I89" s="65">
        <v>5</v>
      </c>
      <c r="J89" s="65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65">
        <v>31</v>
      </c>
      <c r="H90" s="65"/>
      <c r="I90" s="65"/>
      <c r="J90" s="65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65">
        <v>32</v>
      </c>
      <c r="H91" s="65"/>
      <c r="I91" s="65"/>
      <c r="J91" s="65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65">
        <v>33</v>
      </c>
      <c r="H92" s="65">
        <v>11</v>
      </c>
      <c r="I92" s="65"/>
      <c r="J92" s="65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65">
        <v>34</v>
      </c>
      <c r="H93" s="65"/>
      <c r="I93" s="65"/>
      <c r="J93" s="65"/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65">
        <v>35</v>
      </c>
      <c r="H94" s="65"/>
      <c r="I94" s="65"/>
      <c r="J94" s="65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65">
        <v>36</v>
      </c>
      <c r="H95" s="65">
        <v>12</v>
      </c>
      <c r="I95" s="65">
        <v>6</v>
      </c>
      <c r="J95" s="65">
        <v>1</v>
      </c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65">
        <v>37</v>
      </c>
      <c r="H96" s="65"/>
      <c r="I96" s="65"/>
      <c r="J96" s="65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65">
        <v>38</v>
      </c>
      <c r="H97" s="65"/>
      <c r="I97" s="65"/>
      <c r="J97" s="65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65">
        <v>39</v>
      </c>
      <c r="H98" s="65">
        <v>13</v>
      </c>
      <c r="I98" s="65"/>
      <c r="J98" s="65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65">
        <v>40</v>
      </c>
      <c r="H99" s="65"/>
      <c r="I99" s="65"/>
      <c r="J99" s="65"/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65">
        <v>41</v>
      </c>
      <c r="H100" s="65"/>
      <c r="I100" s="65"/>
      <c r="J100" s="65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65">
        <v>42</v>
      </c>
      <c r="H101" s="65">
        <v>14</v>
      </c>
      <c r="I101" s="65">
        <v>7</v>
      </c>
      <c r="J101" s="65">
        <v>2</v>
      </c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65">
        <v>43</v>
      </c>
      <c r="H102" s="65"/>
      <c r="I102" s="65"/>
      <c r="J102" s="65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65">
        <v>44</v>
      </c>
      <c r="H103" s="65"/>
      <c r="I103" s="65"/>
      <c r="J103" s="65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65">
        <v>45</v>
      </c>
      <c r="H104" s="65">
        <v>15</v>
      </c>
      <c r="I104" s="65"/>
      <c r="J104" s="65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65">
        <v>46</v>
      </c>
      <c r="H105" s="65"/>
      <c r="I105" s="65"/>
      <c r="J105" s="65"/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65">
        <v>47</v>
      </c>
      <c r="H106" s="65"/>
      <c r="I106" s="65"/>
      <c r="J106" s="65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65">
        <v>48</v>
      </c>
      <c r="H107" s="65">
        <v>16</v>
      </c>
      <c r="I107" s="65">
        <v>8</v>
      </c>
      <c r="J107" s="65">
        <v>3</v>
      </c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G108" s="65">
        <v>49</v>
      </c>
      <c r="H108" s="65"/>
      <c r="I108" s="65"/>
      <c r="J108" s="65"/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hidden="1" x14ac:dyDescent="0.2">
      <c r="G109" s="65">
        <v>50</v>
      </c>
      <c r="H109" s="65"/>
      <c r="I109" s="65"/>
      <c r="J109" s="65"/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hidden="1" x14ac:dyDescent="0.2">
      <c r="G110" s="65">
        <v>51</v>
      </c>
      <c r="H110" s="65">
        <v>17</v>
      </c>
      <c r="I110" s="65"/>
      <c r="J110" s="65"/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hidden="1" x14ac:dyDescent="0.2">
      <c r="G111" s="65">
        <v>52</v>
      </c>
      <c r="H111" s="65"/>
      <c r="I111" s="65"/>
      <c r="J111" s="65"/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hidden="1" x14ac:dyDescent="0.2">
      <c r="G112" s="65">
        <v>53</v>
      </c>
      <c r="H112" s="65"/>
      <c r="I112" s="65"/>
      <c r="J112" s="65"/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7:142" hidden="1" x14ac:dyDescent="0.2">
      <c r="G113" s="65">
        <v>54</v>
      </c>
      <c r="H113" s="65">
        <v>18</v>
      </c>
      <c r="I113" s="65">
        <v>9</v>
      </c>
      <c r="J113" s="65">
        <v>4</v>
      </c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7:142" hidden="1" x14ac:dyDescent="0.2">
      <c r="G114" s="65">
        <v>55</v>
      </c>
      <c r="H114" s="65"/>
      <c r="I114" s="65"/>
      <c r="J114" s="65"/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7:142" hidden="1" x14ac:dyDescent="0.2">
      <c r="G115" s="65">
        <v>56</v>
      </c>
      <c r="H115" s="65"/>
      <c r="I115" s="65"/>
      <c r="J115" s="65"/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7:142" hidden="1" x14ac:dyDescent="0.2">
      <c r="G116" s="65">
        <v>57</v>
      </c>
      <c r="H116" s="65">
        <v>19</v>
      </c>
      <c r="I116" s="65"/>
      <c r="J116" s="65"/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7:142" hidden="1" x14ac:dyDescent="0.2">
      <c r="G117" s="65">
        <v>58</v>
      </c>
      <c r="H117" s="65"/>
      <c r="I117" s="65"/>
      <c r="J117" s="65"/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7:142" hidden="1" x14ac:dyDescent="0.2">
      <c r="G118" s="65">
        <v>59</v>
      </c>
      <c r="H118" s="65"/>
      <c r="I118" s="65"/>
      <c r="J118" s="65"/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7:142" hidden="1" x14ac:dyDescent="0.2">
      <c r="G119" s="65">
        <v>60</v>
      </c>
      <c r="H119" s="65">
        <v>20</v>
      </c>
      <c r="I119" s="65">
        <v>10</v>
      </c>
      <c r="J119" s="65">
        <v>5</v>
      </c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7:142" hidden="1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Q271" s="1"/>
      <c r="R271" s="1"/>
      <c r="S271" s="1"/>
      <c r="T271" s="1"/>
      <c r="U271" s="1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Q272" s="1"/>
      <c r="R272" s="1"/>
      <c r="S272" s="1"/>
      <c r="T272" s="1"/>
      <c r="U272" s="1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17:142" x14ac:dyDescent="0.2">
      <c r="Q273" s="1"/>
      <c r="R273" s="1"/>
      <c r="S273" s="1"/>
      <c r="T273" s="1"/>
      <c r="U273" s="1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  <row r="274" spans="17:142" x14ac:dyDescent="0.2">
      <c r="Q274" s="1"/>
      <c r="R274" s="1"/>
      <c r="S274" s="1"/>
      <c r="T274" s="1"/>
      <c r="U274" s="1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</row>
    <row r="275" spans="17:142" x14ac:dyDescent="0.2">
      <c r="Q275" s="1"/>
      <c r="R275" s="1"/>
      <c r="S275" s="1"/>
      <c r="T275" s="1"/>
      <c r="U275" s="1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</row>
    <row r="276" spans="17:142" x14ac:dyDescent="0.2">
      <c r="Q276" s="1"/>
      <c r="R276" s="1"/>
      <c r="S276" s="1"/>
      <c r="T276" s="1"/>
      <c r="U276" s="1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</row>
    <row r="277" spans="17:142" x14ac:dyDescent="0.2">
      <c r="Q277" s="1"/>
      <c r="R277" s="1"/>
      <c r="S277" s="1"/>
      <c r="T277" s="1"/>
      <c r="U277" s="1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</row>
    <row r="278" spans="17:142" x14ac:dyDescent="0.2">
      <c r="Q278" s="1"/>
      <c r="R278" s="1"/>
      <c r="S278" s="1"/>
      <c r="T278" s="1"/>
      <c r="U278" s="1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25"/>
      <c r="CA278" s="25"/>
      <c r="CB278" s="25"/>
      <c r="CC278" s="25"/>
      <c r="CD278" s="25"/>
      <c r="CE278" s="25"/>
      <c r="CF278" s="25"/>
      <c r="CG278" s="25"/>
      <c r="CH278" s="25"/>
      <c r="CI278" s="25"/>
      <c r="CJ278" s="25"/>
      <c r="CK278" s="25"/>
      <c r="CL278" s="25"/>
      <c r="CM278" s="25"/>
      <c r="CN278" s="25"/>
      <c r="CO278" s="25"/>
      <c r="CP278" s="25"/>
      <c r="CQ278" s="25"/>
      <c r="CR278" s="25"/>
      <c r="CS278" s="25"/>
      <c r="CT278" s="25"/>
      <c r="CU278" s="25"/>
      <c r="CV278" s="25"/>
      <c r="CW278" s="25"/>
      <c r="CX278" s="25"/>
      <c r="CY278" s="25"/>
      <c r="CZ278" s="25"/>
      <c r="DA278" s="25"/>
      <c r="DB278" s="25"/>
      <c r="DC278" s="25"/>
      <c r="DD278" s="25"/>
      <c r="DE278" s="25"/>
      <c r="DF278" s="25"/>
      <c r="DG278" s="25"/>
      <c r="DH278" s="25"/>
      <c r="DI278" s="25"/>
      <c r="DJ278" s="25"/>
      <c r="DK278" s="25"/>
      <c r="DL278" s="25"/>
      <c r="DM278" s="25"/>
      <c r="DN278" s="25"/>
      <c r="DO278" s="25"/>
      <c r="DP278" s="25"/>
      <c r="DQ278" s="25"/>
      <c r="DR278" s="25"/>
      <c r="DS278" s="25"/>
      <c r="DT278" s="25"/>
      <c r="DU278" s="25"/>
      <c r="DV278" s="25"/>
      <c r="DW278" s="25"/>
      <c r="DX278" s="25"/>
      <c r="DY278" s="25"/>
      <c r="DZ278" s="25"/>
      <c r="EA278" s="25"/>
      <c r="EB278" s="25"/>
      <c r="EC278" s="25"/>
      <c r="ED278" s="25"/>
      <c r="EE278" s="25"/>
      <c r="EF278" s="25"/>
      <c r="EG278" s="25"/>
      <c r="EH278" s="25"/>
      <c r="EI278" s="25"/>
      <c r="EJ278" s="25"/>
      <c r="EK278" s="25"/>
      <c r="EL278" s="25"/>
    </row>
    <row r="279" spans="17:142" x14ac:dyDescent="0.2">
      <c r="Q279" s="1"/>
      <c r="R279" s="1"/>
      <c r="S279" s="1"/>
      <c r="T279" s="1"/>
      <c r="U279" s="1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25"/>
      <c r="CA279" s="25"/>
      <c r="CB279" s="25"/>
      <c r="CC279" s="25"/>
      <c r="CD279" s="25"/>
      <c r="CE279" s="25"/>
      <c r="CF279" s="25"/>
      <c r="CG279" s="25"/>
      <c r="CH279" s="25"/>
      <c r="CI279" s="25"/>
      <c r="CJ279" s="25"/>
      <c r="CK279" s="25"/>
      <c r="CL279" s="25"/>
      <c r="CM279" s="25"/>
      <c r="CN279" s="25"/>
      <c r="CO279" s="25"/>
      <c r="CP279" s="25"/>
      <c r="CQ279" s="25"/>
      <c r="CR279" s="25"/>
      <c r="CS279" s="25"/>
      <c r="CT279" s="25"/>
      <c r="CU279" s="25"/>
      <c r="CV279" s="25"/>
      <c r="CW279" s="25"/>
      <c r="CX279" s="25"/>
      <c r="CY279" s="25"/>
      <c r="CZ279" s="25"/>
      <c r="DA279" s="25"/>
      <c r="DB279" s="25"/>
      <c r="DC279" s="25"/>
      <c r="DD279" s="25"/>
      <c r="DE279" s="25"/>
      <c r="DF279" s="25"/>
      <c r="DG279" s="25"/>
      <c r="DH279" s="25"/>
      <c r="DI279" s="25"/>
      <c r="DJ279" s="25"/>
      <c r="DK279" s="25"/>
      <c r="DL279" s="25"/>
      <c r="DM279" s="25"/>
      <c r="DN279" s="25"/>
      <c r="DO279" s="25"/>
      <c r="DP279" s="25"/>
      <c r="DQ279" s="25"/>
      <c r="DR279" s="25"/>
      <c r="DS279" s="25"/>
      <c r="DT279" s="25"/>
      <c r="DU279" s="25"/>
      <c r="DV279" s="25"/>
      <c r="DW279" s="25"/>
      <c r="DX279" s="25"/>
      <c r="DY279" s="25"/>
      <c r="DZ279" s="25"/>
      <c r="EA279" s="25"/>
      <c r="EB279" s="25"/>
      <c r="EC279" s="25"/>
      <c r="ED279" s="25"/>
      <c r="EE279" s="25"/>
      <c r="EF279" s="25"/>
      <c r="EG279" s="25"/>
      <c r="EH279" s="25"/>
      <c r="EI279" s="25"/>
      <c r="EJ279" s="25"/>
      <c r="EK279" s="25"/>
      <c r="EL279" s="25"/>
    </row>
    <row r="280" spans="17:142" x14ac:dyDescent="0.2">
      <c r="Q280" s="1"/>
      <c r="R280" s="1"/>
      <c r="S280" s="1"/>
      <c r="T280" s="1"/>
      <c r="U280" s="1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  <c r="CU280" s="25"/>
      <c r="CV280" s="25"/>
      <c r="CW280" s="25"/>
      <c r="CX280" s="25"/>
      <c r="CY280" s="25"/>
      <c r="CZ280" s="25"/>
      <c r="DA280" s="25"/>
      <c r="DB280" s="25"/>
      <c r="DC280" s="25"/>
      <c r="DD280" s="25"/>
      <c r="DE280" s="25"/>
      <c r="DF280" s="25"/>
      <c r="DG280" s="25"/>
      <c r="DH280" s="25"/>
      <c r="DI280" s="25"/>
      <c r="DJ280" s="25"/>
      <c r="DK280" s="25"/>
      <c r="DL280" s="25"/>
      <c r="DM280" s="25"/>
      <c r="DN280" s="25"/>
      <c r="DO280" s="25"/>
      <c r="DP280" s="25"/>
      <c r="DQ280" s="25"/>
      <c r="DR280" s="25"/>
      <c r="DS280" s="25"/>
      <c r="DT280" s="25"/>
      <c r="DU280" s="25"/>
      <c r="DV280" s="25"/>
      <c r="DW280" s="25"/>
      <c r="DX280" s="25"/>
      <c r="DY280" s="25"/>
      <c r="DZ280" s="25"/>
      <c r="EA280" s="25"/>
      <c r="EB280" s="25"/>
      <c r="EC280" s="25"/>
      <c r="ED280" s="25"/>
      <c r="EE280" s="25"/>
      <c r="EF280" s="25"/>
      <c r="EG280" s="25"/>
      <c r="EH280" s="25"/>
      <c r="EI280" s="25"/>
      <c r="EJ280" s="25"/>
      <c r="EK280" s="25"/>
      <c r="EL280" s="25"/>
    </row>
    <row r="281" spans="17:142" x14ac:dyDescent="0.2">
      <c r="Q281" s="1"/>
      <c r="R281" s="1"/>
      <c r="S281" s="1"/>
      <c r="T281" s="1"/>
      <c r="U281" s="1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25"/>
      <c r="CA281" s="25"/>
      <c r="CB281" s="25"/>
      <c r="CC281" s="25"/>
      <c r="CD281" s="25"/>
      <c r="CE281" s="25"/>
      <c r="CF281" s="25"/>
      <c r="CG281" s="25"/>
      <c r="CH281" s="25"/>
      <c r="CI281" s="25"/>
      <c r="CJ281" s="25"/>
      <c r="CK281" s="25"/>
      <c r="CL281" s="25"/>
      <c r="CM281" s="25"/>
      <c r="CN281" s="25"/>
      <c r="CO281" s="25"/>
      <c r="CP281" s="25"/>
      <c r="CQ281" s="25"/>
      <c r="CR281" s="25"/>
      <c r="CS281" s="25"/>
      <c r="CT281" s="25"/>
      <c r="CU281" s="25"/>
      <c r="CV281" s="25"/>
      <c r="CW281" s="25"/>
      <c r="CX281" s="25"/>
      <c r="CY281" s="25"/>
      <c r="CZ281" s="25"/>
      <c r="DA281" s="25"/>
      <c r="DB281" s="25"/>
      <c r="DC281" s="25"/>
      <c r="DD281" s="25"/>
      <c r="DE281" s="25"/>
      <c r="DF281" s="25"/>
      <c r="DG281" s="25"/>
      <c r="DH281" s="25"/>
      <c r="DI281" s="25"/>
      <c r="DJ281" s="25"/>
      <c r="DK281" s="25"/>
      <c r="DL281" s="25"/>
      <c r="DM281" s="25"/>
      <c r="DN281" s="25"/>
      <c r="DO281" s="25"/>
      <c r="DP281" s="25"/>
      <c r="DQ281" s="25"/>
      <c r="DR281" s="25"/>
      <c r="DS281" s="25"/>
      <c r="DT281" s="25"/>
      <c r="DU281" s="25"/>
      <c r="DV281" s="25"/>
      <c r="DW281" s="25"/>
      <c r="DX281" s="25"/>
      <c r="DY281" s="25"/>
      <c r="DZ281" s="25"/>
      <c r="EA281" s="25"/>
      <c r="EB281" s="25"/>
      <c r="EC281" s="25"/>
      <c r="ED281" s="25"/>
      <c r="EE281" s="25"/>
      <c r="EF281" s="25"/>
      <c r="EG281" s="25"/>
      <c r="EH281" s="25"/>
      <c r="EI281" s="25"/>
      <c r="EJ281" s="25"/>
      <c r="EK281" s="25"/>
      <c r="EL281" s="25"/>
    </row>
    <row r="282" spans="17:142" x14ac:dyDescent="0.2">
      <c r="Q282" s="1"/>
      <c r="R282" s="1"/>
      <c r="S282" s="1"/>
      <c r="T282" s="1"/>
      <c r="U282" s="1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25"/>
      <c r="CA282" s="25"/>
      <c r="CB282" s="25"/>
      <c r="CC282" s="25"/>
      <c r="CD282" s="25"/>
      <c r="CE282" s="25"/>
      <c r="CF282" s="25"/>
      <c r="CG282" s="25"/>
      <c r="CH282" s="25"/>
      <c r="CI282" s="25"/>
      <c r="CJ282" s="25"/>
      <c r="CK282" s="25"/>
      <c r="CL282" s="25"/>
      <c r="CM282" s="25"/>
      <c r="CN282" s="25"/>
      <c r="CO282" s="25"/>
      <c r="CP282" s="25"/>
      <c r="CQ282" s="25"/>
      <c r="CR282" s="25"/>
      <c r="CS282" s="25"/>
      <c r="CT282" s="25"/>
      <c r="CU282" s="25"/>
      <c r="CV282" s="25"/>
      <c r="CW282" s="25"/>
      <c r="CX282" s="25"/>
      <c r="CY282" s="25"/>
      <c r="CZ282" s="25"/>
      <c r="DA282" s="25"/>
      <c r="DB282" s="25"/>
      <c r="DC282" s="25"/>
      <c r="DD282" s="25"/>
      <c r="DE282" s="25"/>
      <c r="DF282" s="25"/>
      <c r="DG282" s="25"/>
      <c r="DH282" s="25"/>
      <c r="DI282" s="25"/>
      <c r="DJ282" s="25"/>
      <c r="DK282" s="25"/>
      <c r="DL282" s="25"/>
      <c r="DM282" s="25"/>
      <c r="DN282" s="25"/>
      <c r="DO282" s="25"/>
      <c r="DP282" s="25"/>
      <c r="DQ282" s="25"/>
      <c r="DR282" s="25"/>
      <c r="DS282" s="25"/>
      <c r="DT282" s="25"/>
      <c r="DU282" s="25"/>
      <c r="DV282" s="25"/>
      <c r="DW282" s="25"/>
      <c r="DX282" s="25"/>
      <c r="DY282" s="25"/>
      <c r="DZ282" s="25"/>
      <c r="EA282" s="25"/>
      <c r="EB282" s="25"/>
      <c r="EC282" s="25"/>
      <c r="ED282" s="25"/>
      <c r="EE282" s="25"/>
      <c r="EF282" s="25"/>
      <c r="EG282" s="25"/>
      <c r="EH282" s="25"/>
      <c r="EI282" s="25"/>
      <c r="EJ282" s="25"/>
      <c r="EK282" s="25"/>
      <c r="EL282" s="25"/>
    </row>
    <row r="283" spans="17:142" x14ac:dyDescent="0.2"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25"/>
      <c r="CA283" s="25"/>
      <c r="CB283" s="25"/>
      <c r="CC283" s="25"/>
      <c r="CD283" s="25"/>
      <c r="CE283" s="25"/>
      <c r="CF283" s="25"/>
      <c r="CG283" s="25"/>
      <c r="CH283" s="25"/>
      <c r="CI283" s="25"/>
      <c r="CJ283" s="25"/>
      <c r="CK283" s="25"/>
      <c r="CL283" s="25"/>
      <c r="CM283" s="25"/>
      <c r="CN283" s="25"/>
      <c r="CO283" s="25"/>
      <c r="CP283" s="25"/>
      <c r="CQ283" s="25"/>
      <c r="CR283" s="25"/>
      <c r="CS283" s="25"/>
      <c r="CT283" s="25"/>
      <c r="CU283" s="25"/>
      <c r="CV283" s="25"/>
      <c r="CW283" s="25"/>
      <c r="CX283" s="25"/>
      <c r="CY283" s="25"/>
      <c r="CZ283" s="25"/>
      <c r="DA283" s="25"/>
      <c r="DB283" s="25"/>
      <c r="DC283" s="25"/>
      <c r="DD283" s="25"/>
      <c r="DE283" s="25"/>
      <c r="DF283" s="25"/>
      <c r="DG283" s="25"/>
      <c r="DH283" s="25"/>
      <c r="DI283" s="25"/>
      <c r="DJ283" s="25"/>
      <c r="DK283" s="25"/>
      <c r="DL283" s="25"/>
      <c r="DM283" s="25"/>
      <c r="DN283" s="25"/>
      <c r="DO283" s="25"/>
      <c r="DP283" s="25"/>
      <c r="DQ283" s="25"/>
      <c r="DR283" s="25"/>
      <c r="DS283" s="25"/>
      <c r="DT283" s="25"/>
      <c r="DU283" s="25"/>
      <c r="DV283" s="25"/>
      <c r="DW283" s="25"/>
      <c r="DX283" s="25"/>
      <c r="DY283" s="25"/>
      <c r="DZ283" s="25"/>
      <c r="EA283" s="25"/>
      <c r="EB283" s="25"/>
      <c r="EC283" s="25"/>
      <c r="ED283" s="25"/>
      <c r="EE283" s="25"/>
      <c r="EF283" s="25"/>
      <c r="EG283" s="25"/>
      <c r="EH283" s="25"/>
      <c r="EI283" s="25"/>
      <c r="EJ283" s="25"/>
      <c r="EK283" s="25"/>
      <c r="EL283" s="25"/>
    </row>
    <row r="284" spans="17:142" x14ac:dyDescent="0.2"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  <c r="CL284" s="25"/>
      <c r="CM284" s="25"/>
      <c r="CN284" s="25"/>
      <c r="CO284" s="25"/>
      <c r="CP284" s="25"/>
      <c r="CQ284" s="25"/>
      <c r="CR284" s="25"/>
      <c r="CS284" s="25"/>
      <c r="CT284" s="25"/>
      <c r="CU284" s="25"/>
      <c r="CV284" s="25"/>
      <c r="CW284" s="25"/>
      <c r="CX284" s="25"/>
      <c r="CY284" s="25"/>
      <c r="CZ284" s="25"/>
      <c r="DA284" s="25"/>
      <c r="DB284" s="25"/>
      <c r="DC284" s="25"/>
      <c r="DD284" s="25"/>
      <c r="DE284" s="25"/>
      <c r="DF284" s="25"/>
      <c r="DG284" s="25"/>
      <c r="DH284" s="25"/>
      <c r="DI284" s="25"/>
      <c r="DJ284" s="25"/>
      <c r="DK284" s="25"/>
      <c r="DL284" s="25"/>
      <c r="DM284" s="25"/>
      <c r="DN284" s="25"/>
      <c r="DO284" s="25"/>
      <c r="DP284" s="25"/>
      <c r="DQ284" s="25"/>
      <c r="DR284" s="25"/>
      <c r="DS284" s="25"/>
      <c r="DT284" s="25"/>
      <c r="DU284" s="25"/>
      <c r="DV284" s="25"/>
      <c r="DW284" s="25"/>
      <c r="DX284" s="25"/>
      <c r="DY284" s="25"/>
      <c r="DZ284" s="25"/>
      <c r="EA284" s="25"/>
      <c r="EB284" s="25"/>
      <c r="EC284" s="25"/>
      <c r="ED284" s="25"/>
      <c r="EE284" s="25"/>
      <c r="EF284" s="25"/>
      <c r="EG284" s="25"/>
      <c r="EH284" s="25"/>
      <c r="EI284" s="25"/>
      <c r="EJ284" s="25"/>
      <c r="EK284" s="25"/>
      <c r="EL284" s="25"/>
    </row>
    <row r="285" spans="17:142" x14ac:dyDescent="0.2"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25"/>
      <c r="CA285" s="25"/>
      <c r="CB285" s="25"/>
      <c r="CC285" s="25"/>
      <c r="CD285" s="25"/>
      <c r="CE285" s="25"/>
      <c r="CF285" s="25"/>
      <c r="CG285" s="25"/>
      <c r="CH285" s="25"/>
      <c r="CI285" s="25"/>
      <c r="CJ285" s="25"/>
      <c r="CK285" s="25"/>
      <c r="CL285" s="25"/>
      <c r="CM285" s="25"/>
      <c r="CN285" s="25"/>
      <c r="CO285" s="25"/>
      <c r="CP285" s="25"/>
      <c r="CQ285" s="25"/>
      <c r="CR285" s="25"/>
      <c r="CS285" s="25"/>
      <c r="CT285" s="25"/>
      <c r="CU285" s="25"/>
      <c r="CV285" s="25"/>
      <c r="CW285" s="25"/>
      <c r="CX285" s="25"/>
      <c r="CY285" s="25"/>
      <c r="CZ285" s="25"/>
      <c r="DA285" s="25"/>
      <c r="DB285" s="25"/>
      <c r="DC285" s="25"/>
      <c r="DD285" s="25"/>
      <c r="DE285" s="25"/>
      <c r="DF285" s="25"/>
      <c r="DG285" s="25"/>
      <c r="DH285" s="25"/>
      <c r="DI285" s="25"/>
      <c r="DJ285" s="25"/>
      <c r="DK285" s="25"/>
      <c r="DL285" s="25"/>
      <c r="DM285" s="25"/>
      <c r="DN285" s="25"/>
      <c r="DO285" s="25"/>
      <c r="DP285" s="25"/>
      <c r="DQ285" s="25"/>
      <c r="DR285" s="25"/>
      <c r="DS285" s="25"/>
      <c r="DT285" s="25"/>
      <c r="DU285" s="25"/>
      <c r="DV285" s="25"/>
      <c r="DW285" s="25"/>
      <c r="DX285" s="25"/>
      <c r="DY285" s="25"/>
      <c r="DZ285" s="25"/>
      <c r="EA285" s="25"/>
      <c r="EB285" s="25"/>
      <c r="EC285" s="25"/>
      <c r="ED285" s="25"/>
      <c r="EE285" s="25"/>
      <c r="EF285" s="25"/>
      <c r="EG285" s="25"/>
      <c r="EH285" s="25"/>
      <c r="EI285" s="25"/>
      <c r="EJ285" s="25"/>
      <c r="EK285" s="25"/>
      <c r="EL285" s="25"/>
    </row>
  </sheetData>
  <sheetProtection selectLockedCells="1"/>
  <mergeCells count="35">
    <mergeCell ref="L31:L32"/>
    <mergeCell ref="M31:M32"/>
    <mergeCell ref="N31:N32"/>
    <mergeCell ref="F31:F32"/>
    <mergeCell ref="G31:G32"/>
    <mergeCell ref="H31:H32"/>
    <mergeCell ref="I31:I32"/>
    <mergeCell ref="J31:J32"/>
    <mergeCell ref="K31:K32"/>
    <mergeCell ref="G13:H13"/>
    <mergeCell ref="I13:J13"/>
    <mergeCell ref="K13:L13"/>
    <mergeCell ref="M13:N13"/>
    <mergeCell ref="O13:P13"/>
    <mergeCell ref="G14:H14"/>
    <mergeCell ref="I14:J14"/>
    <mergeCell ref="K14:L14"/>
    <mergeCell ref="M14:N14"/>
    <mergeCell ref="O14:P14"/>
    <mergeCell ref="G11:H11"/>
    <mergeCell ref="I11:J11"/>
    <mergeCell ref="K11:L11"/>
    <mergeCell ref="M11:N11"/>
    <mergeCell ref="O11:P11"/>
    <mergeCell ref="G12:H12"/>
    <mergeCell ref="I12:J12"/>
    <mergeCell ref="K12:L12"/>
    <mergeCell ref="M12:N12"/>
    <mergeCell ref="O12:P12"/>
    <mergeCell ref="F8:P8"/>
    <mergeCell ref="G10:H10"/>
    <mergeCell ref="I10:J10"/>
    <mergeCell ref="K10:L10"/>
    <mergeCell ref="M10:N10"/>
    <mergeCell ref="O10:P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8" min="3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43">
        <v>43101</v>
      </c>
    </row>
    <row r="2" spans="2:2" x14ac:dyDescent="0.2">
      <c r="B2" s="43">
        <v>43143</v>
      </c>
    </row>
    <row r="3" spans="2:2" x14ac:dyDescent="0.2">
      <c r="B3" s="43">
        <v>43144</v>
      </c>
    </row>
    <row r="4" spans="2:2" x14ac:dyDescent="0.2">
      <c r="B4" s="43">
        <v>43188</v>
      </c>
    </row>
    <row r="5" spans="2:2" x14ac:dyDescent="0.2">
      <c r="B5" s="43">
        <v>43189</v>
      </c>
    </row>
    <row r="6" spans="2:2" x14ac:dyDescent="0.2">
      <c r="B6" s="43">
        <v>43192</v>
      </c>
    </row>
    <row r="7" spans="2:2" x14ac:dyDescent="0.2">
      <c r="B7" s="43">
        <v>43220</v>
      </c>
    </row>
    <row r="8" spans="2:2" x14ac:dyDescent="0.2">
      <c r="B8" s="43">
        <v>43221</v>
      </c>
    </row>
    <row r="9" spans="2:2" x14ac:dyDescent="0.2">
      <c r="B9" s="43">
        <v>43245</v>
      </c>
    </row>
    <row r="10" spans="2:2" x14ac:dyDescent="0.2">
      <c r="B10" s="43">
        <v>43271</v>
      </c>
    </row>
    <row r="11" spans="2:2" x14ac:dyDescent="0.2">
      <c r="B11" s="43">
        <v>43290</v>
      </c>
    </row>
    <row r="12" spans="2:2" x14ac:dyDescent="0.2">
      <c r="B12" s="43">
        <v>43332</v>
      </c>
    </row>
    <row r="13" spans="2:2" x14ac:dyDescent="0.2">
      <c r="B13" s="43">
        <v>43388</v>
      </c>
    </row>
    <row r="14" spans="2:2" x14ac:dyDescent="0.2">
      <c r="B14" s="43">
        <v>43410</v>
      </c>
    </row>
    <row r="15" spans="2:2" x14ac:dyDescent="0.2">
      <c r="B15" s="43">
        <v>43423</v>
      </c>
    </row>
    <row r="16" spans="2:2" x14ac:dyDescent="0.2">
      <c r="B16" s="43">
        <v>43434</v>
      </c>
    </row>
    <row r="17" spans="2:2" x14ac:dyDescent="0.2">
      <c r="B17" s="43">
        <v>43442</v>
      </c>
    </row>
    <row r="18" spans="2:2" x14ac:dyDescent="0.2">
      <c r="B18" s="43">
        <v>43458</v>
      </c>
    </row>
    <row r="19" spans="2:2" x14ac:dyDescent="0.2">
      <c r="B19" s="43">
        <v>43459</v>
      </c>
    </row>
    <row r="20" spans="2:2" x14ac:dyDescent="0.2">
      <c r="B20" s="43">
        <v>43465</v>
      </c>
    </row>
    <row r="21" spans="2:2" x14ac:dyDescent="0.2">
      <c r="B21" s="43">
        <v>43466</v>
      </c>
    </row>
    <row r="22" spans="2:2" x14ac:dyDescent="0.2">
      <c r="B22" s="43">
        <v>43528</v>
      </c>
    </row>
    <row r="23" spans="2:2" x14ac:dyDescent="0.2">
      <c r="B23" s="43">
        <v>43529</v>
      </c>
    </row>
    <row r="24" spans="2:2" x14ac:dyDescent="0.2">
      <c r="B24" s="43">
        <v>43548</v>
      </c>
    </row>
    <row r="25" spans="2:2" x14ac:dyDescent="0.2">
      <c r="B25" s="43">
        <v>43557</v>
      </c>
    </row>
    <row r="26" spans="2:2" x14ac:dyDescent="0.2">
      <c r="B26" s="43">
        <v>43573</v>
      </c>
    </row>
    <row r="27" spans="2:2" x14ac:dyDescent="0.2">
      <c r="B27" s="43">
        <v>43574</v>
      </c>
    </row>
    <row r="28" spans="2:2" x14ac:dyDescent="0.2">
      <c r="B28" s="43">
        <v>43586</v>
      </c>
    </row>
    <row r="29" spans="2:2" x14ac:dyDescent="0.2">
      <c r="B29" s="43">
        <v>43610</v>
      </c>
    </row>
    <row r="30" spans="2:2" x14ac:dyDescent="0.2">
      <c r="B30" s="43">
        <v>43633</v>
      </c>
    </row>
    <row r="31" spans="2:2" x14ac:dyDescent="0.2">
      <c r="B31" s="43">
        <v>43636</v>
      </c>
    </row>
    <row r="32" spans="2:2" x14ac:dyDescent="0.2">
      <c r="B32" s="43">
        <v>43654</v>
      </c>
    </row>
    <row r="33" spans="2:2" x14ac:dyDescent="0.2">
      <c r="B33" s="43">
        <v>43655</v>
      </c>
    </row>
    <row r="34" spans="2:2" x14ac:dyDescent="0.2">
      <c r="B34" s="43">
        <v>43696</v>
      </c>
    </row>
    <row r="35" spans="2:2" x14ac:dyDescent="0.2">
      <c r="B35" s="43">
        <v>43752</v>
      </c>
    </row>
    <row r="36" spans="2:2" x14ac:dyDescent="0.2">
      <c r="B36" s="43">
        <v>43775</v>
      </c>
    </row>
    <row r="37" spans="2:2" x14ac:dyDescent="0.2">
      <c r="B37" s="43">
        <v>43787</v>
      </c>
    </row>
    <row r="38" spans="2:2" x14ac:dyDescent="0.2">
      <c r="B38" s="43">
        <v>43823</v>
      </c>
    </row>
    <row r="39" spans="2:2" x14ac:dyDescent="0.2">
      <c r="B39" s="43">
        <v>43824</v>
      </c>
    </row>
    <row r="40" spans="2:2" x14ac:dyDescent="0.2">
      <c r="B40" s="43">
        <v>43830</v>
      </c>
    </row>
    <row r="41" spans="2:2" x14ac:dyDescent="0.2">
      <c r="B41" s="43">
        <v>43831</v>
      </c>
    </row>
    <row r="42" spans="2:2" x14ac:dyDescent="0.2">
      <c r="B42" s="43">
        <v>43885</v>
      </c>
    </row>
    <row r="43" spans="2:2" x14ac:dyDescent="0.2">
      <c r="B43" s="43">
        <v>43886</v>
      </c>
    </row>
    <row r="44" spans="2:2" x14ac:dyDescent="0.2">
      <c r="B44" s="43">
        <v>43913</v>
      </c>
    </row>
    <row r="45" spans="2:2" x14ac:dyDescent="0.2">
      <c r="B45" s="43">
        <v>43914</v>
      </c>
    </row>
    <row r="46" spans="2:2" x14ac:dyDescent="0.2">
      <c r="B46" s="43">
        <v>43923</v>
      </c>
    </row>
    <row r="47" spans="2:2" x14ac:dyDescent="0.2">
      <c r="B47" s="43">
        <v>43930</v>
      </c>
    </row>
    <row r="48" spans="2:2" x14ac:dyDescent="0.2">
      <c r="B48" s="43">
        <v>43931</v>
      </c>
    </row>
    <row r="49" spans="2:2" x14ac:dyDescent="0.2">
      <c r="B49" s="43">
        <v>43952</v>
      </c>
    </row>
    <row r="50" spans="2:2" x14ac:dyDescent="0.2">
      <c r="B50" s="43">
        <v>43976</v>
      </c>
    </row>
    <row r="51" spans="2:2" x14ac:dyDescent="0.2">
      <c r="B51" s="43">
        <v>43997</v>
      </c>
    </row>
    <row r="52" spans="2:2" x14ac:dyDescent="0.2">
      <c r="B52" s="43">
        <v>44002</v>
      </c>
    </row>
    <row r="53" spans="2:2" x14ac:dyDescent="0.2">
      <c r="B53" s="43">
        <v>44021</v>
      </c>
    </row>
    <row r="54" spans="2:2" x14ac:dyDescent="0.2">
      <c r="B54" s="43">
        <v>44022</v>
      </c>
    </row>
    <row r="55" spans="2:2" x14ac:dyDescent="0.2">
      <c r="B55" s="43">
        <v>44060</v>
      </c>
    </row>
    <row r="56" spans="2:2" x14ac:dyDescent="0.2">
      <c r="B56" s="43">
        <v>44116</v>
      </c>
    </row>
    <row r="57" spans="2:2" x14ac:dyDescent="0.2">
      <c r="B57" s="43">
        <v>44141</v>
      </c>
    </row>
    <row r="58" spans="2:2" x14ac:dyDescent="0.2">
      <c r="B58" s="43">
        <v>44158</v>
      </c>
    </row>
    <row r="59" spans="2:2" x14ac:dyDescent="0.2">
      <c r="B59" s="43">
        <v>44172</v>
      </c>
    </row>
    <row r="60" spans="2:2" x14ac:dyDescent="0.2">
      <c r="B60" s="43">
        <v>44173</v>
      </c>
    </row>
    <row r="61" spans="2:2" x14ac:dyDescent="0.2">
      <c r="B61" s="43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40">
        <v>43202</v>
      </c>
    </row>
    <row r="2" spans="1:4" x14ac:dyDescent="0.2">
      <c r="A2" s="40">
        <v>43200</v>
      </c>
      <c r="B2">
        <v>1</v>
      </c>
      <c r="D2">
        <f>+IF(A1&lt;A2,B2,(IF(A1&lt;A3,B3,0)))</f>
        <v>2</v>
      </c>
    </row>
    <row r="3" spans="1:4" x14ac:dyDescent="0.2">
      <c r="A3" s="40">
        <v>43230</v>
      </c>
      <c r="B3">
        <v>2</v>
      </c>
    </row>
    <row r="4" spans="1:4" x14ac:dyDescent="0.2">
      <c r="A4" s="40">
        <v>43261</v>
      </c>
      <c r="B4">
        <v>3</v>
      </c>
    </row>
    <row r="5" spans="1:4" x14ac:dyDescent="0.2">
      <c r="A5" s="40">
        <v>43291</v>
      </c>
      <c r="B5">
        <v>4</v>
      </c>
    </row>
    <row r="6" spans="1:4" x14ac:dyDescent="0.2">
      <c r="A6" s="40">
        <v>43322</v>
      </c>
      <c r="B6">
        <v>5</v>
      </c>
    </row>
    <row r="7" spans="1:4" x14ac:dyDescent="0.2">
      <c r="A7" s="40">
        <v>43353</v>
      </c>
      <c r="B7">
        <v>6</v>
      </c>
    </row>
    <row r="8" spans="1:4" x14ac:dyDescent="0.2">
      <c r="A8" s="40">
        <v>43383</v>
      </c>
      <c r="B8">
        <v>7</v>
      </c>
    </row>
    <row r="9" spans="1:4" x14ac:dyDescent="0.2">
      <c r="A9" s="40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CLASE A (18 meses)</vt:lpstr>
      <vt:lpstr>CLASE B (36 meses)</vt:lpstr>
      <vt:lpstr>Feriados</vt:lpstr>
      <vt:lpstr>Hoja2</vt:lpstr>
      <vt:lpstr>'CLASE A (18 meses)'!Área_de_impresión</vt:lpstr>
      <vt:lpstr>'CLASE B (36 meses)'!Área_de_impresión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2021-12-22T14:20:27Z</dcterms:modified>
</cp:coreProperties>
</file>