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RIZOBACTER\SERIE VIII\Difusion\"/>
    </mc:Choice>
  </mc:AlternateContent>
  <bookViews>
    <workbookView xWindow="0" yWindow="0" windowWidth="20400" windowHeight="7620" activeTab="1"/>
  </bookViews>
  <sheets>
    <sheet name="CLASE A" sheetId="3" r:id="rId1"/>
    <sheet name="CLASE B" sheetId="4" r:id="rId2"/>
  </sheets>
  <definedNames>
    <definedName name="_xlnm.Print_Area" localSheetId="0">'CLASE A'!$E$1:$Q$48</definedName>
    <definedName name="_xlnm.Print_Area" localSheetId="1">'CLASE B'!$E$1:$Q$56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4" l="1"/>
  <c r="K25" i="4"/>
  <c r="K26" i="4"/>
  <c r="K27" i="4"/>
  <c r="K28" i="4"/>
  <c r="M43" i="4"/>
  <c r="M44" i="4" s="1"/>
  <c r="M45" i="4" s="1"/>
  <c r="M46" i="4" s="1"/>
  <c r="L48" i="4"/>
  <c r="J43" i="4"/>
  <c r="J44" i="4"/>
  <c r="J45" i="4"/>
  <c r="J46" i="4"/>
  <c r="J42" i="4"/>
  <c r="J41" i="4"/>
  <c r="J40" i="4"/>
  <c r="J39" i="4"/>
  <c r="J38" i="4"/>
  <c r="J37" i="4"/>
  <c r="J36" i="4"/>
  <c r="R35" i="4"/>
  <c r="M35" i="4"/>
  <c r="M36" i="4" s="1"/>
  <c r="M37" i="4" s="1"/>
  <c r="M38" i="4" s="1"/>
  <c r="M39" i="4" s="1"/>
  <c r="M40" i="4" s="1"/>
  <c r="M41" i="4" s="1"/>
  <c r="M42" i="4" s="1"/>
  <c r="J35" i="4"/>
  <c r="N34" i="4"/>
  <c r="T35" i="4" s="1"/>
  <c r="J34" i="4"/>
  <c r="J33" i="4" s="1"/>
  <c r="F34" i="4"/>
  <c r="G34" i="4" s="1"/>
  <c r="E34" i="4"/>
  <c r="B34" i="4"/>
  <c r="M33" i="4"/>
  <c r="O12" i="4"/>
  <c r="O34" i="4" s="1"/>
  <c r="K17" i="4" l="1"/>
  <c r="K19" i="4"/>
  <c r="K22" i="4"/>
  <c r="K23" i="4"/>
  <c r="K18" i="4"/>
  <c r="K20" i="4"/>
  <c r="K21" i="4"/>
  <c r="K24" i="4"/>
  <c r="O12" i="3" l="1"/>
  <c r="L40" i="3"/>
  <c r="J37" i="3"/>
  <c r="J38" i="3"/>
  <c r="J32" i="3"/>
  <c r="J33" i="3"/>
  <c r="J34" i="3"/>
  <c r="J35" i="3"/>
  <c r="J36" i="3"/>
  <c r="J31" i="3"/>
  <c r="M31" i="3" l="1"/>
  <c r="M32" i="3" s="1"/>
  <c r="M33" i="3" s="1"/>
  <c r="M34" i="3" s="1"/>
  <c r="M35" i="3" s="1"/>
  <c r="M36" i="3" s="1"/>
  <c r="M37" i="3" s="1"/>
  <c r="M38" i="3" s="1"/>
  <c r="R31" i="3"/>
  <c r="N30" i="3"/>
  <c r="T31" i="3" s="1"/>
  <c r="J30" i="3"/>
  <c r="J29" i="3" s="1"/>
  <c r="F30" i="3"/>
  <c r="E30" i="3"/>
  <c r="B30" i="3"/>
  <c r="M29" i="3"/>
  <c r="K19" i="3" l="1"/>
  <c r="K23" i="3"/>
  <c r="K24" i="3"/>
  <c r="K17" i="3"/>
  <c r="K25" i="3" s="1"/>
  <c r="O30" i="3"/>
  <c r="G30" i="3"/>
  <c r="K22" i="3"/>
  <c r="K21" i="3"/>
  <c r="K20" i="3"/>
  <c r="K18" i="3"/>
  <c r="L10" i="3" l="1"/>
  <c r="H11" i="3"/>
  <c r="L11" i="3"/>
  <c r="L12" i="3"/>
  <c r="L13" i="3"/>
  <c r="L14" i="3"/>
  <c r="J17" i="3"/>
  <c r="L17" i="3"/>
  <c r="M17" i="3"/>
  <c r="J18" i="3"/>
  <c r="L18" i="3"/>
  <c r="M18" i="3"/>
  <c r="J19" i="3"/>
  <c r="L19" i="3"/>
  <c r="M19" i="3"/>
  <c r="J20" i="3"/>
  <c r="L20" i="3"/>
  <c r="M20" i="3"/>
  <c r="J21" i="3"/>
  <c r="L21" i="3"/>
  <c r="M21" i="3"/>
  <c r="J22" i="3"/>
  <c r="L22" i="3"/>
  <c r="M22" i="3"/>
  <c r="J23" i="3"/>
  <c r="L23" i="3"/>
  <c r="M23" i="3"/>
  <c r="J24" i="3"/>
  <c r="L24" i="3"/>
  <c r="M24" i="3"/>
  <c r="L25" i="3"/>
  <c r="M25" i="3"/>
  <c r="S29" i="3"/>
  <c r="B31" i="3"/>
  <c r="C31" i="3"/>
  <c r="D31" i="3"/>
  <c r="E31" i="3"/>
  <c r="F31" i="3"/>
  <c r="G31" i="3"/>
  <c r="H31" i="3"/>
  <c r="I31" i="3"/>
  <c r="K31" i="3"/>
  <c r="N31" i="3"/>
  <c r="O31" i="3"/>
  <c r="S31" i="3"/>
  <c r="U31" i="3"/>
  <c r="V31" i="3"/>
  <c r="B32" i="3"/>
  <c r="C32" i="3"/>
  <c r="E32" i="3"/>
  <c r="F32" i="3"/>
  <c r="G32" i="3"/>
  <c r="H32" i="3"/>
  <c r="I32" i="3"/>
  <c r="K32" i="3"/>
  <c r="N32" i="3"/>
  <c r="O32" i="3"/>
  <c r="R32" i="3"/>
  <c r="S32" i="3"/>
  <c r="T32" i="3"/>
  <c r="U32" i="3"/>
  <c r="V32" i="3"/>
  <c r="B33" i="3"/>
  <c r="C33" i="3"/>
  <c r="E33" i="3"/>
  <c r="F33" i="3"/>
  <c r="G33" i="3"/>
  <c r="H33" i="3"/>
  <c r="I33" i="3"/>
  <c r="K33" i="3"/>
  <c r="N33" i="3"/>
  <c r="O33" i="3"/>
  <c r="R33" i="3"/>
  <c r="S33" i="3"/>
  <c r="T33" i="3"/>
  <c r="U33" i="3"/>
  <c r="V33" i="3"/>
  <c r="B34" i="3"/>
  <c r="C34" i="3"/>
  <c r="E34" i="3"/>
  <c r="F34" i="3"/>
  <c r="G34" i="3"/>
  <c r="H34" i="3"/>
  <c r="I34" i="3"/>
  <c r="K34" i="3"/>
  <c r="N34" i="3"/>
  <c r="O34" i="3"/>
  <c r="R34" i="3"/>
  <c r="S34" i="3"/>
  <c r="T34" i="3"/>
  <c r="U34" i="3"/>
  <c r="V34" i="3"/>
  <c r="B35" i="3"/>
  <c r="C35" i="3"/>
  <c r="E35" i="3"/>
  <c r="F35" i="3"/>
  <c r="G35" i="3"/>
  <c r="H35" i="3"/>
  <c r="I35" i="3"/>
  <c r="K35" i="3"/>
  <c r="N35" i="3"/>
  <c r="O35" i="3"/>
  <c r="R35" i="3"/>
  <c r="S35" i="3"/>
  <c r="T35" i="3"/>
  <c r="U35" i="3"/>
  <c r="V35" i="3"/>
  <c r="B36" i="3"/>
  <c r="C36" i="3"/>
  <c r="E36" i="3"/>
  <c r="F36" i="3"/>
  <c r="G36" i="3"/>
  <c r="H36" i="3"/>
  <c r="I36" i="3"/>
  <c r="K36" i="3"/>
  <c r="N36" i="3"/>
  <c r="O36" i="3"/>
  <c r="R36" i="3"/>
  <c r="S36" i="3"/>
  <c r="T36" i="3"/>
  <c r="U36" i="3"/>
  <c r="V36" i="3"/>
  <c r="B37" i="3"/>
  <c r="C37" i="3"/>
  <c r="E37" i="3"/>
  <c r="F37" i="3"/>
  <c r="G37" i="3"/>
  <c r="H37" i="3"/>
  <c r="I37" i="3"/>
  <c r="K37" i="3"/>
  <c r="N37" i="3"/>
  <c r="O37" i="3"/>
  <c r="R37" i="3"/>
  <c r="S37" i="3"/>
  <c r="T37" i="3"/>
  <c r="U37" i="3"/>
  <c r="V37" i="3"/>
  <c r="B38" i="3"/>
  <c r="C38" i="3"/>
  <c r="E38" i="3"/>
  <c r="F38" i="3"/>
  <c r="G38" i="3"/>
  <c r="H38" i="3"/>
  <c r="I38" i="3"/>
  <c r="K38" i="3"/>
  <c r="N38" i="3"/>
  <c r="O38" i="3"/>
  <c r="R38" i="3"/>
  <c r="S38" i="3"/>
  <c r="T38" i="3"/>
  <c r="U38" i="3"/>
  <c r="V38" i="3"/>
  <c r="C39" i="3"/>
  <c r="D39" i="3"/>
  <c r="R39" i="3"/>
  <c r="S39" i="3"/>
  <c r="T39" i="3"/>
  <c r="U39" i="3"/>
  <c r="V39" i="3"/>
  <c r="O40" i="3"/>
  <c r="U41" i="3"/>
  <c r="V41" i="3"/>
  <c r="L10" i="4"/>
  <c r="H11" i="4"/>
  <c r="L11" i="4"/>
  <c r="L12" i="4"/>
  <c r="L13" i="4"/>
  <c r="L14" i="4"/>
  <c r="J17" i="4"/>
  <c r="L17" i="4"/>
  <c r="M17" i="4"/>
  <c r="J18" i="4"/>
  <c r="L18" i="4"/>
  <c r="M18" i="4"/>
  <c r="J19" i="4"/>
  <c r="L19" i="4"/>
  <c r="M19" i="4"/>
  <c r="J20" i="4"/>
  <c r="L20" i="4"/>
  <c r="M20" i="4"/>
  <c r="J21" i="4"/>
  <c r="L21" i="4"/>
  <c r="M21" i="4"/>
  <c r="J22" i="4"/>
  <c r="L22" i="4"/>
  <c r="M22" i="4"/>
  <c r="J23" i="4"/>
  <c r="L23" i="4"/>
  <c r="M23" i="4"/>
  <c r="J24" i="4"/>
  <c r="L24" i="4"/>
  <c r="M24" i="4"/>
  <c r="J25" i="4"/>
  <c r="L25" i="4"/>
  <c r="M25" i="4"/>
  <c r="J26" i="4"/>
  <c r="L26" i="4"/>
  <c r="M26" i="4"/>
  <c r="J27" i="4"/>
  <c r="L27" i="4"/>
  <c r="M27" i="4"/>
  <c r="J28" i="4"/>
  <c r="L28" i="4"/>
  <c r="M28" i="4"/>
  <c r="L29" i="4"/>
  <c r="M29" i="4"/>
  <c r="S33" i="4"/>
  <c r="B35" i="4"/>
  <c r="C35" i="4"/>
  <c r="D35" i="4"/>
  <c r="E35" i="4"/>
  <c r="F35" i="4"/>
  <c r="G35" i="4"/>
  <c r="H35" i="4"/>
  <c r="I35" i="4"/>
  <c r="K35" i="4"/>
  <c r="N35" i="4"/>
  <c r="O35" i="4"/>
  <c r="S35" i="4"/>
  <c r="U35" i="4"/>
  <c r="V35" i="4"/>
  <c r="B36" i="4"/>
  <c r="C36" i="4"/>
  <c r="E36" i="4"/>
  <c r="F36" i="4"/>
  <c r="G36" i="4"/>
  <c r="H36" i="4"/>
  <c r="I36" i="4"/>
  <c r="K36" i="4"/>
  <c r="N36" i="4"/>
  <c r="O36" i="4"/>
  <c r="R36" i="4"/>
  <c r="S36" i="4"/>
  <c r="T36" i="4"/>
  <c r="U36" i="4"/>
  <c r="V36" i="4"/>
  <c r="B37" i="4"/>
  <c r="C37" i="4"/>
  <c r="E37" i="4"/>
  <c r="F37" i="4"/>
  <c r="G37" i="4"/>
  <c r="H37" i="4"/>
  <c r="I37" i="4"/>
  <c r="K37" i="4"/>
  <c r="N37" i="4"/>
  <c r="O37" i="4"/>
  <c r="R37" i="4"/>
  <c r="S37" i="4"/>
  <c r="T37" i="4"/>
  <c r="U37" i="4"/>
  <c r="V37" i="4"/>
  <c r="B38" i="4"/>
  <c r="C38" i="4"/>
  <c r="E38" i="4"/>
  <c r="F38" i="4"/>
  <c r="G38" i="4"/>
  <c r="H38" i="4"/>
  <c r="I38" i="4"/>
  <c r="K38" i="4"/>
  <c r="N38" i="4"/>
  <c r="O38" i="4"/>
  <c r="R38" i="4"/>
  <c r="S38" i="4"/>
  <c r="T38" i="4"/>
  <c r="U38" i="4"/>
  <c r="V38" i="4"/>
  <c r="B39" i="4"/>
  <c r="C39" i="4"/>
  <c r="E39" i="4"/>
  <c r="F39" i="4"/>
  <c r="G39" i="4"/>
  <c r="H39" i="4"/>
  <c r="I39" i="4"/>
  <c r="K39" i="4"/>
  <c r="N39" i="4"/>
  <c r="O39" i="4"/>
  <c r="R39" i="4"/>
  <c r="S39" i="4"/>
  <c r="T39" i="4"/>
  <c r="U39" i="4"/>
  <c r="V39" i="4"/>
  <c r="B40" i="4"/>
  <c r="C40" i="4"/>
  <c r="E40" i="4"/>
  <c r="F40" i="4"/>
  <c r="G40" i="4"/>
  <c r="H40" i="4"/>
  <c r="I40" i="4"/>
  <c r="K40" i="4"/>
  <c r="N40" i="4"/>
  <c r="O40" i="4"/>
  <c r="R40" i="4"/>
  <c r="S40" i="4"/>
  <c r="T40" i="4"/>
  <c r="U40" i="4"/>
  <c r="V40" i="4"/>
  <c r="B41" i="4"/>
  <c r="C41" i="4"/>
  <c r="E41" i="4"/>
  <c r="F41" i="4"/>
  <c r="G41" i="4"/>
  <c r="H41" i="4"/>
  <c r="I41" i="4"/>
  <c r="K41" i="4"/>
  <c r="N41" i="4"/>
  <c r="O41" i="4"/>
  <c r="R41" i="4"/>
  <c r="S41" i="4"/>
  <c r="T41" i="4"/>
  <c r="U41" i="4"/>
  <c r="V41" i="4"/>
  <c r="B42" i="4"/>
  <c r="C42" i="4"/>
  <c r="E42" i="4"/>
  <c r="F42" i="4"/>
  <c r="G42" i="4"/>
  <c r="H42" i="4"/>
  <c r="I42" i="4"/>
  <c r="K42" i="4"/>
  <c r="N42" i="4"/>
  <c r="O42" i="4"/>
  <c r="R42" i="4"/>
  <c r="S42" i="4"/>
  <c r="T42" i="4"/>
  <c r="U42" i="4"/>
  <c r="V42" i="4"/>
  <c r="B43" i="4"/>
  <c r="C43" i="4"/>
  <c r="E43" i="4"/>
  <c r="F43" i="4"/>
  <c r="G43" i="4"/>
  <c r="H43" i="4"/>
  <c r="I43" i="4"/>
  <c r="K43" i="4"/>
  <c r="N43" i="4"/>
  <c r="O43" i="4"/>
  <c r="R43" i="4"/>
  <c r="S43" i="4"/>
  <c r="T43" i="4"/>
  <c r="U43" i="4"/>
  <c r="V43" i="4"/>
  <c r="B44" i="4"/>
  <c r="C44" i="4"/>
  <c r="E44" i="4"/>
  <c r="F44" i="4"/>
  <c r="G44" i="4"/>
  <c r="H44" i="4"/>
  <c r="I44" i="4"/>
  <c r="K44" i="4"/>
  <c r="N44" i="4"/>
  <c r="O44" i="4"/>
  <c r="R44" i="4"/>
  <c r="S44" i="4"/>
  <c r="T44" i="4"/>
  <c r="U44" i="4"/>
  <c r="V44" i="4"/>
  <c r="B45" i="4"/>
  <c r="C45" i="4"/>
  <c r="E45" i="4"/>
  <c r="F45" i="4"/>
  <c r="G45" i="4"/>
  <c r="H45" i="4"/>
  <c r="I45" i="4"/>
  <c r="K45" i="4"/>
  <c r="N45" i="4"/>
  <c r="O45" i="4"/>
  <c r="R45" i="4"/>
  <c r="S45" i="4"/>
  <c r="T45" i="4"/>
  <c r="U45" i="4"/>
  <c r="V45" i="4"/>
  <c r="B46" i="4"/>
  <c r="C46" i="4"/>
  <c r="E46" i="4"/>
  <c r="F46" i="4"/>
  <c r="G46" i="4"/>
  <c r="H46" i="4"/>
  <c r="I46" i="4"/>
  <c r="K46" i="4"/>
  <c r="N46" i="4"/>
  <c r="O46" i="4"/>
  <c r="R46" i="4"/>
  <c r="S46" i="4"/>
  <c r="T46" i="4"/>
  <c r="U46" i="4"/>
  <c r="V46" i="4"/>
  <c r="C47" i="4"/>
  <c r="D47" i="4"/>
  <c r="R47" i="4"/>
  <c r="S47" i="4"/>
  <c r="T47" i="4"/>
  <c r="U47" i="4"/>
  <c r="V47" i="4"/>
  <c r="O48" i="4"/>
  <c r="U49" i="4"/>
  <c r="V49" i="4"/>
</calcChain>
</file>

<file path=xl/sharedStrings.xml><?xml version="1.0" encoding="utf-8"?>
<sst xmlns="http://schemas.openxmlformats.org/spreadsheetml/2006/main" count="82" uniqueCount="41">
  <si>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</si>
  <si>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</si>
  <si>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</si>
  <si>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</si>
  <si>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</si>
  <si>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</si>
  <si>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</si>
  <si>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</si>
  <si>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</si>
  <si>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</si>
  <si>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Duration (meses):</t>
  </si>
  <si>
    <t>Margen a Licitar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</si>
  <si>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</si>
  <si>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</si>
  <si>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</si>
  <si>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</si>
  <si>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</si>
  <si>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</si>
  <si>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</si>
  <si>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</si>
  <si>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</si>
  <si>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</si>
  <si>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</si>
  <si>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</si>
  <si>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</si>
  <si>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</si>
  <si>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</si>
  <si>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</si>
  <si>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</si>
  <si>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</si>
  <si>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</si>
  <si>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</si>
  <si>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</si>
  <si>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</si>
  <si>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</si>
  <si>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</si>
  <si>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TC Inicial:</t>
  </si>
  <si>
    <t>V/N US$:</t>
  </si>
  <si>
    <t>V/N AR$:</t>
  </si>
  <si>
    <t>ON Rizobacter Argentina Serie VIII Clase A</t>
  </si>
  <si>
    <t>ON Rizobacter Argentina Serie VIII Clase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</si>
</sst>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\ #,##0.00;[Red]\-&quot;$&quot;\ #,##0.00"/>
    <numFmt numFmtId="164" formatCode="[$-409]d\-mmm\-yy;@"/>
    <numFmt numFmtId="165" formatCode="0.0000%"/>
    <numFmt numFmtId="166" formatCode="#,##0_ ;[Red]\-#,##0\ "/>
    <numFmt numFmtId="167" formatCode="[$-F800]dddd\,\ mmmm\ dd\,\ yyyy"/>
    <numFmt numFmtId="168" formatCode="_ * #,##0.00_ ;_ * \-#,##0.00_ ;_ * &quot;-&quot;??_ ;_ @_ "/>
    <numFmt numFmtId="169" formatCode="#,##0.000000_ ;[Red]\-#,##0.000000\ "/>
    <numFmt numFmtId="170" formatCode="_ * #,##0_ ;_ * \-#,##0_ ;_ * &quot;-&quot;??_ ;_ @_ "/>
    <numFmt numFmtId="171" formatCode="#,##0.00_ ;[Red]\-#,##0.00\ "/>
    <numFmt numFmtId="172" formatCode="#,##0.00000_ ;[Red]\-#,##0.00000\ "/>
    <numFmt numFmtId="173" formatCode="#,##0.0000;[Red]\-#,##0.0000"/>
    <numFmt numFmtId="174" formatCode="[$$-2C0A]\ #,##0;[Red]\-[$$-2C0A]\ #,##0"/>
    <numFmt numFmtId="175" formatCode="[$USD]\ #,##0;[Red]\-[$USD]\ #,##0"/>
    <numFmt numFmtId="176" formatCode="#,##0.0000_ ;[Red]\-#,##0.00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8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165" fontId="2" fillId="3" borderId="0" xfId="1" applyNumberFormat="1" applyFont="1" applyFill="1" applyBorder="1" applyProtection="1"/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6" fillId="3" borderId="0" xfId="1" applyFont="1" applyFill="1" applyBorder="1" applyAlignment="1" applyProtection="1">
      <alignment horizontal="center"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8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9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68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7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8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169" fontId="6" fillId="3" borderId="0" xfId="1" applyNumberFormat="1" applyFont="1" applyFill="1" applyBorder="1" applyAlignment="1" applyProtection="1">
      <alignment horizontal="center" vertical="center"/>
    </xf>
    <xf numFmtId="169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0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1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172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right"/>
    </xf>
    <xf numFmtId="168" fontId="2" fillId="0" borderId="0" xfId="1" applyNumberFormat="1" applyFont="1" applyProtection="1"/>
    <xf numFmtId="170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1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6" xfId="1" applyNumberFormat="1" applyFont="1" applyBorder="1" applyAlignment="1" applyProtection="1">
      <alignment horizontal="center"/>
    </xf>
    <xf numFmtId="38" fontId="5" fillId="0" borderId="16" xfId="1" applyNumberFormat="1" applyFont="1" applyBorder="1" applyAlignment="1" applyProtection="1">
      <alignment horizontal="center"/>
    </xf>
    <xf numFmtId="169" fontId="2" fillId="3" borderId="0" xfId="1" applyNumberFormat="1" applyFont="1" applyFill="1" applyBorder="1" applyAlignment="1" applyProtection="1">
      <alignment horizontal="center" vertical="center"/>
    </xf>
    <xf numFmtId="173" fontId="2" fillId="2" borderId="0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Alignment="1" applyProtection="1">
      <alignment horizontal="center" vertical="center"/>
    </xf>
    <xf numFmtId="38" fontId="2" fillId="2" borderId="5" xfId="1" applyNumberFormat="1" applyFont="1" applyFill="1" applyBorder="1" applyAlignment="1" applyProtection="1">
      <alignment horizontal="center"/>
    </xf>
    <xf numFmtId="15" fontId="2" fillId="2" borderId="9" xfId="1" applyNumberFormat="1" applyFont="1" applyFill="1" applyBorder="1" applyAlignment="1" applyProtection="1">
      <alignment horizontal="center"/>
    </xf>
    <xf numFmtId="38" fontId="2" fillId="2" borderId="10" xfId="1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1" fontId="2" fillId="2" borderId="10" xfId="4" applyNumberFormat="1" applyFont="1" applyFill="1" applyBorder="1" applyAlignment="1" applyProtection="1">
      <alignment horizontal="center"/>
    </xf>
    <xf numFmtId="40" fontId="2" fillId="2" borderId="10" xfId="1" applyNumberFormat="1" applyFont="1" applyFill="1" applyBorder="1" applyAlignment="1" applyProtection="1">
      <alignment horizontal="center"/>
    </xf>
    <xf numFmtId="173" fontId="2" fillId="2" borderId="10" xfId="1" applyNumberFormat="1" applyFont="1" applyFill="1" applyBorder="1" applyAlignment="1" applyProtection="1">
      <alignment horizontal="center"/>
    </xf>
    <xf numFmtId="167" fontId="2" fillId="3" borderId="0" xfId="3" applyNumberFormat="1" applyFont="1" applyFill="1" applyBorder="1" applyAlignment="1" applyProtection="1">
      <alignment horizontal="center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0" fontId="10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38" fontId="2" fillId="2" borderId="17" xfId="1" applyNumberFormat="1" applyFont="1" applyFill="1" applyBorder="1" applyAlignment="1" applyProtection="1">
      <alignment horizontal="center" vertical="center"/>
    </xf>
    <xf numFmtId="166" fontId="2" fillId="3" borderId="0" xfId="1" applyNumberFormat="1" applyFont="1" applyFill="1" applyAlignment="1" applyProtection="1">
      <alignment horizontal="center" vertical="center"/>
    </xf>
    <xf numFmtId="38" fontId="2" fillId="2" borderId="15" xfId="1" applyNumberFormat="1" applyFont="1" applyFill="1" applyBorder="1" applyAlignment="1" applyProtection="1">
      <alignment horizontal="center"/>
    </xf>
    <xf numFmtId="38" fontId="2" fillId="2" borderId="16" xfId="1" applyNumberFormat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176" fontId="5" fillId="0" borderId="5" xfId="1" applyNumberFormat="1" applyFont="1" applyFill="1" applyBorder="1" applyAlignment="1" applyProtection="1">
      <alignment horizontal="center"/>
      <protection locked="0"/>
    </xf>
    <xf numFmtId="176" fontId="5" fillId="0" borderId="6" xfId="1" applyNumberFormat="1" applyFont="1" applyFill="1" applyBorder="1" applyAlignment="1" applyProtection="1">
      <alignment horizontal="center"/>
      <protection locked="0"/>
    </xf>
    <xf numFmtId="0" fontId="5" fillId="2" borderId="0" xfId="1" applyFont="1" applyFill="1" applyBorder="1" applyAlignment="1" applyProtection="1">
      <alignment horizontal="right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10" fontId="10" fillId="4" borderId="0" xfId="2" applyNumberFormat="1" applyFont="1" applyFill="1" applyBorder="1" applyAlignment="1" applyProtection="1">
      <alignment horizontal="center"/>
      <protection locked="0"/>
    </xf>
    <xf numFmtId="10" fontId="10" fillId="4" borderId="8" xfId="2" applyNumberFormat="1" applyFont="1" applyFill="1" applyBorder="1" applyAlignment="1" applyProtection="1">
      <alignment horizontal="center"/>
      <protection locked="0"/>
    </xf>
    <xf numFmtId="175" fontId="5" fillId="4" borderId="0" xfId="1" applyNumberFormat="1" applyFont="1" applyFill="1" applyBorder="1" applyAlignment="1" applyProtection="1">
      <alignment horizontal="center"/>
      <protection locked="0"/>
    </xf>
    <xf numFmtId="175" fontId="5" fillId="4" borderId="8" xfId="1" applyNumberFormat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10" fontId="5" fillId="2" borderId="10" xfId="1" applyNumberFormat="1" applyFont="1" applyFill="1" applyBorder="1" applyAlignment="1" applyProtection="1">
      <alignment horizontal="center"/>
    </xf>
    <xf numFmtId="0" fontId="5" fillId="2" borderId="11" xfId="1" applyNumberFormat="1" applyFont="1" applyFill="1" applyBorder="1" applyAlignment="1" applyProtection="1">
      <alignment horizontal="center"/>
    </xf>
    <xf numFmtId="174" fontId="5" fillId="0" borderId="0" xfId="1" applyNumberFormat="1" applyFont="1" applyFill="1" applyBorder="1" applyAlignment="1" applyProtection="1">
      <alignment horizontal="center"/>
      <protection locked="0"/>
    </xf>
    <xf numFmtId="174" fontId="5" fillId="0" borderId="8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</cellXfs>
  <cellStyles count="5"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7177" y="5800725"/>
          <a:ext cx="86010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10</xdr:col>
      <xdr:colOff>168088</xdr:colOff>
      <xdr:row>0</xdr:row>
      <xdr:rowOff>0</xdr:rowOff>
    </xdr:from>
    <xdr:to>
      <xdr:col>15</xdr:col>
      <xdr:colOff>505062</xdr:colOff>
      <xdr:row>6</xdr:row>
      <xdr:rowOff>88100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1147" y="0"/>
          <a:ext cx="5715798" cy="962159"/>
        </a:xfrm>
        <a:prstGeom prst="rect">
          <a:avLst/>
        </a:prstGeom>
      </xdr:spPr>
    </xdr:pic>
    <xdr:clientData/>
  </xdr:twoCellAnchor>
  <xdr:twoCellAnchor editAs="oneCell">
    <xdr:from>
      <xdr:col>9</xdr:col>
      <xdr:colOff>600636</xdr:colOff>
      <xdr:row>1</xdr:row>
      <xdr:rowOff>122706</xdr:rowOff>
    </xdr:from>
    <xdr:to>
      <xdr:col>11</xdr:col>
      <xdr:colOff>106016</xdr:colOff>
      <xdr:row>4</xdr:row>
      <xdr:rowOff>140659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940489" y="268382"/>
          <a:ext cx="1365557" cy="454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49</xdr:row>
      <xdr:rowOff>38100</xdr:rowOff>
    </xdr:from>
    <xdr:to>
      <xdr:col>15</xdr:col>
      <xdr:colOff>28576</xdr:colOff>
      <xdr:row>54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57177" y="6448425"/>
          <a:ext cx="884872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10</xdr:col>
      <xdr:colOff>168088</xdr:colOff>
      <xdr:row>0</xdr:row>
      <xdr:rowOff>0</xdr:rowOff>
    </xdr:from>
    <xdr:to>
      <xdr:col>15</xdr:col>
      <xdr:colOff>505062</xdr:colOff>
      <xdr:row>6</xdr:row>
      <xdr:rowOff>88100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3788" y="0"/>
          <a:ext cx="5718599" cy="945350"/>
        </a:xfrm>
        <a:prstGeom prst="rect">
          <a:avLst/>
        </a:prstGeom>
      </xdr:spPr>
    </xdr:pic>
    <xdr:clientData/>
  </xdr:twoCellAnchor>
  <xdr:twoCellAnchor editAs="oneCell">
    <xdr:from>
      <xdr:col>9</xdr:col>
      <xdr:colOff>600636</xdr:colOff>
      <xdr:row>1</xdr:row>
      <xdr:rowOff>122706</xdr:rowOff>
    </xdr:from>
    <xdr:to>
      <xdr:col>11</xdr:col>
      <xdr:colOff>106016</xdr:colOff>
      <xdr:row>4</xdr:row>
      <xdr:rowOff>140659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24811" y="265581"/>
          <a:ext cx="1362755" cy="446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O212"/>
  <sheetViews>
    <sheetView showGridLines="0" topLeftCell="A7" zoomScale="85" zoomScaleNormal="85" zoomScaleSheetLayoutView="130" workbookViewId="0">
      <selection activeCell="Q13" sqref="Q13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2" width="16.28515625" style="1" bestFit="1" customWidth="1"/>
    <col min="13" max="13" width="16.7109375" style="1" bestFit="1" customWidth="1"/>
    <col min="14" max="14" width="15.28515625" style="1" bestFit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124" t="s">
        <v>39</v>
      </c>
      <c r="H8" s="125"/>
      <c r="I8" s="125"/>
      <c r="J8" s="125"/>
      <c r="K8" s="125"/>
      <c r="L8" s="125"/>
      <c r="M8" s="125"/>
      <c r="N8" s="125"/>
      <c r="O8" s="125"/>
      <c r="P8" s="126"/>
      <c r="Q8" s="12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6" t="s">
        <v>0</v>
      </c>
      <c r="H10" s="128">
        <v>44967</v>
      </c>
      <c r="I10" s="129"/>
      <c r="J10" s="130" t="s">
        <v>1</v>
      </c>
      <c r="K10" s="130"/>
      <c r="L10" s="131">
        <f ca="1">XIRR(O30:O38,E30:E38)</f>
        <v>2.0150449872016907E-2</v>
      </c>
      <c r="M10" s="132"/>
      <c r="N10" s="87" t="s">
        <v>36</v>
      </c>
      <c r="O10" s="102">
        <v>180</v>
      </c>
      <c r="P10" s="103"/>
      <c r="Q10" s="8"/>
      <c r="S10" s="4"/>
      <c r="V10" s="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</row>
    <row r="11" spans="3:145" ht="12.75" customHeight="1" x14ac:dyDescent="0.2">
      <c r="G11" s="81" t="s">
        <v>4</v>
      </c>
      <c r="H11" s="116">
        <f ca="1">+G36</f>
        <v>45514</v>
      </c>
      <c r="I11" s="117"/>
      <c r="J11" s="104" t="s">
        <v>5</v>
      </c>
      <c r="K11" s="104"/>
      <c r="L11" s="118">
        <f ca="1">+(($L$10+1)^(0.0833333333333)-1)*12</f>
        <v>1.9966709118468984E-2</v>
      </c>
      <c r="M11" s="119"/>
      <c r="N11" s="82" t="s">
        <v>37</v>
      </c>
      <c r="O11" s="109">
        <v>30000000</v>
      </c>
      <c r="P11" s="110"/>
      <c r="Q11" s="3"/>
      <c r="S11" s="4"/>
      <c r="V11" s="1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</row>
    <row r="12" spans="3:145" ht="12.75" customHeight="1" x14ac:dyDescent="0.2">
      <c r="C12" s="9"/>
      <c r="D12" s="9"/>
      <c r="G12" s="81" t="s">
        <v>7</v>
      </c>
      <c r="H12" s="118" t="s">
        <v>8</v>
      </c>
      <c r="I12" s="119"/>
      <c r="J12" s="104" t="s">
        <v>9</v>
      </c>
      <c r="K12" s="104"/>
      <c r="L12" s="118">
        <f ca="1">+(($L$10+1)^(0.25)-1)*4</f>
        <v>1.9999950000761046E-2</v>
      </c>
      <c r="M12" s="119"/>
      <c r="N12" s="81" t="s">
        <v>38</v>
      </c>
      <c r="O12" s="122">
        <f>O10*O11</f>
        <v>5400000000</v>
      </c>
      <c r="P12" s="123"/>
      <c r="Q12" s="3"/>
      <c r="R12" s="10"/>
      <c r="S12" s="4"/>
      <c r="T12" s="11"/>
      <c r="V12" s="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</row>
    <row r="13" spans="3:145" ht="12.75" customHeight="1" x14ac:dyDescent="0.2">
      <c r="G13" s="81" t="s">
        <v>2</v>
      </c>
      <c r="H13" s="118" t="s">
        <v>3</v>
      </c>
      <c r="I13" s="119"/>
      <c r="J13" s="104" t="s">
        <v>10</v>
      </c>
      <c r="K13" s="104"/>
      <c r="L13" s="105">
        <f ca="1">+(V41/U41)*12</f>
        <v>22.153872542412348</v>
      </c>
      <c r="M13" s="106"/>
      <c r="N13" s="83" t="s">
        <v>11</v>
      </c>
      <c r="O13" s="107">
        <v>0.02</v>
      </c>
      <c r="P13" s="108"/>
      <c r="Q13" s="3"/>
      <c r="R13" s="10"/>
      <c r="S13" s="4"/>
      <c r="V13" s="1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</row>
    <row r="14" spans="3:145" ht="12.75" customHeight="1" x14ac:dyDescent="0.2">
      <c r="G14" s="84" t="s">
        <v>6</v>
      </c>
      <c r="H14" s="120">
        <v>1</v>
      </c>
      <c r="I14" s="121"/>
      <c r="J14" s="111" t="s">
        <v>12</v>
      </c>
      <c r="K14" s="111"/>
      <c r="L14" s="112">
        <f ca="1">+D39</f>
        <v>24</v>
      </c>
      <c r="M14" s="113"/>
      <c r="N14" s="85" t="s">
        <v>13</v>
      </c>
      <c r="O14" s="114" t="s">
        <v>14</v>
      </c>
      <c r="P14" s="115"/>
      <c r="Q14" s="3"/>
      <c r="R14" s="10"/>
      <c r="S14" s="4"/>
      <c r="V14" s="1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</row>
    <row r="15" spans="3:145" x14ac:dyDescent="0.2">
      <c r="F15" s="7"/>
      <c r="H15" s="80"/>
      <c r="I15" s="12"/>
      <c r="J15" s="12"/>
      <c r="M15" s="13"/>
      <c r="N15" s="14"/>
      <c r="S15" s="1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15" t="s">
        <v>15</v>
      </c>
      <c r="K16" s="16" t="s">
        <v>16</v>
      </c>
      <c r="L16" s="17" t="s">
        <v>17</v>
      </c>
      <c r="M16" s="18" t="s">
        <v>18</v>
      </c>
      <c r="N16" s="14"/>
      <c r="S16" s="1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19">
        <f ca="1">+G31</f>
        <v>45056</v>
      </c>
      <c r="K17" s="20">
        <f t="shared" ref="K17:K24" si="0">+$O$12*L31/100</f>
        <v>0</v>
      </c>
      <c r="L17" s="21">
        <f t="shared" ref="L17:L24" ca="1" si="1">+$O$12*K31/100</f>
        <v>26334246.575342469</v>
      </c>
      <c r="M17" s="22">
        <f ca="1">SUM(K17:L17)</f>
        <v>26334246.575342469</v>
      </c>
      <c r="N17" s="14"/>
      <c r="S17" s="1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19">
        <f t="shared" ref="J18:J24" ca="1" si="2">+G32</f>
        <v>45148</v>
      </c>
      <c r="K18" s="20">
        <f t="shared" si="0"/>
        <v>0</v>
      </c>
      <c r="L18" s="21">
        <f t="shared" ca="1" si="1"/>
        <v>27221917.80821918</v>
      </c>
      <c r="M18" s="22">
        <f t="shared" ref="M18:M24" ca="1" si="3">SUM(K18:L18)</f>
        <v>27221917.80821918</v>
      </c>
      <c r="N18" s="14"/>
      <c r="S18" s="1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19">
        <f t="shared" ca="1" si="2"/>
        <v>45240</v>
      </c>
      <c r="K19" s="20">
        <f t="shared" si="0"/>
        <v>0</v>
      </c>
      <c r="L19" s="21">
        <f t="shared" ca="1" si="1"/>
        <v>27221917.80821918</v>
      </c>
      <c r="M19" s="22">
        <f t="shared" ca="1" si="3"/>
        <v>27221917.80821918</v>
      </c>
      <c r="N19" s="14"/>
      <c r="S19" s="1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19">
        <f t="shared" ca="1" si="2"/>
        <v>45332</v>
      </c>
      <c r="K20" s="20">
        <f t="shared" si="0"/>
        <v>0</v>
      </c>
      <c r="L20" s="21">
        <f t="shared" ca="1" si="1"/>
        <v>27221917.80821918</v>
      </c>
      <c r="M20" s="22">
        <f t="shared" ca="1" si="3"/>
        <v>27221917.80821918</v>
      </c>
      <c r="N20" s="14"/>
      <c r="S20" s="1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19">
        <f t="shared" ca="1" si="2"/>
        <v>45422</v>
      </c>
      <c r="K21" s="20">
        <f t="shared" si="0"/>
        <v>0</v>
      </c>
      <c r="L21" s="21">
        <f t="shared" ca="1" si="1"/>
        <v>26630136.98630137</v>
      </c>
      <c r="M21" s="22">
        <f t="shared" ca="1" si="3"/>
        <v>26630136.98630137</v>
      </c>
      <c r="N21" s="14"/>
      <c r="S21" s="1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19">
        <f t="shared" ca="1" si="2"/>
        <v>45514</v>
      </c>
      <c r="K22" s="20">
        <f t="shared" si="0"/>
        <v>1350000000</v>
      </c>
      <c r="L22" s="21">
        <f t="shared" ca="1" si="1"/>
        <v>27221917.80821918</v>
      </c>
      <c r="M22" s="22">
        <f t="shared" ca="1" si="3"/>
        <v>1377221917.8082192</v>
      </c>
      <c r="N22" s="14"/>
      <c r="S22" s="1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19">
        <f t="shared" ca="1" si="2"/>
        <v>45606</v>
      </c>
      <c r="K23" s="20">
        <f t="shared" si="0"/>
        <v>0</v>
      </c>
      <c r="L23" s="21">
        <f t="shared" ca="1" si="1"/>
        <v>20416438.356164385</v>
      </c>
      <c r="M23" s="22">
        <f t="shared" ca="1" si="3"/>
        <v>20416438.356164385</v>
      </c>
      <c r="N23" s="14"/>
      <c r="S23" s="10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ht="12.75" customHeight="1" x14ac:dyDescent="0.2">
      <c r="J24" s="19">
        <f t="shared" ca="1" si="2"/>
        <v>45698</v>
      </c>
      <c r="K24" s="20">
        <f t="shared" si="0"/>
        <v>4050000000</v>
      </c>
      <c r="L24" s="21">
        <f t="shared" ca="1" si="1"/>
        <v>20416438.356164385</v>
      </c>
      <c r="M24" s="22">
        <f t="shared" ca="1" si="3"/>
        <v>4070416438.3561645</v>
      </c>
      <c r="N24" s="14"/>
      <c r="S24" s="1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2.75" customHeight="1" x14ac:dyDescent="0.2">
      <c r="J25" s="23" t="s">
        <v>18</v>
      </c>
      <c r="K25" s="24">
        <f>SUM(K17:K24)</f>
        <v>5400000000</v>
      </c>
      <c r="L25" s="25">
        <f ca="1">SUM(L17:L24)</f>
        <v>202684931.50684935</v>
      </c>
      <c r="M25" s="26">
        <f ca="1">SUM(K25:L25)</f>
        <v>5602684931.5068493</v>
      </c>
      <c r="N25" s="14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x14ac:dyDescent="0.2">
      <c r="H26" s="27"/>
      <c r="I26" s="12"/>
      <c r="J26" s="12"/>
      <c r="M26" s="13"/>
      <c r="N26" s="14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ht="14.25" customHeight="1" x14ac:dyDescent="0.2">
      <c r="G27" s="98" t="s">
        <v>19</v>
      </c>
      <c r="H27" s="100" t="s">
        <v>20</v>
      </c>
      <c r="I27" s="100" t="s">
        <v>21</v>
      </c>
      <c r="J27" s="100" t="s">
        <v>22</v>
      </c>
      <c r="K27" s="92" t="s">
        <v>23</v>
      </c>
      <c r="L27" s="92" t="s">
        <v>24</v>
      </c>
      <c r="M27" s="92" t="s">
        <v>25</v>
      </c>
      <c r="N27" s="94" t="s">
        <v>26</v>
      </c>
      <c r="O27" s="96" t="s">
        <v>27</v>
      </c>
      <c r="R27" s="1"/>
      <c r="T27" s="3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</row>
    <row r="28" spans="2:145" ht="11.25" customHeight="1" x14ac:dyDescent="0.2">
      <c r="G28" s="99"/>
      <c r="H28" s="101"/>
      <c r="I28" s="101"/>
      <c r="J28" s="101"/>
      <c r="K28" s="93"/>
      <c r="L28" s="93"/>
      <c r="M28" s="93"/>
      <c r="N28" s="95"/>
      <c r="O28" s="97"/>
      <c r="R28" s="28" t="s">
        <v>28</v>
      </c>
      <c r="S28" s="28" t="s">
        <v>29</v>
      </c>
      <c r="T28" s="28" t="s">
        <v>30</v>
      </c>
      <c r="U28" s="28" t="s">
        <v>31</v>
      </c>
      <c r="V28" s="28" t="s">
        <v>32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</row>
    <row r="29" spans="2:145" x14ac:dyDescent="0.2">
      <c r="B29" s="1" t="s">
        <v>33</v>
      </c>
      <c r="C29" s="31" t="s">
        <v>34</v>
      </c>
      <c r="D29" s="31" t="s">
        <v>35</v>
      </c>
      <c r="G29" s="32"/>
      <c r="H29" s="33"/>
      <c r="I29" s="33"/>
      <c r="J29" s="34">
        <f>+J30</f>
        <v>0.02</v>
      </c>
      <c r="K29" s="35"/>
      <c r="L29" s="35"/>
      <c r="M29" s="36">
        <f>+M30</f>
        <v>100</v>
      </c>
      <c r="N29" s="37"/>
      <c r="O29" s="38"/>
      <c r="R29" s="29"/>
      <c r="S29" s="30">
        <f ca="1">+L10</f>
        <v>2.0150449872016907E-2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</row>
    <row r="30" spans="2:145" s="51" customFormat="1" ht="12.75" customHeight="1" x14ac:dyDescent="0.2">
      <c r="B30" s="72">
        <f>+H10</f>
        <v>44967</v>
      </c>
      <c r="C30" s="40"/>
      <c r="D30" s="40"/>
      <c r="E30" s="41">
        <f>+H10</f>
        <v>44967</v>
      </c>
      <c r="F30" s="42">
        <f>+H10</f>
        <v>44967</v>
      </c>
      <c r="G30" s="43">
        <f>+F30</f>
        <v>44967</v>
      </c>
      <c r="H30" s="73"/>
      <c r="I30" s="45"/>
      <c r="J30" s="46">
        <f t="shared" ref="J30:J38" si="4">+$O$13</f>
        <v>0.02</v>
      </c>
      <c r="K30" s="45"/>
      <c r="L30" s="45"/>
      <c r="M30" s="47">
        <v>100</v>
      </c>
      <c r="N30" s="47">
        <f>+H14*100</f>
        <v>100</v>
      </c>
      <c r="O30" s="88">
        <f>-(O12*H14)</f>
        <v>-5400000000</v>
      </c>
      <c r="P30" s="1"/>
      <c r="R30" s="29"/>
      <c r="S30" s="30"/>
      <c r="T30" s="4"/>
      <c r="U30" s="4"/>
      <c r="V30" s="4"/>
      <c r="W30" s="1"/>
      <c r="X30" s="5"/>
      <c r="Y30" s="5"/>
      <c r="Z30" s="5"/>
      <c r="AA30" s="5"/>
      <c r="AB30" s="5"/>
      <c r="AC30" s="5"/>
      <c r="AD30" s="5"/>
      <c r="AE30" s="5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</row>
    <row r="31" spans="2:145" s="51" customFormat="1" ht="12.75" customHeight="1" x14ac:dyDescent="0.2">
      <c r="B31" s="39">
        <f ca="1">EDATE(B30,D31)</f>
        <v>45056</v>
      </c>
      <c r="C31" s="40">
        <f ca="1">+B31-B30</f>
        <v>89</v>
      </c>
      <c r="D31" s="52">
        <f ca="1">+ROUND(C31/30.5,0)</f>
        <v>3</v>
      </c>
      <c r="E31" s="41">
        <f t="shared" ref="E31:E38" ca="1" si="5">+G31</f>
        <v>45056</v>
      </c>
      <c r="F31" s="42">
        <f ca="1">+F30+C31</f>
        <v>45056</v>
      </c>
      <c r="G31" s="53">
        <f t="shared" ref="G31:G38" ca="1" si="6">+F31</f>
        <v>45056</v>
      </c>
      <c r="H31" s="44">
        <f t="shared" ref="H31:H33" ca="1" si="7">+F31-F30</f>
        <v>89</v>
      </c>
      <c r="I31" s="44">
        <f ca="1">+IF(G31-$H$10&lt;0,0,G31-$H$10)</f>
        <v>89</v>
      </c>
      <c r="J31" s="54">
        <f t="shared" si="4"/>
        <v>0.02</v>
      </c>
      <c r="K31" s="55">
        <f ca="1">+J31/365*H31*M30</f>
        <v>0.48767123287671238</v>
      </c>
      <c r="L31" s="56">
        <v>0</v>
      </c>
      <c r="M31" s="56">
        <f>+M30-L31</f>
        <v>100</v>
      </c>
      <c r="N31" s="71">
        <f ca="1">+IF(G31&gt;$H$10,K31+L31,0)</f>
        <v>0.48767123287671238</v>
      </c>
      <c r="O31" s="90">
        <f t="shared" ref="O31:O38" ca="1" si="8">+N31*$O$12/100</f>
        <v>26334246.575342469</v>
      </c>
      <c r="P31" s="1"/>
      <c r="R31" s="48">
        <f t="shared" ref="R31:R39" si="9">I30/365</f>
        <v>0</v>
      </c>
      <c r="S31" s="48">
        <f t="shared" ref="S31:S39" ca="1" si="10">1/(1+$L$10)^(I30/365)</f>
        <v>1</v>
      </c>
      <c r="T31" s="49">
        <f t="shared" ref="T31:T39" si="11">+N30</f>
        <v>100</v>
      </c>
      <c r="U31" s="49">
        <f t="shared" ref="U31:U39" ca="1" si="12">+T31*S31</f>
        <v>100</v>
      </c>
      <c r="V31" s="49">
        <f ca="1">+U31*R31</f>
        <v>0</v>
      </c>
      <c r="W31" s="1"/>
      <c r="X31" s="5"/>
      <c r="Y31" s="5"/>
      <c r="Z31" s="5"/>
      <c r="AA31" s="5"/>
      <c r="AB31" s="5"/>
      <c r="AC31" s="5"/>
      <c r="AD31" s="5"/>
      <c r="AE31" s="5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</row>
    <row r="32" spans="2:145" s="51" customFormat="1" ht="12.75" customHeight="1" x14ac:dyDescent="0.2">
      <c r="B32" s="39">
        <f t="shared" ref="B32:B38" ca="1" si="13">EDATE(B31,D32)</f>
        <v>45148</v>
      </c>
      <c r="C32" s="40">
        <f t="shared" ref="C32:C38" ca="1" si="14">+B32-B31</f>
        <v>92</v>
      </c>
      <c r="D32" s="52">
        <v>3</v>
      </c>
      <c r="E32" s="41">
        <f t="shared" ca="1" si="5"/>
        <v>45148</v>
      </c>
      <c r="F32" s="42">
        <f t="shared" ref="F32:F38" ca="1" si="15">+F31+C32</f>
        <v>45148</v>
      </c>
      <c r="G32" s="53">
        <f t="shared" ca="1" si="6"/>
        <v>45148</v>
      </c>
      <c r="H32" s="44">
        <f t="shared" ca="1" si="7"/>
        <v>92</v>
      </c>
      <c r="I32" s="44">
        <f t="shared" ref="I32:I38" ca="1" si="16">+IF(G32-$H$10&lt;0,0,G32-$H$10)</f>
        <v>181</v>
      </c>
      <c r="J32" s="54">
        <f t="shared" si="4"/>
        <v>0.02</v>
      </c>
      <c r="K32" s="55">
        <f t="shared" ref="K32:K38" ca="1" si="17">+J32/365*H32*M31</f>
        <v>0.50410958904109593</v>
      </c>
      <c r="L32" s="56">
        <v>0</v>
      </c>
      <c r="M32" s="56">
        <f t="shared" ref="M32:M38" si="18">+M31-L32</f>
        <v>100</v>
      </c>
      <c r="N32" s="71">
        <f t="shared" ref="N32:N38" ca="1" si="19">+IF(G32&gt;$H$10,K32+L32,0)</f>
        <v>0.50410958904109593</v>
      </c>
      <c r="O32" s="90">
        <f t="shared" ca="1" si="8"/>
        <v>27221917.80821918</v>
      </c>
      <c r="P32" s="1"/>
      <c r="R32" s="48">
        <f t="shared" ca="1" si="9"/>
        <v>0.24383561643835616</v>
      </c>
      <c r="S32" s="48">
        <f t="shared" ca="1" si="10"/>
        <v>0.9951472638512</v>
      </c>
      <c r="T32" s="49">
        <f t="shared" ca="1" si="11"/>
        <v>0.48767123287671238</v>
      </c>
      <c r="U32" s="57">
        <f t="shared" ca="1" si="12"/>
        <v>0.48530469305620172</v>
      </c>
      <c r="V32" s="49">
        <f t="shared" ref="V32:V39" ca="1" si="20">+U32*R32</f>
        <v>0.11833456899178617</v>
      </c>
      <c r="W32" s="1"/>
      <c r="X32" s="5"/>
      <c r="Y32" s="5"/>
      <c r="Z32" s="5"/>
      <c r="AA32" s="5"/>
      <c r="AB32" s="5"/>
      <c r="AC32" s="5"/>
      <c r="AD32" s="5"/>
      <c r="AE32" s="5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</row>
    <row r="33" spans="2:145" s="51" customFormat="1" ht="12.75" customHeight="1" x14ac:dyDescent="0.2">
      <c r="B33" s="39">
        <f t="shared" ca="1" si="13"/>
        <v>45240</v>
      </c>
      <c r="C33" s="40">
        <f t="shared" ca="1" si="14"/>
        <v>92</v>
      </c>
      <c r="D33" s="52">
        <v>3</v>
      </c>
      <c r="E33" s="41">
        <f t="shared" ca="1" si="5"/>
        <v>45240</v>
      </c>
      <c r="F33" s="42">
        <f t="shared" ca="1" si="15"/>
        <v>45240</v>
      </c>
      <c r="G33" s="53">
        <f t="shared" ca="1" si="6"/>
        <v>45240</v>
      </c>
      <c r="H33" s="44">
        <f t="shared" ca="1" si="7"/>
        <v>92</v>
      </c>
      <c r="I33" s="44">
        <f t="shared" ca="1" si="16"/>
        <v>273</v>
      </c>
      <c r="J33" s="54">
        <f t="shared" si="4"/>
        <v>0.02</v>
      </c>
      <c r="K33" s="55">
        <f t="shared" ca="1" si="17"/>
        <v>0.50410958904109593</v>
      </c>
      <c r="L33" s="56">
        <v>0</v>
      </c>
      <c r="M33" s="56">
        <f t="shared" si="18"/>
        <v>100</v>
      </c>
      <c r="N33" s="71">
        <f t="shared" ca="1" si="19"/>
        <v>0.50410958904109593</v>
      </c>
      <c r="O33" s="90">
        <f t="shared" ca="1" si="8"/>
        <v>27221917.80821918</v>
      </c>
      <c r="P33" s="1"/>
      <c r="R33" s="48">
        <f t="shared" ca="1" si="9"/>
        <v>0.49589041095890413</v>
      </c>
      <c r="S33" s="48">
        <f t="shared" ca="1" si="10"/>
        <v>0.99015570408413689</v>
      </c>
      <c r="T33" s="49">
        <f t="shared" ca="1" si="11"/>
        <v>0.50410958904109593</v>
      </c>
      <c r="U33" s="57">
        <f t="shared" ca="1" si="12"/>
        <v>0.49914698507255123</v>
      </c>
      <c r="V33" s="49">
        <f t="shared" ca="1" si="20"/>
        <v>0.24752220355652541</v>
      </c>
      <c r="W33" s="1"/>
      <c r="X33" s="5"/>
      <c r="Y33" s="5"/>
      <c r="Z33" s="5"/>
      <c r="AA33" s="5"/>
      <c r="AB33" s="5"/>
      <c r="AC33" s="5"/>
      <c r="AD33" s="5"/>
      <c r="AE33" s="5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</row>
    <row r="34" spans="2:145" s="51" customFormat="1" ht="12.75" customHeight="1" x14ac:dyDescent="0.2">
      <c r="B34" s="39">
        <f t="shared" ca="1" si="13"/>
        <v>45332</v>
      </c>
      <c r="C34" s="40">
        <f t="shared" ca="1" si="14"/>
        <v>92</v>
      </c>
      <c r="D34" s="52">
        <v>3</v>
      </c>
      <c r="E34" s="41">
        <f t="shared" ca="1" si="5"/>
        <v>45332</v>
      </c>
      <c r="F34" s="42">
        <f t="shared" ca="1" si="15"/>
        <v>45332</v>
      </c>
      <c r="G34" s="53">
        <f t="shared" ca="1" si="6"/>
        <v>45332</v>
      </c>
      <c r="H34" s="44">
        <f ca="1">+F34-F33</f>
        <v>92</v>
      </c>
      <c r="I34" s="44">
        <f t="shared" ca="1" si="16"/>
        <v>365</v>
      </c>
      <c r="J34" s="54">
        <f t="shared" si="4"/>
        <v>0.02</v>
      </c>
      <c r="K34" s="55">
        <f t="shared" ca="1" si="17"/>
        <v>0.50410958904109593</v>
      </c>
      <c r="L34" s="56">
        <v>0</v>
      </c>
      <c r="M34" s="56">
        <f t="shared" si="18"/>
        <v>100</v>
      </c>
      <c r="N34" s="71">
        <f t="shared" ca="1" si="19"/>
        <v>0.50410958904109593</v>
      </c>
      <c r="O34" s="90">
        <f t="shared" ca="1" si="8"/>
        <v>27221917.80821918</v>
      </c>
      <c r="P34" s="1"/>
      <c r="R34" s="48">
        <f t="shared" ca="1" si="9"/>
        <v>0.74794520547945209</v>
      </c>
      <c r="S34" s="48">
        <f t="shared" ca="1" si="10"/>
        <v>0.98518918148475043</v>
      </c>
      <c r="T34" s="49">
        <f t="shared" ca="1" si="11"/>
        <v>0.50410958904109593</v>
      </c>
      <c r="U34" s="57">
        <f t="shared" ca="1" si="12"/>
        <v>0.4966433134060112</v>
      </c>
      <c r="V34" s="49">
        <f t="shared" ca="1" si="20"/>
        <v>0.37146198509545497</v>
      </c>
      <c r="W34" s="1"/>
      <c r="X34" s="5"/>
      <c r="Y34" s="5"/>
      <c r="Z34" s="5"/>
      <c r="AA34" s="5"/>
      <c r="AB34" s="5"/>
      <c r="AC34" s="5"/>
      <c r="AD34" s="5"/>
      <c r="AE34" s="5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</row>
    <row r="35" spans="2:145" s="51" customFormat="1" ht="12.75" customHeight="1" x14ac:dyDescent="0.2">
      <c r="B35" s="39">
        <f t="shared" ca="1" si="13"/>
        <v>45422</v>
      </c>
      <c r="C35" s="40">
        <f t="shared" ca="1" si="14"/>
        <v>90</v>
      </c>
      <c r="D35" s="52">
        <v>3</v>
      </c>
      <c r="E35" s="41">
        <f t="shared" ca="1" si="5"/>
        <v>45422</v>
      </c>
      <c r="F35" s="42">
        <f t="shared" ca="1" si="15"/>
        <v>45422</v>
      </c>
      <c r="G35" s="53">
        <f t="shared" ca="1" si="6"/>
        <v>45422</v>
      </c>
      <c r="H35" s="44">
        <f t="shared" ref="H35:H38" ca="1" si="21">+F35-F34</f>
        <v>90</v>
      </c>
      <c r="I35" s="44">
        <f t="shared" ca="1" si="16"/>
        <v>455</v>
      </c>
      <c r="J35" s="54">
        <f t="shared" si="4"/>
        <v>0.02</v>
      </c>
      <c r="K35" s="55">
        <f t="shared" ca="1" si="17"/>
        <v>0.49315068493150682</v>
      </c>
      <c r="L35" s="56">
        <v>0</v>
      </c>
      <c r="M35" s="56">
        <f t="shared" si="18"/>
        <v>100</v>
      </c>
      <c r="N35" s="71">
        <f t="shared" ca="1" si="19"/>
        <v>0.49315068493150682</v>
      </c>
      <c r="O35" s="90">
        <f t="shared" ca="1" si="8"/>
        <v>26630136.98630137</v>
      </c>
      <c r="P35" s="1"/>
      <c r="R35" s="48">
        <f t="shared" ca="1" si="9"/>
        <v>1</v>
      </c>
      <c r="S35" s="48">
        <f t="shared" ca="1" si="10"/>
        <v>0.98024757046909616</v>
      </c>
      <c r="T35" s="49">
        <f t="shared" ca="1" si="11"/>
        <v>0.50410958904109593</v>
      </c>
      <c r="U35" s="57">
        <f t="shared" ca="1" si="12"/>
        <v>0.49415219990770881</v>
      </c>
      <c r="V35" s="49">
        <f t="shared" ca="1" si="20"/>
        <v>0.49415219990770881</v>
      </c>
      <c r="W35" s="1"/>
      <c r="X35" s="5"/>
      <c r="Y35" s="5"/>
      <c r="Z35" s="5"/>
      <c r="AA35" s="5"/>
      <c r="AB35" s="5"/>
      <c r="AC35" s="5"/>
      <c r="AD35" s="5"/>
      <c r="AE35" s="5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</row>
    <row r="36" spans="2:145" s="51" customFormat="1" ht="12.75" customHeight="1" x14ac:dyDescent="0.2">
      <c r="B36" s="39">
        <f t="shared" ca="1" si="13"/>
        <v>45514</v>
      </c>
      <c r="C36" s="40">
        <f t="shared" ca="1" si="14"/>
        <v>92</v>
      </c>
      <c r="D36" s="52">
        <v>3</v>
      </c>
      <c r="E36" s="41">
        <f t="shared" ca="1" si="5"/>
        <v>45514</v>
      </c>
      <c r="F36" s="42">
        <f t="shared" ca="1" si="15"/>
        <v>45514</v>
      </c>
      <c r="G36" s="53">
        <f t="shared" ca="1" si="6"/>
        <v>45514</v>
      </c>
      <c r="H36" s="44">
        <f t="shared" ca="1" si="21"/>
        <v>92</v>
      </c>
      <c r="I36" s="44">
        <f t="shared" ca="1" si="16"/>
        <v>547</v>
      </c>
      <c r="J36" s="54">
        <f t="shared" si="4"/>
        <v>0.02</v>
      </c>
      <c r="K36" s="55">
        <f t="shared" ca="1" si="17"/>
        <v>0.50410958904109593</v>
      </c>
      <c r="L36" s="56">
        <v>25</v>
      </c>
      <c r="M36" s="56">
        <f t="shared" si="18"/>
        <v>75</v>
      </c>
      <c r="N36" s="71">
        <f t="shared" ca="1" si="19"/>
        <v>25.504109589041096</v>
      </c>
      <c r="O36" s="90">
        <f t="shared" ca="1" si="8"/>
        <v>1377221917.8082192</v>
      </c>
      <c r="P36" s="1"/>
      <c r="R36" s="48">
        <f t="shared" ca="1" si="9"/>
        <v>1.2465753424657535</v>
      </c>
      <c r="S36" s="48">
        <f t="shared" ca="1" si="10"/>
        <v>0.9754373708797397</v>
      </c>
      <c r="T36" s="49">
        <f t="shared" ca="1" si="11"/>
        <v>0.49315068493150682</v>
      </c>
      <c r="U36" s="57">
        <f t="shared" ca="1" si="12"/>
        <v>0.48103760755713187</v>
      </c>
      <c r="V36" s="49">
        <f t="shared" ca="1" si="20"/>
        <v>0.59964962037943836</v>
      </c>
      <c r="W36" s="1"/>
      <c r="X36" s="5"/>
      <c r="Y36" s="5"/>
      <c r="Z36" s="5"/>
      <c r="AA36" s="5"/>
      <c r="AB36" s="5"/>
      <c r="AC36" s="5"/>
      <c r="AD36" s="5"/>
      <c r="AE36" s="5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</row>
    <row r="37" spans="2:145" s="51" customFormat="1" ht="12.75" customHeight="1" x14ac:dyDescent="0.2">
      <c r="B37" s="39">
        <f t="shared" ca="1" si="13"/>
        <v>45606</v>
      </c>
      <c r="C37" s="40">
        <f t="shared" ca="1" si="14"/>
        <v>92</v>
      </c>
      <c r="D37" s="52">
        <v>3</v>
      </c>
      <c r="E37" s="41">
        <f t="shared" ca="1" si="5"/>
        <v>45606</v>
      </c>
      <c r="F37" s="42">
        <f t="shared" ca="1" si="15"/>
        <v>45606</v>
      </c>
      <c r="G37" s="53">
        <f t="shared" ca="1" si="6"/>
        <v>45606</v>
      </c>
      <c r="H37" s="44">
        <f t="shared" ca="1" si="21"/>
        <v>92</v>
      </c>
      <c r="I37" s="44">
        <f t="shared" ca="1" si="16"/>
        <v>639</v>
      </c>
      <c r="J37" s="54">
        <f t="shared" si="4"/>
        <v>0.02</v>
      </c>
      <c r="K37" s="55">
        <f t="shared" ca="1" si="17"/>
        <v>0.37808219178082192</v>
      </c>
      <c r="L37" s="56">
        <v>0</v>
      </c>
      <c r="M37" s="56">
        <f t="shared" si="18"/>
        <v>75</v>
      </c>
      <c r="N37" s="71">
        <f t="shared" ca="1" si="19"/>
        <v>0.37808219178082192</v>
      </c>
      <c r="O37" s="90">
        <f t="shared" ca="1" si="8"/>
        <v>20416438.356164385</v>
      </c>
      <c r="P37" s="1"/>
      <c r="Q37" s="48"/>
      <c r="R37" s="48">
        <f t="shared" ca="1" si="9"/>
        <v>1.4986301369863013</v>
      </c>
      <c r="S37" s="48">
        <f t="shared" ca="1" si="10"/>
        <v>0.97054467397684052</v>
      </c>
      <c r="T37" s="49">
        <f t="shared" ca="1" si="11"/>
        <v>25.504109589041096</v>
      </c>
      <c r="U37" s="57">
        <f t="shared" ca="1" si="12"/>
        <v>24.752877726165504</v>
      </c>
      <c r="V37" s="49">
        <f t="shared" ca="1" si="20"/>
        <v>37.095408537568574</v>
      </c>
      <c r="W37" s="1"/>
      <c r="X37" s="5"/>
      <c r="Y37" s="5"/>
      <c r="Z37" s="5"/>
      <c r="AA37" s="5"/>
      <c r="AB37" s="5"/>
      <c r="AC37" s="5"/>
      <c r="AD37" s="5"/>
      <c r="AE37" s="5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</row>
    <row r="38" spans="2:145" s="51" customFormat="1" ht="12.75" customHeight="1" x14ac:dyDescent="0.2">
      <c r="B38" s="39">
        <f t="shared" ca="1" si="13"/>
        <v>45698</v>
      </c>
      <c r="C38" s="40">
        <f t="shared" ca="1" si="14"/>
        <v>92</v>
      </c>
      <c r="D38" s="52">
        <v>3</v>
      </c>
      <c r="E38" s="41">
        <f t="shared" ca="1" si="5"/>
        <v>45698</v>
      </c>
      <c r="F38" s="42">
        <f t="shared" ca="1" si="15"/>
        <v>45698</v>
      </c>
      <c r="G38" s="74">
        <f t="shared" ca="1" si="6"/>
        <v>45698</v>
      </c>
      <c r="H38" s="75">
        <f t="shared" ca="1" si="21"/>
        <v>92</v>
      </c>
      <c r="I38" s="75">
        <f t="shared" ca="1" si="16"/>
        <v>731</v>
      </c>
      <c r="J38" s="76">
        <f t="shared" si="4"/>
        <v>0.02</v>
      </c>
      <c r="K38" s="77">
        <f t="shared" ca="1" si="17"/>
        <v>0.37808219178082192</v>
      </c>
      <c r="L38" s="78">
        <v>75</v>
      </c>
      <c r="M38" s="78">
        <f t="shared" si="18"/>
        <v>0</v>
      </c>
      <c r="N38" s="79">
        <f t="shared" ca="1" si="19"/>
        <v>75.37808219178082</v>
      </c>
      <c r="O38" s="91">
        <f t="shared" ca="1" si="8"/>
        <v>4070416438.3561645</v>
      </c>
      <c r="P38" s="1"/>
      <c r="Q38" s="48"/>
      <c r="R38" s="48">
        <f t="shared" ca="1" si="9"/>
        <v>1.7506849315068493</v>
      </c>
      <c r="S38" s="48">
        <f t="shared" ca="1" si="10"/>
        <v>0.96567651835531765</v>
      </c>
      <c r="T38" s="49">
        <f t="shared" ca="1" si="11"/>
        <v>0.37808219178082192</v>
      </c>
      <c r="U38" s="57">
        <f t="shared" ca="1" si="12"/>
        <v>0.36510509461105162</v>
      </c>
      <c r="V38" s="49">
        <f t="shared" ca="1" si="20"/>
        <v>0.63918398755195061</v>
      </c>
      <c r="W38" s="1"/>
      <c r="X38" s="5"/>
      <c r="Y38" s="5"/>
      <c r="Z38" s="5"/>
      <c r="AA38" s="5"/>
      <c r="AB38" s="5"/>
      <c r="AC38" s="5"/>
      <c r="AD38" s="5"/>
      <c r="AE38" s="5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</row>
    <row r="39" spans="2:145" ht="12.75" customHeight="1" x14ac:dyDescent="0.2">
      <c r="C39" s="59">
        <f ca="1">SUM(C31:C38)</f>
        <v>731</v>
      </c>
      <c r="D39" s="60">
        <f ca="1">SUM(D31:D38)</f>
        <v>24</v>
      </c>
      <c r="G39" s="61"/>
      <c r="H39" s="62"/>
      <c r="I39" s="63"/>
      <c r="J39" s="54"/>
      <c r="K39" s="64"/>
      <c r="L39" s="65"/>
      <c r="M39" s="63"/>
      <c r="N39" s="63"/>
      <c r="O39" s="66"/>
      <c r="Q39" s="58"/>
      <c r="R39" s="48">
        <f t="shared" ca="1" si="9"/>
        <v>2.0027397260273974</v>
      </c>
      <c r="S39" s="48">
        <f t="shared" ca="1" si="10"/>
        <v>0.96083278091854285</v>
      </c>
      <c r="T39" s="49">
        <f t="shared" ca="1" si="11"/>
        <v>75.37808219178082</v>
      </c>
      <c r="U39" s="57">
        <f t="shared" ca="1" si="12"/>
        <v>72.425732332635263</v>
      </c>
      <c r="V39" s="49">
        <f t="shared" ca="1" si="20"/>
        <v>145.04989132919556</v>
      </c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G40" s="67"/>
      <c r="H40" s="62"/>
      <c r="I40" s="62"/>
      <c r="J40" s="62"/>
      <c r="K40" s="62"/>
      <c r="L40" s="68">
        <f>SUM(L31:L38)</f>
        <v>100</v>
      </c>
      <c r="M40" s="63"/>
      <c r="N40" s="63"/>
      <c r="O40" s="69">
        <f ca="1">SUM(O30:O38)</f>
        <v>202684931.50684834</v>
      </c>
      <c r="Q40" s="58"/>
      <c r="R40" s="70"/>
      <c r="S40" s="70"/>
      <c r="T40" s="49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U41" s="89">
        <f ca="1">SUM(U32:U39)</f>
        <v>99.999999952411429</v>
      </c>
      <c r="V41" s="49">
        <f ca="1">SUM(V32:V39)</f>
        <v>184.61560443224698</v>
      </c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ht="9.75" customHeight="1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</sheetData>
  <sheetProtection selectLockedCells="1"/>
  <mergeCells count="30">
    <mergeCell ref="G8:Q8"/>
    <mergeCell ref="H10:I10"/>
    <mergeCell ref="J10:K10"/>
    <mergeCell ref="L10:M10"/>
    <mergeCell ref="H13:I13"/>
    <mergeCell ref="J14:K14"/>
    <mergeCell ref="L14:M14"/>
    <mergeCell ref="O14:P14"/>
    <mergeCell ref="H11:I11"/>
    <mergeCell ref="J11:K11"/>
    <mergeCell ref="L11:M11"/>
    <mergeCell ref="H14:I14"/>
    <mergeCell ref="H12:I12"/>
    <mergeCell ref="J12:K12"/>
    <mergeCell ref="L12:M12"/>
    <mergeCell ref="O12:P12"/>
    <mergeCell ref="O10:P10"/>
    <mergeCell ref="J13:K13"/>
    <mergeCell ref="L13:M13"/>
    <mergeCell ref="O13:P13"/>
    <mergeCell ref="O11:P11"/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O220"/>
  <sheetViews>
    <sheetView showGridLines="0" tabSelected="1" zoomScale="85" zoomScaleNormal="85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2" width="16.28515625" style="1" bestFit="1" customWidth="1"/>
    <col min="13" max="13" width="16.7109375" style="1" bestFit="1" customWidth="1"/>
    <col min="14" max="14" width="15.28515625" style="1" bestFit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124" t="s">
        <v>40</v>
      </c>
      <c r="H8" s="125"/>
      <c r="I8" s="125"/>
      <c r="J8" s="125"/>
      <c r="K8" s="125"/>
      <c r="L8" s="125"/>
      <c r="M8" s="125"/>
      <c r="N8" s="125"/>
      <c r="O8" s="125"/>
      <c r="P8" s="126"/>
      <c r="Q8" s="12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6" t="s">
        <v>0</v>
      </c>
      <c r="H10" s="128">
        <v>44967</v>
      </c>
      <c r="I10" s="129"/>
      <c r="J10" s="130" t="s">
        <v>1</v>
      </c>
      <c r="K10" s="130"/>
      <c r="L10" s="131">
        <f ca="1">XIRR(O34:O46,E34:E46)</f>
        <v>4.0603873133659374E-2</v>
      </c>
      <c r="M10" s="132"/>
      <c r="N10" s="87" t="s">
        <v>36</v>
      </c>
      <c r="O10" s="102">
        <v>180</v>
      </c>
      <c r="P10" s="103"/>
      <c r="Q10" s="8"/>
      <c r="S10" s="4"/>
      <c r="V10" s="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</row>
    <row r="11" spans="3:145" ht="12.75" customHeight="1" x14ac:dyDescent="0.2">
      <c r="G11" s="81" t="s">
        <v>4</v>
      </c>
      <c r="H11" s="116">
        <f ca="1">+G40</f>
        <v>45514</v>
      </c>
      <c r="I11" s="117"/>
      <c r="J11" s="104" t="s">
        <v>5</v>
      </c>
      <c r="K11" s="104"/>
      <c r="L11" s="118">
        <f ca="1">+(($L$10+1)^(0.0833333333333)-1)*12</f>
        <v>3.9867270542216282E-2</v>
      </c>
      <c r="M11" s="119"/>
      <c r="N11" s="82" t="s">
        <v>37</v>
      </c>
      <c r="O11" s="109">
        <v>30000000</v>
      </c>
      <c r="P11" s="110"/>
      <c r="Q11" s="3"/>
      <c r="S11" s="4"/>
      <c r="V11" s="1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</row>
    <row r="12" spans="3:145" ht="12.75" customHeight="1" x14ac:dyDescent="0.2">
      <c r="C12" s="9"/>
      <c r="D12" s="9"/>
      <c r="G12" s="81" t="s">
        <v>7</v>
      </c>
      <c r="H12" s="118" t="s">
        <v>8</v>
      </c>
      <c r="I12" s="119"/>
      <c r="J12" s="104" t="s">
        <v>9</v>
      </c>
      <c r="K12" s="104"/>
      <c r="L12" s="118">
        <f ca="1">+(($L$10+1)^(0.25)-1)*4</f>
        <v>3.9999867158871716E-2</v>
      </c>
      <c r="M12" s="119"/>
      <c r="N12" s="81" t="s">
        <v>38</v>
      </c>
      <c r="O12" s="122">
        <f>O10*O11</f>
        <v>5400000000</v>
      </c>
      <c r="P12" s="123"/>
      <c r="Q12" s="3"/>
      <c r="R12" s="10"/>
      <c r="S12" s="4"/>
      <c r="T12" s="11"/>
      <c r="V12" s="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</row>
    <row r="13" spans="3:145" ht="12.75" customHeight="1" x14ac:dyDescent="0.2">
      <c r="G13" s="81" t="s">
        <v>2</v>
      </c>
      <c r="H13" s="118" t="s">
        <v>3</v>
      </c>
      <c r="I13" s="119"/>
      <c r="J13" s="104" t="s">
        <v>10</v>
      </c>
      <c r="K13" s="104"/>
      <c r="L13" s="105">
        <f ca="1">+(V49/U49)*12</f>
        <v>32.770026647587486</v>
      </c>
      <c r="M13" s="106"/>
      <c r="N13" s="83" t="s">
        <v>11</v>
      </c>
      <c r="O13" s="107">
        <v>0.04</v>
      </c>
      <c r="P13" s="108"/>
      <c r="Q13" s="3"/>
      <c r="R13" s="10"/>
      <c r="S13" s="4"/>
      <c r="V13" s="1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</row>
    <row r="14" spans="3:145" ht="12.75" customHeight="1" x14ac:dyDescent="0.2">
      <c r="G14" s="84" t="s">
        <v>6</v>
      </c>
      <c r="H14" s="120">
        <v>1</v>
      </c>
      <c r="I14" s="121"/>
      <c r="J14" s="111" t="s">
        <v>12</v>
      </c>
      <c r="K14" s="111"/>
      <c r="L14" s="112">
        <f ca="1">+D47</f>
        <v>36</v>
      </c>
      <c r="M14" s="113"/>
      <c r="N14" s="85" t="s">
        <v>13</v>
      </c>
      <c r="O14" s="114" t="s">
        <v>14</v>
      </c>
      <c r="P14" s="115"/>
      <c r="Q14" s="3"/>
      <c r="R14" s="10"/>
      <c r="S14" s="4"/>
      <c r="V14" s="1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</row>
    <row r="15" spans="3:145" x14ac:dyDescent="0.2">
      <c r="F15" s="7"/>
      <c r="H15" s="80"/>
      <c r="I15" s="12"/>
      <c r="J15" s="12"/>
      <c r="M15" s="13"/>
      <c r="N15" s="14"/>
      <c r="S15" s="10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15" t="s">
        <v>15</v>
      </c>
      <c r="K16" s="16" t="s">
        <v>16</v>
      </c>
      <c r="L16" s="17" t="s">
        <v>17</v>
      </c>
      <c r="M16" s="18" t="s">
        <v>18</v>
      </c>
      <c r="N16" s="14"/>
      <c r="S16" s="10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7:145" ht="12.75" customHeight="1" x14ac:dyDescent="0.2">
      <c r="J17" s="19">
        <f t="shared" ref="J17:J28" ca="1" si="0">+G35</f>
        <v>45056</v>
      </c>
      <c r="K17" s="20">
        <f t="shared" ref="K17:K28" si="1">+$O$12*L35/100</f>
        <v>0</v>
      </c>
      <c r="L17" s="21">
        <f t="shared" ref="L17:L28" ca="1" si="2">+$O$12*K35/100</f>
        <v>52668493.150684938</v>
      </c>
      <c r="M17" s="22">
        <f ca="1">SUM(K17:L17)</f>
        <v>52668493.150684938</v>
      </c>
      <c r="N17" s="14"/>
      <c r="S17" s="10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7:145" ht="12.75" customHeight="1" x14ac:dyDescent="0.2">
      <c r="J18" s="19">
        <f t="shared" ca="1" si="0"/>
        <v>45148</v>
      </c>
      <c r="K18" s="20">
        <f t="shared" si="1"/>
        <v>0</v>
      </c>
      <c r="L18" s="21">
        <f t="shared" ca="1" si="2"/>
        <v>54443835.616438359</v>
      </c>
      <c r="M18" s="22">
        <f t="shared" ref="M18:M28" ca="1" si="3">SUM(K18:L18)</f>
        <v>54443835.616438359</v>
      </c>
      <c r="N18" s="14"/>
      <c r="S18" s="10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7:145" ht="12.75" customHeight="1" x14ac:dyDescent="0.2">
      <c r="J19" s="19">
        <f t="shared" ca="1" si="0"/>
        <v>45240</v>
      </c>
      <c r="K19" s="20">
        <f t="shared" si="1"/>
        <v>0</v>
      </c>
      <c r="L19" s="21">
        <f t="shared" ca="1" si="2"/>
        <v>54443835.616438359</v>
      </c>
      <c r="M19" s="22">
        <f t="shared" ca="1" si="3"/>
        <v>54443835.616438359</v>
      </c>
      <c r="N19" s="14"/>
      <c r="S19" s="1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7:145" ht="12.75" customHeight="1" x14ac:dyDescent="0.2">
      <c r="J20" s="19">
        <f t="shared" ca="1" si="0"/>
        <v>45332</v>
      </c>
      <c r="K20" s="20">
        <f t="shared" si="1"/>
        <v>0</v>
      </c>
      <c r="L20" s="21">
        <f t="shared" ca="1" si="2"/>
        <v>54443835.616438359</v>
      </c>
      <c r="M20" s="22">
        <f t="shared" ca="1" si="3"/>
        <v>54443835.616438359</v>
      </c>
      <c r="N20" s="14"/>
      <c r="S20" s="10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7:145" ht="12.75" customHeight="1" x14ac:dyDescent="0.2">
      <c r="J21" s="19">
        <f t="shared" ca="1" si="0"/>
        <v>45422</v>
      </c>
      <c r="K21" s="20">
        <f t="shared" si="1"/>
        <v>0</v>
      </c>
      <c r="L21" s="21">
        <f t="shared" ca="1" si="2"/>
        <v>53260273.97260274</v>
      </c>
      <c r="M21" s="22">
        <f t="shared" ca="1" si="3"/>
        <v>53260273.97260274</v>
      </c>
      <c r="N21" s="14"/>
      <c r="S21" s="1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7:145" ht="12.75" customHeight="1" x14ac:dyDescent="0.2">
      <c r="J22" s="19">
        <f t="shared" ca="1" si="0"/>
        <v>45514</v>
      </c>
      <c r="K22" s="20">
        <f t="shared" si="1"/>
        <v>0</v>
      </c>
      <c r="L22" s="21">
        <f t="shared" ca="1" si="2"/>
        <v>54443835.616438359</v>
      </c>
      <c r="M22" s="22">
        <f t="shared" ca="1" si="3"/>
        <v>54443835.616438359</v>
      </c>
      <c r="N22" s="14"/>
      <c r="S22" s="10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7:145" ht="12.75" customHeight="1" x14ac:dyDescent="0.2">
      <c r="J23" s="19">
        <f t="shared" ca="1" si="0"/>
        <v>45606</v>
      </c>
      <c r="K23" s="20">
        <f t="shared" si="1"/>
        <v>0</v>
      </c>
      <c r="L23" s="21">
        <f t="shared" ca="1" si="2"/>
        <v>54443835.616438359</v>
      </c>
      <c r="M23" s="22">
        <f t="shared" ca="1" si="3"/>
        <v>54443835.616438359</v>
      </c>
      <c r="N23" s="14"/>
      <c r="S23" s="10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7:145" ht="12.75" customHeight="1" x14ac:dyDescent="0.2">
      <c r="J24" s="19">
        <f t="shared" ca="1" si="0"/>
        <v>45698</v>
      </c>
      <c r="K24" s="20">
        <f t="shared" si="1"/>
        <v>0</v>
      </c>
      <c r="L24" s="21">
        <f t="shared" ca="1" si="2"/>
        <v>54443835.616438359</v>
      </c>
      <c r="M24" s="22">
        <f t="shared" ca="1" si="3"/>
        <v>54443835.616438359</v>
      </c>
      <c r="N24" s="14"/>
      <c r="S24" s="1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7:145" ht="12.75" customHeight="1" x14ac:dyDescent="0.2">
      <c r="J25" s="19">
        <f t="shared" ca="1" si="0"/>
        <v>45787</v>
      </c>
      <c r="K25" s="20">
        <f t="shared" si="1"/>
        <v>0</v>
      </c>
      <c r="L25" s="21">
        <f t="shared" ca="1" si="2"/>
        <v>52668493.150684938</v>
      </c>
      <c r="M25" s="22">
        <f t="shared" ca="1" si="3"/>
        <v>52668493.150684938</v>
      </c>
      <c r="N25" s="14"/>
      <c r="S25" s="10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7:145" ht="12.75" customHeight="1" x14ac:dyDescent="0.2">
      <c r="J26" s="19">
        <f t="shared" ca="1" si="0"/>
        <v>45879</v>
      </c>
      <c r="K26" s="20">
        <f t="shared" si="1"/>
        <v>1350000000</v>
      </c>
      <c r="L26" s="21">
        <f t="shared" ca="1" si="2"/>
        <v>54443835.616438359</v>
      </c>
      <c r="M26" s="22">
        <f t="shared" ca="1" si="3"/>
        <v>1404443835.6164384</v>
      </c>
      <c r="N26" s="14"/>
      <c r="S26" s="10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7:145" ht="12.75" customHeight="1" x14ac:dyDescent="0.2">
      <c r="J27" s="19">
        <f t="shared" ca="1" si="0"/>
        <v>45971</v>
      </c>
      <c r="K27" s="20">
        <f t="shared" si="1"/>
        <v>0</v>
      </c>
      <c r="L27" s="21">
        <f t="shared" ca="1" si="2"/>
        <v>40832876.712328769</v>
      </c>
      <c r="M27" s="22">
        <f t="shared" ca="1" si="3"/>
        <v>40832876.712328769</v>
      </c>
      <c r="N27" s="14"/>
      <c r="S27" s="10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7:145" ht="12.75" customHeight="1" x14ac:dyDescent="0.2">
      <c r="J28" s="19">
        <f t="shared" ca="1" si="0"/>
        <v>46063</v>
      </c>
      <c r="K28" s="20">
        <f t="shared" si="1"/>
        <v>4050000000</v>
      </c>
      <c r="L28" s="21">
        <f t="shared" ca="1" si="2"/>
        <v>40832876.712328769</v>
      </c>
      <c r="M28" s="22">
        <f t="shared" ca="1" si="3"/>
        <v>4090832876.7123289</v>
      </c>
      <c r="N28" s="14"/>
      <c r="S28" s="10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7:145" ht="12.75" customHeight="1" x14ac:dyDescent="0.2">
      <c r="J29" s="23" t="s">
        <v>18</v>
      </c>
      <c r="K29" s="24">
        <f>SUM(K17:K28)</f>
        <v>5400000000</v>
      </c>
      <c r="L29" s="25">
        <f ca="1">SUM(L17:L28)</f>
        <v>621369863.01369882</v>
      </c>
      <c r="M29" s="26">
        <f ca="1">SUM(K29:L29)</f>
        <v>6021369863.0136986</v>
      </c>
      <c r="N29" s="14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7:145" x14ac:dyDescent="0.2">
      <c r="H30" s="27"/>
      <c r="I30" s="12"/>
      <c r="J30" s="12"/>
      <c r="M30" s="13"/>
      <c r="N30" s="14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</row>
    <row r="31" spans="7:145" ht="14.25" customHeight="1" x14ac:dyDescent="0.2">
      <c r="G31" s="98" t="s">
        <v>19</v>
      </c>
      <c r="H31" s="100" t="s">
        <v>20</v>
      </c>
      <c r="I31" s="100" t="s">
        <v>21</v>
      </c>
      <c r="J31" s="100" t="s">
        <v>22</v>
      </c>
      <c r="K31" s="92" t="s">
        <v>23</v>
      </c>
      <c r="L31" s="92" t="s">
        <v>24</v>
      </c>
      <c r="M31" s="92" t="s">
        <v>25</v>
      </c>
      <c r="N31" s="94" t="s">
        <v>26</v>
      </c>
      <c r="O31" s="96" t="s">
        <v>27</v>
      </c>
      <c r="R31" s="1"/>
      <c r="T31" s="3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</row>
    <row r="32" spans="7:145" ht="11.25" customHeight="1" x14ac:dyDescent="0.2">
      <c r="G32" s="99"/>
      <c r="H32" s="101"/>
      <c r="I32" s="101"/>
      <c r="J32" s="101"/>
      <c r="K32" s="93"/>
      <c r="L32" s="93"/>
      <c r="M32" s="93"/>
      <c r="N32" s="95"/>
      <c r="O32" s="97"/>
      <c r="R32" s="28" t="s">
        <v>28</v>
      </c>
      <c r="S32" s="28" t="s">
        <v>29</v>
      </c>
      <c r="T32" s="28" t="s">
        <v>30</v>
      </c>
      <c r="U32" s="28" t="s">
        <v>31</v>
      </c>
      <c r="V32" s="28" t="s">
        <v>32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</row>
    <row r="33" spans="2:145" x14ac:dyDescent="0.2">
      <c r="B33" s="1" t="s">
        <v>33</v>
      </c>
      <c r="C33" s="31" t="s">
        <v>34</v>
      </c>
      <c r="D33" s="31" t="s">
        <v>35</v>
      </c>
      <c r="G33" s="32"/>
      <c r="H33" s="33"/>
      <c r="I33" s="33"/>
      <c r="J33" s="34">
        <f>+J34</f>
        <v>0.04</v>
      </c>
      <c r="K33" s="35"/>
      <c r="L33" s="35"/>
      <c r="M33" s="36">
        <f>+M34</f>
        <v>100</v>
      </c>
      <c r="N33" s="37"/>
      <c r="O33" s="38"/>
      <c r="R33" s="29"/>
      <c r="S33" s="30">
        <f ca="1">+L10</f>
        <v>4.0603873133659374E-2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</row>
    <row r="34" spans="2:145" s="51" customFormat="1" ht="12.75" customHeight="1" x14ac:dyDescent="0.2">
      <c r="B34" s="72">
        <f>+H10</f>
        <v>44967</v>
      </c>
      <c r="C34" s="40"/>
      <c r="D34" s="40"/>
      <c r="E34" s="41">
        <f>+H10</f>
        <v>44967</v>
      </c>
      <c r="F34" s="42">
        <f>+H10</f>
        <v>44967</v>
      </c>
      <c r="G34" s="43">
        <f>+F34</f>
        <v>44967</v>
      </c>
      <c r="H34" s="73"/>
      <c r="I34" s="45"/>
      <c r="J34" s="46">
        <f t="shared" ref="J34:J42" si="4">+$O$13</f>
        <v>0.04</v>
      </c>
      <c r="K34" s="45"/>
      <c r="L34" s="45"/>
      <c r="M34" s="47">
        <v>100</v>
      </c>
      <c r="N34" s="47">
        <f>+H14*100</f>
        <v>100</v>
      </c>
      <c r="O34" s="88">
        <f>-(O12*H14)</f>
        <v>-5400000000</v>
      </c>
      <c r="P34" s="1"/>
      <c r="R34" s="29"/>
      <c r="S34" s="30"/>
      <c r="T34" s="4"/>
      <c r="U34" s="4"/>
      <c r="V34" s="4"/>
      <c r="W34" s="1"/>
      <c r="X34" s="5"/>
      <c r="Y34" s="5"/>
      <c r="Z34" s="5"/>
      <c r="AA34" s="5"/>
      <c r="AB34" s="5"/>
      <c r="AC34" s="5"/>
      <c r="AD34" s="5"/>
      <c r="AE34" s="5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</row>
    <row r="35" spans="2:145" s="51" customFormat="1" ht="12.75" customHeight="1" x14ac:dyDescent="0.2">
      <c r="B35" s="39">
        <f ca="1">EDATE(B34,D35)</f>
        <v>45056</v>
      </c>
      <c r="C35" s="40">
        <f ca="1">+B35-B34</f>
        <v>89</v>
      </c>
      <c r="D35" s="52">
        <f ca="1">+ROUND(C35/30.5,0)</f>
        <v>3</v>
      </c>
      <c r="E35" s="41">
        <f t="shared" ref="E35:E46" ca="1" si="5">+G35</f>
        <v>45056</v>
      </c>
      <c r="F35" s="42">
        <f ca="1">+F34+C35</f>
        <v>45056</v>
      </c>
      <c r="G35" s="53">
        <f t="shared" ref="G35:G46" ca="1" si="6">+F35</f>
        <v>45056</v>
      </c>
      <c r="H35" s="44">
        <f t="shared" ref="H35:H37" ca="1" si="7">+F35-F34</f>
        <v>89</v>
      </c>
      <c r="I35" s="44">
        <f ca="1">+IF(G35-$H$10&lt;0,0,G35-$H$10)</f>
        <v>89</v>
      </c>
      <c r="J35" s="54">
        <f t="shared" si="4"/>
        <v>0.04</v>
      </c>
      <c r="K35" s="55">
        <f ca="1">+J35/365*H35*M34</f>
        <v>0.97534246575342476</v>
      </c>
      <c r="L35" s="56">
        <v>0</v>
      </c>
      <c r="M35" s="56">
        <f>+M34-L35</f>
        <v>100</v>
      </c>
      <c r="N35" s="71">
        <f ca="1">+IF(G35&gt;$H$10,K35+L35,0)</f>
        <v>0.97534246575342476</v>
      </c>
      <c r="O35" s="90">
        <f t="shared" ref="O35:O46" ca="1" si="8">+N35*$O$12/100</f>
        <v>52668493.150684938</v>
      </c>
      <c r="P35" s="1"/>
      <c r="R35" s="48">
        <f>I34/365</f>
        <v>0</v>
      </c>
      <c r="S35" s="48">
        <f ca="1">1/(1+$L$10)^(I34/365)</f>
        <v>1</v>
      </c>
      <c r="T35" s="49">
        <f>+N34</f>
        <v>100</v>
      </c>
      <c r="U35" s="49">
        <f t="shared" ref="U35:U47" ca="1" si="9">+T35*S35</f>
        <v>100</v>
      </c>
      <c r="V35" s="49">
        <f ca="1">+U35*R35</f>
        <v>0</v>
      </c>
      <c r="W35" s="1"/>
      <c r="X35" s="5"/>
      <c r="Y35" s="5"/>
      <c r="Z35" s="5"/>
      <c r="AA35" s="5"/>
      <c r="AB35" s="5"/>
      <c r="AC35" s="5"/>
      <c r="AD35" s="5"/>
      <c r="AE35" s="5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</row>
    <row r="36" spans="2:145" s="51" customFormat="1" ht="12.75" customHeight="1" x14ac:dyDescent="0.2">
      <c r="B36" s="39">
        <f t="shared" ref="B36:B46" ca="1" si="10">EDATE(B35,D36)</f>
        <v>45148</v>
      </c>
      <c r="C36" s="40">
        <f t="shared" ref="C36:C46" ca="1" si="11">+B36-B35</f>
        <v>92</v>
      </c>
      <c r="D36" s="52">
        <v>3</v>
      </c>
      <c r="E36" s="41">
        <f t="shared" ca="1" si="5"/>
        <v>45148</v>
      </c>
      <c r="F36" s="42">
        <f t="shared" ref="F36:F46" ca="1" si="12">+F35+C36</f>
        <v>45148</v>
      </c>
      <c r="G36" s="53">
        <f t="shared" ca="1" si="6"/>
        <v>45148</v>
      </c>
      <c r="H36" s="44">
        <f t="shared" ca="1" si="7"/>
        <v>92</v>
      </c>
      <c r="I36" s="44">
        <f t="shared" ref="I36:I46" ca="1" si="13">+IF(G36-$H$10&lt;0,0,G36-$H$10)</f>
        <v>181</v>
      </c>
      <c r="J36" s="54">
        <f t="shared" si="4"/>
        <v>0.04</v>
      </c>
      <c r="K36" s="55">
        <f t="shared" ref="K36:K46" ca="1" si="14">+J36/365*H36*M35</f>
        <v>1.0082191780821919</v>
      </c>
      <c r="L36" s="56">
        <v>0</v>
      </c>
      <c r="M36" s="56">
        <f t="shared" ref="M36:M46" si="15">+M35-L36</f>
        <v>100</v>
      </c>
      <c r="N36" s="71">
        <f t="shared" ref="N36:N46" ca="1" si="16">+IF(G36&gt;$H$10,K36+L36,0)</f>
        <v>1.0082191780821919</v>
      </c>
      <c r="O36" s="90">
        <f t="shared" ca="1" si="8"/>
        <v>54443835.616438359</v>
      </c>
      <c r="P36" s="1"/>
      <c r="R36" s="48">
        <f t="shared" ref="R36:R47" ca="1" si="17">I35/365</f>
        <v>0.24383561643835616</v>
      </c>
      <c r="S36" s="48">
        <f t="shared" ref="S36:S46" ca="1" si="18">1/(1+$L$10)^(I35/365)</f>
        <v>0.99034199287451974</v>
      </c>
      <c r="T36" s="49">
        <f ca="1">+N35</f>
        <v>0.97534246575342476</v>
      </c>
      <c r="U36" s="57">
        <f t="shared" ca="1" si="9"/>
        <v>0.96592260126939467</v>
      </c>
      <c r="V36" s="49">
        <f t="shared" ref="V36:V46" ca="1" si="19">+U36*R36</f>
        <v>0.23552633291226335</v>
      </c>
      <c r="W36" s="1"/>
      <c r="X36" s="5"/>
      <c r="Y36" s="5"/>
      <c r="Z36" s="5"/>
      <c r="AA36" s="5"/>
      <c r="AB36" s="5"/>
      <c r="AC36" s="5"/>
      <c r="AD36" s="5"/>
      <c r="AE36" s="5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</row>
    <row r="37" spans="2:145" s="51" customFormat="1" ht="12.75" customHeight="1" x14ac:dyDescent="0.2">
      <c r="B37" s="39">
        <f t="shared" ca="1" si="10"/>
        <v>45240</v>
      </c>
      <c r="C37" s="40">
        <f t="shared" ca="1" si="11"/>
        <v>92</v>
      </c>
      <c r="D37" s="52">
        <v>3</v>
      </c>
      <c r="E37" s="41">
        <f t="shared" ca="1" si="5"/>
        <v>45240</v>
      </c>
      <c r="F37" s="42">
        <f t="shared" ca="1" si="12"/>
        <v>45240</v>
      </c>
      <c r="G37" s="53">
        <f t="shared" ca="1" si="6"/>
        <v>45240</v>
      </c>
      <c r="H37" s="44">
        <f t="shared" ca="1" si="7"/>
        <v>92</v>
      </c>
      <c r="I37" s="44">
        <f t="shared" ca="1" si="13"/>
        <v>273</v>
      </c>
      <c r="J37" s="54">
        <f t="shared" si="4"/>
        <v>0.04</v>
      </c>
      <c r="K37" s="55">
        <f t="shared" ca="1" si="14"/>
        <v>1.0082191780821919</v>
      </c>
      <c r="L37" s="56">
        <v>0</v>
      </c>
      <c r="M37" s="56">
        <f t="shared" si="15"/>
        <v>100</v>
      </c>
      <c r="N37" s="71">
        <f t="shared" ca="1" si="16"/>
        <v>1.0082191780821919</v>
      </c>
      <c r="O37" s="90">
        <f t="shared" ca="1" si="8"/>
        <v>54443835.616438359</v>
      </c>
      <c r="P37" s="1"/>
      <c r="R37" s="48">
        <f t="shared" ca="1" si="17"/>
        <v>0.49589041095890413</v>
      </c>
      <c r="S37" s="48">
        <f t="shared" ca="1" si="18"/>
        <v>0.98045647063369512</v>
      </c>
      <c r="T37" s="49">
        <f t="shared" ref="T37:T47" ca="1" si="20">+N36</f>
        <v>1.0082191780821919</v>
      </c>
      <c r="U37" s="57">
        <f t="shared" ca="1" si="9"/>
        <v>0.98851501696767075</v>
      </c>
      <c r="V37" s="49">
        <f t="shared" ca="1" si="19"/>
        <v>0.49019511800314636</v>
      </c>
      <c r="W37" s="1"/>
      <c r="X37" s="5"/>
      <c r="Y37" s="5"/>
      <c r="Z37" s="5"/>
      <c r="AA37" s="5"/>
      <c r="AB37" s="5"/>
      <c r="AC37" s="5"/>
      <c r="AD37" s="5"/>
      <c r="AE37" s="5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</row>
    <row r="38" spans="2:145" s="51" customFormat="1" ht="12.75" customHeight="1" x14ac:dyDescent="0.2">
      <c r="B38" s="39">
        <f t="shared" ca="1" si="10"/>
        <v>45332</v>
      </c>
      <c r="C38" s="40">
        <f t="shared" ca="1" si="11"/>
        <v>92</v>
      </c>
      <c r="D38" s="52">
        <v>3</v>
      </c>
      <c r="E38" s="41">
        <f t="shared" ca="1" si="5"/>
        <v>45332</v>
      </c>
      <c r="F38" s="42">
        <f t="shared" ca="1" si="12"/>
        <v>45332</v>
      </c>
      <c r="G38" s="53">
        <f t="shared" ca="1" si="6"/>
        <v>45332</v>
      </c>
      <c r="H38" s="44">
        <f ca="1">+F38-F37</f>
        <v>92</v>
      </c>
      <c r="I38" s="44">
        <f t="shared" ca="1" si="13"/>
        <v>365</v>
      </c>
      <c r="J38" s="54">
        <f t="shared" si="4"/>
        <v>0.04</v>
      </c>
      <c r="K38" s="55">
        <f t="shared" ca="1" si="14"/>
        <v>1.0082191780821919</v>
      </c>
      <c r="L38" s="56">
        <v>0</v>
      </c>
      <c r="M38" s="56">
        <f t="shared" si="15"/>
        <v>100</v>
      </c>
      <c r="N38" s="71">
        <f t="shared" ca="1" si="16"/>
        <v>1.0082191780821919</v>
      </c>
      <c r="O38" s="90">
        <f t="shared" ca="1" si="8"/>
        <v>54443835.616438359</v>
      </c>
      <c r="P38" s="1"/>
      <c r="R38" s="48">
        <f t="shared" ca="1" si="17"/>
        <v>0.74794520547945209</v>
      </c>
      <c r="S38" s="48">
        <f t="shared" ca="1" si="18"/>
        <v>0.97066962496185072</v>
      </c>
      <c r="T38" s="49">
        <f t="shared" ca="1" si="20"/>
        <v>1.0082191780821919</v>
      </c>
      <c r="U38" s="57">
        <f t="shared" ca="1" si="9"/>
        <v>0.97864773146838657</v>
      </c>
      <c r="V38" s="49">
        <f t="shared" ca="1" si="19"/>
        <v>0.731974878605122</v>
      </c>
      <c r="W38" s="1"/>
      <c r="X38" s="5"/>
      <c r="Y38" s="5"/>
      <c r="Z38" s="5"/>
      <c r="AA38" s="5"/>
      <c r="AB38" s="5"/>
      <c r="AC38" s="5"/>
      <c r="AD38" s="5"/>
      <c r="AE38" s="5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</row>
    <row r="39" spans="2:145" s="51" customFormat="1" ht="12.75" customHeight="1" x14ac:dyDescent="0.2">
      <c r="B39" s="39">
        <f t="shared" ca="1" si="10"/>
        <v>45422</v>
      </c>
      <c r="C39" s="40">
        <f t="shared" ca="1" si="11"/>
        <v>90</v>
      </c>
      <c r="D39" s="52">
        <v>3</v>
      </c>
      <c r="E39" s="41">
        <f t="shared" ca="1" si="5"/>
        <v>45422</v>
      </c>
      <c r="F39" s="42">
        <f t="shared" ca="1" si="12"/>
        <v>45422</v>
      </c>
      <c r="G39" s="53">
        <f t="shared" ca="1" si="6"/>
        <v>45422</v>
      </c>
      <c r="H39" s="44">
        <f t="shared" ref="H39:H46" ca="1" si="21">+F39-F38</f>
        <v>90</v>
      </c>
      <c r="I39" s="44">
        <f t="shared" ca="1" si="13"/>
        <v>455</v>
      </c>
      <c r="J39" s="54">
        <f t="shared" si="4"/>
        <v>0.04</v>
      </c>
      <c r="K39" s="55">
        <f t="shared" ca="1" si="14"/>
        <v>0.98630136986301364</v>
      </c>
      <c r="L39" s="56">
        <v>0</v>
      </c>
      <c r="M39" s="56">
        <f t="shared" si="15"/>
        <v>100</v>
      </c>
      <c r="N39" s="71">
        <f t="shared" ca="1" si="16"/>
        <v>0.98630136986301364</v>
      </c>
      <c r="O39" s="90">
        <f t="shared" ca="1" si="8"/>
        <v>53260273.97260274</v>
      </c>
      <c r="P39" s="1"/>
      <c r="R39" s="48">
        <f t="shared" ca="1" si="17"/>
        <v>1</v>
      </c>
      <c r="S39" s="48">
        <f t="shared" ca="1" si="18"/>
        <v>0.96098047087660221</v>
      </c>
      <c r="T39" s="49">
        <f t="shared" ca="1" si="20"/>
        <v>1.0082191780821919</v>
      </c>
      <c r="U39" s="57">
        <f t="shared" ca="1" si="9"/>
        <v>0.96887894050024559</v>
      </c>
      <c r="V39" s="49">
        <f t="shared" ca="1" si="19"/>
        <v>0.96887894050024559</v>
      </c>
      <c r="W39" s="1"/>
      <c r="X39" s="5"/>
      <c r="Y39" s="5"/>
      <c r="Z39" s="5"/>
      <c r="AA39" s="5"/>
      <c r="AB39" s="5"/>
      <c r="AC39" s="5"/>
      <c r="AD39" s="5"/>
      <c r="AE39" s="5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</row>
    <row r="40" spans="2:145" s="51" customFormat="1" ht="12.75" customHeight="1" x14ac:dyDescent="0.2">
      <c r="B40" s="39">
        <f t="shared" ca="1" si="10"/>
        <v>45514</v>
      </c>
      <c r="C40" s="40">
        <f t="shared" ca="1" si="11"/>
        <v>92</v>
      </c>
      <c r="D40" s="52">
        <v>3</v>
      </c>
      <c r="E40" s="41">
        <f t="shared" ca="1" si="5"/>
        <v>45514</v>
      </c>
      <c r="F40" s="42">
        <f t="shared" ca="1" si="12"/>
        <v>45514</v>
      </c>
      <c r="G40" s="53">
        <f t="shared" ca="1" si="6"/>
        <v>45514</v>
      </c>
      <c r="H40" s="44">
        <f t="shared" ca="1" si="21"/>
        <v>92</v>
      </c>
      <c r="I40" s="44">
        <f t="shared" ca="1" si="13"/>
        <v>547</v>
      </c>
      <c r="J40" s="54">
        <f t="shared" si="4"/>
        <v>0.04</v>
      </c>
      <c r="K40" s="55">
        <f t="shared" ca="1" si="14"/>
        <v>1.0082191780821919</v>
      </c>
      <c r="L40" s="56">
        <v>0</v>
      </c>
      <c r="M40" s="56">
        <f t="shared" si="15"/>
        <v>100</v>
      </c>
      <c r="N40" s="71">
        <f t="shared" ca="1" si="16"/>
        <v>1.0082191780821919</v>
      </c>
      <c r="O40" s="90">
        <f t="shared" ca="1" si="8"/>
        <v>54443835.616438359</v>
      </c>
      <c r="P40" s="1"/>
      <c r="R40" s="48">
        <f t="shared" ca="1" si="17"/>
        <v>1.2465753424657535</v>
      </c>
      <c r="S40" s="48">
        <f t="shared" ca="1" si="18"/>
        <v>0.95159554285544856</v>
      </c>
      <c r="T40" s="49">
        <f t="shared" ca="1" si="20"/>
        <v>0.98630136986301364</v>
      </c>
      <c r="U40" s="57">
        <f t="shared" ca="1" si="9"/>
        <v>0.93855998747386704</v>
      </c>
      <c r="V40" s="49">
        <f t="shared" ca="1" si="19"/>
        <v>1.1699857378098892</v>
      </c>
      <c r="W40" s="1"/>
      <c r="X40" s="5"/>
      <c r="Y40" s="5"/>
      <c r="Z40" s="5"/>
      <c r="AA40" s="5"/>
      <c r="AB40" s="5"/>
      <c r="AC40" s="5"/>
      <c r="AD40" s="5"/>
      <c r="AE40" s="5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</row>
    <row r="41" spans="2:145" s="51" customFormat="1" ht="12.75" customHeight="1" x14ac:dyDescent="0.2">
      <c r="B41" s="39">
        <f t="shared" ca="1" si="10"/>
        <v>45606</v>
      </c>
      <c r="C41" s="40">
        <f t="shared" ca="1" si="11"/>
        <v>92</v>
      </c>
      <c r="D41" s="52">
        <v>3</v>
      </c>
      <c r="E41" s="41">
        <f t="shared" ca="1" si="5"/>
        <v>45606</v>
      </c>
      <c r="F41" s="42">
        <f t="shared" ca="1" si="12"/>
        <v>45606</v>
      </c>
      <c r="G41" s="53">
        <f t="shared" ca="1" si="6"/>
        <v>45606</v>
      </c>
      <c r="H41" s="44">
        <f t="shared" ca="1" si="21"/>
        <v>92</v>
      </c>
      <c r="I41" s="44">
        <f t="shared" ca="1" si="13"/>
        <v>639</v>
      </c>
      <c r="J41" s="54">
        <f t="shared" si="4"/>
        <v>0.04</v>
      </c>
      <c r="K41" s="55">
        <f t="shared" ca="1" si="14"/>
        <v>1.0082191780821919</v>
      </c>
      <c r="L41" s="56">
        <v>0</v>
      </c>
      <c r="M41" s="56">
        <f t="shared" si="15"/>
        <v>100</v>
      </c>
      <c r="N41" s="71">
        <f t="shared" ca="1" si="16"/>
        <v>1.0082191780821919</v>
      </c>
      <c r="O41" s="90">
        <f t="shared" ca="1" si="8"/>
        <v>54443835.616438359</v>
      </c>
      <c r="P41" s="1"/>
      <c r="Q41" s="48"/>
      <c r="R41" s="48">
        <f t="shared" ca="1" si="17"/>
        <v>1.4986301369863013</v>
      </c>
      <c r="S41" s="48">
        <f t="shared" ca="1" si="18"/>
        <v>0.94209678488007209</v>
      </c>
      <c r="T41" s="49">
        <f t="shared" ca="1" si="20"/>
        <v>1.0082191780821919</v>
      </c>
      <c r="U41" s="57">
        <f t="shared" ca="1" si="9"/>
        <v>0.94984004612566175</v>
      </c>
      <c r="V41" s="49">
        <f t="shared" ca="1" si="19"/>
        <v>1.4234589184403752</v>
      </c>
      <c r="W41" s="1"/>
      <c r="X41" s="5"/>
      <c r="Y41" s="5"/>
      <c r="Z41" s="5"/>
      <c r="AA41" s="5"/>
      <c r="AB41" s="5"/>
      <c r="AC41" s="5"/>
      <c r="AD41" s="5"/>
      <c r="AE41" s="5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</row>
    <row r="42" spans="2:145" s="51" customFormat="1" ht="12.75" customHeight="1" x14ac:dyDescent="0.2">
      <c r="B42" s="39">
        <f t="shared" ca="1" si="10"/>
        <v>45698</v>
      </c>
      <c r="C42" s="40">
        <f t="shared" ca="1" si="11"/>
        <v>92</v>
      </c>
      <c r="D42" s="52">
        <v>3</v>
      </c>
      <c r="E42" s="41">
        <f t="shared" ca="1" si="5"/>
        <v>45698</v>
      </c>
      <c r="F42" s="42">
        <f t="shared" ca="1" si="12"/>
        <v>45698</v>
      </c>
      <c r="G42" s="53">
        <f t="shared" ca="1" si="6"/>
        <v>45698</v>
      </c>
      <c r="H42" s="44">
        <f t="shared" ca="1" si="21"/>
        <v>92</v>
      </c>
      <c r="I42" s="44">
        <f t="shared" ca="1" si="13"/>
        <v>731</v>
      </c>
      <c r="J42" s="54">
        <f t="shared" si="4"/>
        <v>0.04</v>
      </c>
      <c r="K42" s="55">
        <f t="shared" ca="1" si="14"/>
        <v>1.0082191780821919</v>
      </c>
      <c r="L42" s="56">
        <v>0</v>
      </c>
      <c r="M42" s="56">
        <f t="shared" si="15"/>
        <v>100</v>
      </c>
      <c r="N42" s="71">
        <f t="shared" ca="1" si="16"/>
        <v>1.0082191780821919</v>
      </c>
      <c r="O42" s="90">
        <f t="shared" ca="1" si="8"/>
        <v>54443835.616438359</v>
      </c>
      <c r="P42" s="1"/>
      <c r="Q42" s="48"/>
      <c r="R42" s="48">
        <f t="shared" ca="1" si="17"/>
        <v>1.7506849315068493</v>
      </c>
      <c r="S42" s="48">
        <f t="shared" ca="1" si="18"/>
        <v>0.93269284282071396</v>
      </c>
      <c r="T42" s="49">
        <f t="shared" ca="1" si="20"/>
        <v>1.0082191780821919</v>
      </c>
      <c r="U42" s="57">
        <f t="shared" ca="1" si="9"/>
        <v>0.94035881139184319</v>
      </c>
      <c r="V42" s="49">
        <f t="shared" ca="1" si="19"/>
        <v>1.6462720013133914</v>
      </c>
      <c r="W42" s="1"/>
      <c r="X42" s="5"/>
      <c r="Y42" s="5"/>
      <c r="Z42" s="5"/>
      <c r="AA42" s="5"/>
      <c r="AB42" s="5"/>
      <c r="AC42" s="5"/>
      <c r="AD42" s="5"/>
      <c r="AE42" s="5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</row>
    <row r="43" spans="2:145" s="51" customFormat="1" ht="12.75" customHeight="1" x14ac:dyDescent="0.2">
      <c r="B43" s="39">
        <f t="shared" ca="1" si="10"/>
        <v>45787</v>
      </c>
      <c r="C43" s="40">
        <f t="shared" ca="1" si="11"/>
        <v>89</v>
      </c>
      <c r="D43" s="52">
        <v>3</v>
      </c>
      <c r="E43" s="41">
        <f t="shared" ca="1" si="5"/>
        <v>45787</v>
      </c>
      <c r="F43" s="42">
        <f t="shared" ca="1" si="12"/>
        <v>45787</v>
      </c>
      <c r="G43" s="53">
        <f t="shared" ca="1" si="6"/>
        <v>45787</v>
      </c>
      <c r="H43" s="44">
        <f t="shared" ca="1" si="21"/>
        <v>89</v>
      </c>
      <c r="I43" s="44">
        <f t="shared" ca="1" si="13"/>
        <v>820</v>
      </c>
      <c r="J43" s="54">
        <f t="shared" ref="J43:J46" si="22">+$O$13</f>
        <v>0.04</v>
      </c>
      <c r="K43" s="55">
        <f t="shared" ca="1" si="14"/>
        <v>0.97534246575342476</v>
      </c>
      <c r="L43" s="56">
        <v>0</v>
      </c>
      <c r="M43" s="56">
        <f t="shared" si="15"/>
        <v>100</v>
      </c>
      <c r="N43" s="71">
        <f t="shared" ca="1" si="16"/>
        <v>0.97534246575342476</v>
      </c>
      <c r="O43" s="90">
        <f t="shared" ca="1" si="8"/>
        <v>52668493.150684938</v>
      </c>
      <c r="P43" s="1"/>
      <c r="Q43" s="48"/>
      <c r="R43" s="48">
        <f t="shared" ca="1" si="17"/>
        <v>2.0027397260273974</v>
      </c>
      <c r="S43" s="48">
        <f ca="1">1/(1+$L$10)^(I42/365)</f>
        <v>0.92338277023174897</v>
      </c>
      <c r="T43" s="49">
        <f t="shared" ca="1" si="20"/>
        <v>1.0082191780821919</v>
      </c>
      <c r="U43" s="57">
        <f t="shared" ca="1" si="9"/>
        <v>0.9309722176583114</v>
      </c>
      <c r="V43" s="49">
        <f t="shared" ca="1" si="19"/>
        <v>1.8644950441321251</v>
      </c>
      <c r="W43" s="1"/>
      <c r="X43" s="5"/>
      <c r="Y43" s="5"/>
      <c r="Z43" s="5"/>
      <c r="AA43" s="5"/>
      <c r="AB43" s="5"/>
      <c r="AC43" s="5"/>
      <c r="AD43" s="5"/>
      <c r="AE43" s="5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</row>
    <row r="44" spans="2:145" s="51" customFormat="1" ht="12.75" customHeight="1" x14ac:dyDescent="0.2">
      <c r="B44" s="39">
        <f t="shared" ca="1" si="10"/>
        <v>45879</v>
      </c>
      <c r="C44" s="40">
        <f t="shared" ca="1" si="11"/>
        <v>92</v>
      </c>
      <c r="D44" s="52">
        <v>3</v>
      </c>
      <c r="E44" s="41">
        <f t="shared" ca="1" si="5"/>
        <v>45879</v>
      </c>
      <c r="F44" s="42">
        <f t="shared" ca="1" si="12"/>
        <v>45879</v>
      </c>
      <c r="G44" s="53">
        <f t="shared" ca="1" si="6"/>
        <v>45879</v>
      </c>
      <c r="H44" s="44">
        <f t="shared" ca="1" si="21"/>
        <v>92</v>
      </c>
      <c r="I44" s="44">
        <f t="shared" ca="1" si="13"/>
        <v>912</v>
      </c>
      <c r="J44" s="54">
        <f t="shared" si="22"/>
        <v>0.04</v>
      </c>
      <c r="K44" s="55">
        <f t="shared" ca="1" si="14"/>
        <v>1.0082191780821919</v>
      </c>
      <c r="L44" s="56">
        <v>25</v>
      </c>
      <c r="M44" s="56">
        <f t="shared" si="15"/>
        <v>75</v>
      </c>
      <c r="N44" s="71">
        <f t="shared" ca="1" si="16"/>
        <v>26.008219178082193</v>
      </c>
      <c r="O44" s="90">
        <f t="shared" ca="1" si="8"/>
        <v>1404443835.6164384</v>
      </c>
      <c r="P44" s="1"/>
      <c r="Q44" s="48"/>
      <c r="R44" s="48">
        <f t="shared" ca="1" si="17"/>
        <v>2.2465753424657535</v>
      </c>
      <c r="S44" s="48">
        <f t="shared" ca="1" si="18"/>
        <v>0.9144647328573049</v>
      </c>
      <c r="T44" s="49">
        <f t="shared" ca="1" si="20"/>
        <v>0.97534246575342476</v>
      </c>
      <c r="U44" s="57">
        <f t="shared" ca="1" si="9"/>
        <v>0.89191628738959061</v>
      </c>
      <c r="V44" s="49">
        <f t="shared" ca="1" si="19"/>
        <v>2.0037571387930528</v>
      </c>
      <c r="W44" s="1"/>
      <c r="X44" s="5"/>
      <c r="Y44" s="5"/>
      <c r="Z44" s="5"/>
      <c r="AA44" s="5"/>
      <c r="AB44" s="5"/>
      <c r="AC44" s="5"/>
      <c r="AD44" s="5"/>
      <c r="AE44" s="5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</row>
    <row r="45" spans="2:145" s="51" customFormat="1" ht="12.75" customHeight="1" x14ac:dyDescent="0.2">
      <c r="B45" s="39">
        <f t="shared" ca="1" si="10"/>
        <v>45971</v>
      </c>
      <c r="C45" s="40">
        <f t="shared" ca="1" si="11"/>
        <v>92</v>
      </c>
      <c r="D45" s="52">
        <v>3</v>
      </c>
      <c r="E45" s="41">
        <f t="shared" ca="1" si="5"/>
        <v>45971</v>
      </c>
      <c r="F45" s="42">
        <f t="shared" ca="1" si="12"/>
        <v>45971</v>
      </c>
      <c r="G45" s="53">
        <f t="shared" ca="1" si="6"/>
        <v>45971</v>
      </c>
      <c r="H45" s="44">
        <f t="shared" ca="1" si="21"/>
        <v>92</v>
      </c>
      <c r="I45" s="44">
        <f t="shared" ca="1" si="13"/>
        <v>1004</v>
      </c>
      <c r="J45" s="54">
        <f t="shared" si="22"/>
        <v>0.04</v>
      </c>
      <c r="K45" s="55">
        <f t="shared" ca="1" si="14"/>
        <v>0.75616438356164384</v>
      </c>
      <c r="L45" s="56">
        <v>0</v>
      </c>
      <c r="M45" s="56">
        <f t="shared" si="15"/>
        <v>75</v>
      </c>
      <c r="N45" s="71">
        <f t="shared" ca="1" si="16"/>
        <v>0.75616438356164384</v>
      </c>
      <c r="O45" s="90">
        <f t="shared" ca="1" si="8"/>
        <v>40832876.712328769</v>
      </c>
      <c r="P45" s="1"/>
      <c r="Q45" s="48"/>
      <c r="R45" s="48">
        <f t="shared" ca="1" si="17"/>
        <v>2.4986301369863013</v>
      </c>
      <c r="S45" s="48">
        <f t="shared" ca="1" si="18"/>
        <v>0.90533661194538484</v>
      </c>
      <c r="T45" s="49">
        <f t="shared" ca="1" si="20"/>
        <v>26.008219178082193</v>
      </c>
      <c r="U45" s="57">
        <f t="shared" ca="1" si="9"/>
        <v>23.546193033417914</v>
      </c>
      <c r="V45" s="49">
        <f t="shared" ca="1" si="19"/>
        <v>58.833227524594896</v>
      </c>
      <c r="W45" s="1"/>
      <c r="X45" s="5"/>
      <c r="Y45" s="5"/>
      <c r="Z45" s="5"/>
      <c r="AA45" s="5"/>
      <c r="AB45" s="5"/>
      <c r="AC45" s="5"/>
      <c r="AD45" s="5"/>
      <c r="AE45" s="5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</row>
    <row r="46" spans="2:145" s="51" customFormat="1" ht="12.75" customHeight="1" x14ac:dyDescent="0.2">
      <c r="B46" s="39">
        <f t="shared" ca="1" si="10"/>
        <v>46063</v>
      </c>
      <c r="C46" s="40">
        <f t="shared" ca="1" si="11"/>
        <v>92</v>
      </c>
      <c r="D46" s="52">
        <v>3</v>
      </c>
      <c r="E46" s="41">
        <f t="shared" ca="1" si="5"/>
        <v>46063</v>
      </c>
      <c r="F46" s="42">
        <f t="shared" ca="1" si="12"/>
        <v>46063</v>
      </c>
      <c r="G46" s="74">
        <f t="shared" ca="1" si="6"/>
        <v>46063</v>
      </c>
      <c r="H46" s="75">
        <f t="shared" ca="1" si="21"/>
        <v>92</v>
      </c>
      <c r="I46" s="75">
        <f t="shared" ca="1" si="13"/>
        <v>1096</v>
      </c>
      <c r="J46" s="76">
        <f t="shared" si="22"/>
        <v>0.04</v>
      </c>
      <c r="K46" s="77">
        <f t="shared" ca="1" si="14"/>
        <v>0.75616438356164384</v>
      </c>
      <c r="L46" s="78">
        <v>75</v>
      </c>
      <c r="M46" s="78">
        <f t="shared" si="15"/>
        <v>0</v>
      </c>
      <c r="N46" s="79">
        <f t="shared" ca="1" si="16"/>
        <v>75.756164383561639</v>
      </c>
      <c r="O46" s="91">
        <f t="shared" ca="1" si="8"/>
        <v>4090832876.7123284</v>
      </c>
      <c r="P46" s="1"/>
      <c r="Q46" s="48"/>
      <c r="R46" s="48">
        <f t="shared" ca="1" si="17"/>
        <v>2.7506849315068491</v>
      </c>
      <c r="S46" s="48">
        <f t="shared" ca="1" si="18"/>
        <v>0.89629960727708646</v>
      </c>
      <c r="T46" s="49">
        <f t="shared" ca="1" si="20"/>
        <v>0.75616438356164384</v>
      </c>
      <c r="U46" s="57">
        <f t="shared" ca="1" si="9"/>
        <v>0.67774984002322158</v>
      </c>
      <c r="V46" s="49">
        <f t="shared" ca="1" si="19"/>
        <v>1.8642762722830533</v>
      </c>
      <c r="W46" s="1"/>
      <c r="X46" s="5"/>
      <c r="Y46" s="5"/>
      <c r="Z46" s="5"/>
      <c r="AA46" s="5"/>
      <c r="AB46" s="5"/>
      <c r="AC46" s="5"/>
      <c r="AD46" s="5"/>
      <c r="AE46" s="5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</row>
    <row r="47" spans="2:145" ht="12.75" customHeight="1" x14ac:dyDescent="0.2">
      <c r="C47" s="59">
        <f ca="1">SUM(C35:C46)</f>
        <v>1096</v>
      </c>
      <c r="D47" s="60">
        <f ca="1">SUM(D35:D46)</f>
        <v>36</v>
      </c>
      <c r="G47" s="61"/>
      <c r="H47" s="62"/>
      <c r="I47" s="63"/>
      <c r="J47" s="54"/>
      <c r="K47" s="64"/>
      <c r="L47" s="65"/>
      <c r="M47" s="63"/>
      <c r="N47" s="63"/>
      <c r="O47" s="66"/>
      <c r="Q47" s="58"/>
      <c r="R47" s="48">
        <f t="shared" ca="1" si="17"/>
        <v>3.0027397260273974</v>
      </c>
      <c r="S47" s="48">
        <f ca="1">1/(1+$L$10)^(I46/365)</f>
        <v>0.88735280933664751</v>
      </c>
      <c r="T47" s="49">
        <f t="shared" ca="1" si="20"/>
        <v>75.756164383561639</v>
      </c>
      <c r="U47" s="57">
        <f t="shared" ca="1" si="9"/>
        <v>67.222445290322298</v>
      </c>
      <c r="V47" s="49">
        <f ca="1">+U47*R47</f>
        <v>201.85150695395407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G48" s="67"/>
      <c r="H48" s="62"/>
      <c r="I48" s="62"/>
      <c r="J48" s="62"/>
      <c r="K48" s="62"/>
      <c r="L48" s="68">
        <f>SUM(L35:L46)</f>
        <v>100</v>
      </c>
      <c r="M48" s="63"/>
      <c r="N48" s="63"/>
      <c r="O48" s="69">
        <f ca="1">SUM(O34:O46)</f>
        <v>621369863.01369667</v>
      </c>
      <c r="Q48" s="58"/>
      <c r="R48" s="70"/>
      <c r="S48" s="70"/>
      <c r="T48" s="49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U49" s="89">
        <f ca="1">SUM(U36:U47)</f>
        <v>99.999999804008411</v>
      </c>
      <c r="V49" s="49">
        <f ca="1">SUM(V36:V47)</f>
        <v>273.08355486134161</v>
      </c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ht="9.75" customHeight="1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R210" s="1"/>
      <c r="S210" s="1"/>
      <c r="T210" s="1"/>
      <c r="U210" s="1"/>
      <c r="V210" s="1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R211" s="1"/>
      <c r="S211" s="1"/>
      <c r="T211" s="1"/>
      <c r="U211" s="1"/>
      <c r="V211" s="1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R212" s="1"/>
      <c r="S212" s="1"/>
      <c r="T212" s="1"/>
      <c r="U212" s="1"/>
      <c r="V212" s="1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  <row r="213" spans="18:145" x14ac:dyDescent="0.2">
      <c r="R213" s="1"/>
      <c r="S213" s="1"/>
      <c r="T213" s="1"/>
      <c r="U213" s="1"/>
      <c r="V213" s="1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</row>
    <row r="214" spans="18:145" x14ac:dyDescent="0.2">
      <c r="R214" s="1"/>
      <c r="S214" s="1"/>
      <c r="T214" s="1"/>
      <c r="U214" s="1"/>
      <c r="V214" s="1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</row>
    <row r="215" spans="18:145" x14ac:dyDescent="0.2">
      <c r="R215" s="1"/>
      <c r="S215" s="1"/>
      <c r="T215" s="1"/>
      <c r="U215" s="1"/>
      <c r="V215" s="1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</row>
    <row r="216" spans="18:145" x14ac:dyDescent="0.2">
      <c r="R216" s="1"/>
      <c r="S216" s="1"/>
      <c r="T216" s="1"/>
      <c r="U216" s="1"/>
      <c r="V216" s="1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</row>
    <row r="217" spans="18:145" x14ac:dyDescent="0.2">
      <c r="R217" s="1"/>
      <c r="S217" s="1"/>
      <c r="T217" s="1"/>
      <c r="U217" s="1"/>
      <c r="V217" s="1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</row>
    <row r="218" spans="18:145" x14ac:dyDescent="0.2"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</row>
    <row r="219" spans="18:145" x14ac:dyDescent="0.2"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</row>
    <row r="220" spans="18:145" x14ac:dyDescent="0.2"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</row>
  </sheetData>
  <sheetProtection selectLockedCells="1"/>
  <mergeCells count="30">
    <mergeCell ref="H11:I11"/>
    <mergeCell ref="J11:K11"/>
    <mergeCell ref="L11:M11"/>
    <mergeCell ref="O11:P11"/>
    <mergeCell ref="G8:Q8"/>
    <mergeCell ref="H10:I10"/>
    <mergeCell ref="J10:K10"/>
    <mergeCell ref="L10:M10"/>
    <mergeCell ref="O10:P10"/>
    <mergeCell ref="H12:I12"/>
    <mergeCell ref="J12:K12"/>
    <mergeCell ref="L12:M12"/>
    <mergeCell ref="O12:P12"/>
    <mergeCell ref="H13:I13"/>
    <mergeCell ref="J13:K13"/>
    <mergeCell ref="L13:M13"/>
    <mergeCell ref="O13:P13"/>
    <mergeCell ref="G31:G32"/>
    <mergeCell ref="H31:H32"/>
    <mergeCell ref="I31:I32"/>
    <mergeCell ref="J31:J32"/>
    <mergeCell ref="K31:K32"/>
    <mergeCell ref="M31:M32"/>
    <mergeCell ref="N31:N32"/>
    <mergeCell ref="O31:O32"/>
    <mergeCell ref="H14:I14"/>
    <mergeCell ref="J14:K14"/>
    <mergeCell ref="L14:M14"/>
    <mergeCell ref="O14:P14"/>
    <mergeCell ref="L31:L32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A</vt:lpstr>
      <vt:lpstr>CLASE B</vt:lpstr>
      <vt:lpstr>'CLASE A'!Área_de_impresión</vt:lpstr>
      <vt:lpstr>'CLASE 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2022-11-22T22:17:42Z</dcterms:created>
  <dcterms:modified xsi:type="dcterms:W3CDTF">2023-02-07T13:54:35Z</dcterms:modified>
</cp:coreProperties>
</file>