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TECO\ON 14\Difusion\"/>
    </mc:Choice>
  </mc:AlternateContent>
  <bookViews>
    <workbookView xWindow="0" yWindow="0" windowWidth="20400" windowHeight="7620"/>
  </bookViews>
  <sheets>
    <sheet name="Clase 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7" i="1"/>
  <c r="E43" i="1" l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R12" i="1" l="1"/>
  <c r="M22" i="1" l="1"/>
  <c r="M23" i="1"/>
  <c r="M24" i="1"/>
  <c r="M25" i="1"/>
  <c r="M26" i="1"/>
  <c r="M27" i="1"/>
  <c r="M28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E42" i="1"/>
  <c r="E41" i="1"/>
  <c r="D47" i="1" l="1"/>
  <c r="F47" i="1"/>
  <c r="N63" i="1"/>
  <c r="L61" i="1"/>
  <c r="L46" i="1"/>
  <c r="L45" i="1"/>
  <c r="L44" i="1"/>
  <c r="L43" i="1"/>
  <c r="O42" i="1"/>
  <c r="O43" i="1" s="1"/>
  <c r="O44" i="1" s="1"/>
  <c r="O45" i="1" s="1"/>
  <c r="O46" i="1" s="1"/>
  <c r="L42" i="1"/>
  <c r="D42" i="1"/>
  <c r="Q41" i="1"/>
  <c r="P41" i="1"/>
  <c r="H41" i="1"/>
  <c r="I41" i="1" s="1"/>
  <c r="M36" i="1"/>
  <c r="M35" i="1"/>
  <c r="M34" i="1"/>
  <c r="M33" i="1"/>
  <c r="M32" i="1"/>
  <c r="M31" i="1"/>
  <c r="M30" i="1"/>
  <c r="M29" i="1"/>
  <c r="M21" i="1"/>
  <c r="M20" i="1"/>
  <c r="M19" i="1"/>
  <c r="M18" i="1"/>
  <c r="M17" i="1"/>
  <c r="J14" i="1"/>
  <c r="G41" i="1" s="1"/>
  <c r="M37" i="1" l="1"/>
  <c r="O47" i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D48" i="1"/>
  <c r="F48" i="1"/>
  <c r="F42" i="1"/>
  <c r="H42" i="1" s="1"/>
  <c r="F49" i="1" l="1"/>
  <c r="D49" i="1"/>
  <c r="J42" i="1"/>
  <c r="M42" i="1" s="1"/>
  <c r="N17" i="1" s="1"/>
  <c r="I42" i="1"/>
  <c r="F43" i="1"/>
  <c r="H43" i="1" s="1"/>
  <c r="D43" i="1"/>
  <c r="F50" i="1" l="1"/>
  <c r="D50" i="1"/>
  <c r="F45" i="1"/>
  <c r="D45" i="1"/>
  <c r="I43" i="1"/>
  <c r="J43" i="1"/>
  <c r="M43" i="1" s="1"/>
  <c r="N18" i="1" s="1"/>
  <c r="O18" i="1" s="1"/>
  <c r="O17" i="1"/>
  <c r="F44" i="1"/>
  <c r="H44" i="1" s="1"/>
  <c r="D44" i="1"/>
  <c r="P42" i="1"/>
  <c r="K42" i="1"/>
  <c r="T42" i="1" s="1"/>
  <c r="G42" i="1"/>
  <c r="K17" i="1"/>
  <c r="D51" i="1" l="1"/>
  <c r="F51" i="1"/>
  <c r="H45" i="1"/>
  <c r="J44" i="1"/>
  <c r="M44" i="1" s="1"/>
  <c r="N19" i="1" s="1"/>
  <c r="I44" i="1"/>
  <c r="V42" i="1"/>
  <c r="Q42" i="1"/>
  <c r="P43" i="1"/>
  <c r="K18" i="1"/>
  <c r="G43" i="1"/>
  <c r="K43" i="1"/>
  <c r="T43" i="1" s="1"/>
  <c r="D52" i="1" l="1"/>
  <c r="F52" i="1"/>
  <c r="I45" i="1"/>
  <c r="G45" i="1" s="1"/>
  <c r="J45" i="1"/>
  <c r="M45" i="1" s="1"/>
  <c r="N20" i="1" s="1"/>
  <c r="O20" i="1" s="1"/>
  <c r="P44" i="1"/>
  <c r="K44" i="1"/>
  <c r="T44" i="1" s="1"/>
  <c r="G44" i="1"/>
  <c r="K19" i="1"/>
  <c r="Q43" i="1"/>
  <c r="V43" i="1"/>
  <c r="O19" i="1"/>
  <c r="F46" i="1"/>
  <c r="H46" i="1" s="1"/>
  <c r="H47" i="1" s="1"/>
  <c r="D46" i="1"/>
  <c r="H48" i="1" l="1"/>
  <c r="J47" i="1"/>
  <c r="M47" i="1" s="1"/>
  <c r="N22" i="1" s="1"/>
  <c r="O22" i="1" s="1"/>
  <c r="I47" i="1"/>
  <c r="F53" i="1"/>
  <c r="D53" i="1"/>
  <c r="J46" i="1"/>
  <c r="M46" i="1" s="1"/>
  <c r="N21" i="1" s="1"/>
  <c r="I46" i="1"/>
  <c r="V44" i="1"/>
  <c r="Q44" i="1"/>
  <c r="K20" i="1"/>
  <c r="K45" i="1"/>
  <c r="T45" i="1" s="1"/>
  <c r="P45" i="1"/>
  <c r="K22" i="1" l="1"/>
  <c r="G47" i="1"/>
  <c r="K47" i="1"/>
  <c r="T47" i="1" s="1"/>
  <c r="P47" i="1"/>
  <c r="I48" i="1"/>
  <c r="H49" i="1"/>
  <c r="J48" i="1"/>
  <c r="M48" i="1" s="1"/>
  <c r="N23" i="1" s="1"/>
  <c r="O23" i="1" s="1"/>
  <c r="F54" i="1"/>
  <c r="D54" i="1"/>
  <c r="Q45" i="1"/>
  <c r="V45" i="1"/>
  <c r="P46" i="1"/>
  <c r="K46" i="1"/>
  <c r="T46" i="1" s="1"/>
  <c r="G46" i="1"/>
  <c r="K21" i="1"/>
  <c r="O21" i="1"/>
  <c r="Q47" i="1" l="1"/>
  <c r="V47" i="1"/>
  <c r="I49" i="1"/>
  <c r="H50" i="1"/>
  <c r="J49" i="1"/>
  <c r="M49" i="1" s="1"/>
  <c r="N24" i="1" s="1"/>
  <c r="O24" i="1" s="1"/>
  <c r="K23" i="1"/>
  <c r="P48" i="1"/>
  <c r="G48" i="1"/>
  <c r="K48" i="1"/>
  <c r="T48" i="1" s="1"/>
  <c r="D55" i="1"/>
  <c r="F55" i="1"/>
  <c r="V46" i="1"/>
  <c r="Q46" i="1"/>
  <c r="Q48" i="1" l="1"/>
  <c r="V48" i="1"/>
  <c r="K24" i="1"/>
  <c r="P49" i="1"/>
  <c r="G49" i="1"/>
  <c r="K49" i="1"/>
  <c r="T49" i="1" s="1"/>
  <c r="I50" i="1"/>
  <c r="H51" i="1"/>
  <c r="J50" i="1"/>
  <c r="M50" i="1" s="1"/>
  <c r="N25" i="1" s="1"/>
  <c r="O25" i="1" s="1"/>
  <c r="D56" i="1"/>
  <c r="F56" i="1"/>
  <c r="I51" i="1" l="1"/>
  <c r="J51" i="1"/>
  <c r="M51" i="1" s="1"/>
  <c r="N26" i="1" s="1"/>
  <c r="O26" i="1" s="1"/>
  <c r="H52" i="1"/>
  <c r="Q49" i="1"/>
  <c r="V49" i="1"/>
  <c r="K25" i="1"/>
  <c r="P50" i="1"/>
  <c r="G50" i="1"/>
  <c r="K50" i="1"/>
  <c r="T50" i="1" s="1"/>
  <c r="F57" i="1"/>
  <c r="D57" i="1"/>
  <c r="K26" i="1" l="1"/>
  <c r="G51" i="1"/>
  <c r="K51" i="1"/>
  <c r="T51" i="1" s="1"/>
  <c r="P51" i="1"/>
  <c r="Q50" i="1"/>
  <c r="V50" i="1"/>
  <c r="J52" i="1"/>
  <c r="M52" i="1" s="1"/>
  <c r="N27" i="1" s="1"/>
  <c r="O27" i="1" s="1"/>
  <c r="I52" i="1"/>
  <c r="H53" i="1"/>
  <c r="F58" i="1"/>
  <c r="D58" i="1"/>
  <c r="K27" i="1" l="1"/>
  <c r="P52" i="1"/>
  <c r="G52" i="1"/>
  <c r="K52" i="1"/>
  <c r="T52" i="1" s="1"/>
  <c r="V51" i="1"/>
  <c r="Q51" i="1"/>
  <c r="J53" i="1"/>
  <c r="M53" i="1" s="1"/>
  <c r="N28" i="1" s="1"/>
  <c r="O28" i="1" s="1"/>
  <c r="I53" i="1"/>
  <c r="H54" i="1"/>
  <c r="D59" i="1"/>
  <c r="F59" i="1"/>
  <c r="I54" i="1" l="1"/>
  <c r="J54" i="1"/>
  <c r="M54" i="1" s="1"/>
  <c r="N29" i="1" s="1"/>
  <c r="O29" i="1" s="1"/>
  <c r="H55" i="1"/>
  <c r="K28" i="1"/>
  <c r="P53" i="1"/>
  <c r="G53" i="1"/>
  <c r="K53" i="1"/>
  <c r="T53" i="1" s="1"/>
  <c r="Q52" i="1"/>
  <c r="V52" i="1"/>
  <c r="D60" i="1"/>
  <c r="F60" i="1"/>
  <c r="I55" i="1" l="1"/>
  <c r="J55" i="1"/>
  <c r="M55" i="1" s="1"/>
  <c r="N30" i="1" s="1"/>
  <c r="O30" i="1" s="1"/>
  <c r="H56" i="1"/>
  <c r="Q53" i="1"/>
  <c r="V53" i="1"/>
  <c r="G54" i="1"/>
  <c r="K54" i="1"/>
  <c r="T54" i="1" s="1"/>
  <c r="P54" i="1"/>
  <c r="K29" i="1"/>
  <c r="P55" i="1" l="1"/>
  <c r="G55" i="1"/>
  <c r="K55" i="1"/>
  <c r="T55" i="1" s="1"/>
  <c r="K30" i="1"/>
  <c r="J56" i="1"/>
  <c r="M56" i="1" s="1"/>
  <c r="N31" i="1" s="1"/>
  <c r="O31" i="1" s="1"/>
  <c r="I56" i="1"/>
  <c r="H57" i="1"/>
  <c r="Q54" i="1"/>
  <c r="V54" i="1"/>
  <c r="J57" i="1" l="1"/>
  <c r="M57" i="1" s="1"/>
  <c r="N32" i="1" s="1"/>
  <c r="O32" i="1" s="1"/>
  <c r="I57" i="1"/>
  <c r="H58" i="1"/>
  <c r="K56" i="1"/>
  <c r="T56" i="1" s="1"/>
  <c r="P56" i="1"/>
  <c r="G56" i="1"/>
  <c r="K31" i="1"/>
  <c r="Q55" i="1"/>
  <c r="V55" i="1"/>
  <c r="J11" i="1"/>
  <c r="F61" i="1"/>
  <c r="D61" i="1"/>
  <c r="I58" i="1" l="1"/>
  <c r="H59" i="1"/>
  <c r="J58" i="1"/>
  <c r="M58" i="1" s="1"/>
  <c r="N33" i="1" s="1"/>
  <c r="O33" i="1" s="1"/>
  <c r="K57" i="1"/>
  <c r="T57" i="1" s="1"/>
  <c r="P57" i="1"/>
  <c r="G57" i="1"/>
  <c r="K32" i="1"/>
  <c r="Q56" i="1"/>
  <c r="V56" i="1"/>
  <c r="I59" i="1" l="1"/>
  <c r="J59" i="1"/>
  <c r="M59" i="1" s="1"/>
  <c r="N34" i="1" s="1"/>
  <c r="O34" i="1" s="1"/>
  <c r="H60" i="1"/>
  <c r="G58" i="1"/>
  <c r="K58" i="1"/>
  <c r="T58" i="1" s="1"/>
  <c r="P58" i="1"/>
  <c r="K33" i="1"/>
  <c r="Q57" i="1"/>
  <c r="V57" i="1"/>
  <c r="J60" i="1" l="1"/>
  <c r="M60" i="1" s="1"/>
  <c r="N35" i="1" s="1"/>
  <c r="I60" i="1"/>
  <c r="H61" i="1"/>
  <c r="Q58" i="1"/>
  <c r="V58" i="1"/>
  <c r="P59" i="1"/>
  <c r="G59" i="1"/>
  <c r="K59" i="1"/>
  <c r="T59" i="1" s="1"/>
  <c r="K34" i="1"/>
  <c r="J61" i="1" l="1"/>
  <c r="M61" i="1" s="1"/>
  <c r="N36" i="1" s="1"/>
  <c r="I61" i="1"/>
  <c r="Q59" i="1"/>
  <c r="V59" i="1"/>
  <c r="G60" i="1"/>
  <c r="K60" i="1"/>
  <c r="T60" i="1" s="1"/>
  <c r="P60" i="1"/>
  <c r="K35" i="1"/>
  <c r="O35" i="1"/>
  <c r="O36" i="1" l="1"/>
  <c r="N37" i="1"/>
  <c r="O37" i="1" s="1"/>
  <c r="K36" i="1"/>
  <c r="G61" i="1"/>
  <c r="K61" i="1"/>
  <c r="T61" i="1" s="1"/>
  <c r="P61" i="1"/>
  <c r="Q60" i="1"/>
  <c r="V60" i="1"/>
  <c r="Q61" i="1" l="1"/>
  <c r="N10" i="1" s="1"/>
  <c r="V61" i="1"/>
  <c r="Q63" i="1" l="1"/>
  <c r="U47" i="1"/>
  <c r="W47" i="1" s="1"/>
  <c r="X47" i="1" s="1"/>
  <c r="U57" i="1" l="1"/>
  <c r="W57" i="1" s="1"/>
  <c r="X57" i="1" s="1"/>
  <c r="U44" i="1"/>
  <c r="W44" i="1" s="1"/>
  <c r="X44" i="1" s="1"/>
  <c r="U52" i="1"/>
  <c r="W52" i="1" s="1"/>
  <c r="X52" i="1" s="1"/>
  <c r="U58" i="1"/>
  <c r="W58" i="1" s="1"/>
  <c r="X58" i="1" s="1"/>
  <c r="U46" i="1"/>
  <c r="W46" i="1" s="1"/>
  <c r="X46" i="1" s="1"/>
  <c r="N11" i="1"/>
  <c r="U60" i="1"/>
  <c r="W60" i="1" s="1"/>
  <c r="X60" i="1" s="1"/>
  <c r="U49" i="1"/>
  <c r="W49" i="1" s="1"/>
  <c r="X49" i="1" s="1"/>
  <c r="U43" i="1"/>
  <c r="W43" i="1" s="1"/>
  <c r="X43" i="1" s="1"/>
  <c r="U51" i="1"/>
  <c r="W51" i="1" s="1"/>
  <c r="X51" i="1" s="1"/>
  <c r="U54" i="1"/>
  <c r="W54" i="1" s="1"/>
  <c r="X54" i="1" s="1"/>
  <c r="U48" i="1"/>
  <c r="W48" i="1" s="1"/>
  <c r="X48" i="1" s="1"/>
  <c r="U40" i="1"/>
  <c r="U45" i="1"/>
  <c r="W45" i="1" s="1"/>
  <c r="X45" i="1" s="1"/>
  <c r="U56" i="1"/>
  <c r="W56" i="1" s="1"/>
  <c r="X56" i="1" s="1"/>
  <c r="U50" i="1"/>
  <c r="W50" i="1" s="1"/>
  <c r="X50" i="1" s="1"/>
  <c r="U42" i="1"/>
  <c r="W42" i="1" s="1"/>
  <c r="X42" i="1" s="1"/>
  <c r="U61" i="1"/>
  <c r="W61" i="1" s="1"/>
  <c r="X61" i="1" s="1"/>
  <c r="U53" i="1"/>
  <c r="W53" i="1" s="1"/>
  <c r="X53" i="1" s="1"/>
  <c r="U59" i="1"/>
  <c r="W59" i="1" s="1"/>
  <c r="X59" i="1" s="1"/>
  <c r="U55" i="1"/>
  <c r="W55" i="1" s="1"/>
  <c r="X55" i="1" s="1"/>
  <c r="X64" i="1" l="1"/>
  <c r="W64" i="1"/>
  <c r="N12" i="1" l="1"/>
</calcChain>
</file>

<file path=xl/comments1.xml><?xml version="1.0" encoding="utf-8"?>
<comments xmlns="http://schemas.openxmlformats.org/spreadsheetml/2006/main">
  <authors>
    <author>Lintura Leandro</author>
  </authors>
  <commentList>
    <comment ref="R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R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<sst xmlns="http://schemas.openxmlformats.org/spreadsheetml/2006/main" count="43" uniqueCount="41">
  <si>
    <t>ON Telecom Argentina S.A. - Clase 14 (Dólar Linked)</t>
  </si>
  <si>
    <t>Fecha de Emisión:</t>
  </si>
  <si>
    <t>TIR:</t>
  </si>
  <si>
    <t>Fecha de Vto:</t>
  </si>
  <si>
    <t xml:space="preserve">TNA: </t>
  </si>
  <si>
    <t>Cupón:</t>
  </si>
  <si>
    <t>Fijo a licitar</t>
  </si>
  <si>
    <t>Duration (meses):</t>
  </si>
  <si>
    <t>Calificación (Fix/Moody´s):</t>
  </si>
  <si>
    <t>AA+</t>
  </si>
  <si>
    <t>Fecha:</t>
  </si>
  <si>
    <t>Plazo (meses):</t>
  </si>
  <si>
    <t>Cupón a licitar:</t>
  </si>
  <si>
    <t>Meses</t>
  </si>
  <si>
    <t>Amortización</t>
  </si>
  <si>
    <t>Interés</t>
  </si>
  <si>
    <t>Total</t>
  </si>
  <si>
    <t>Días Devengamiento</t>
  </si>
  <si>
    <t>Días Totales</t>
  </si>
  <si>
    <t>Cupón</t>
  </si>
  <si>
    <t>Capital</t>
  </si>
  <si>
    <t>Capital Residual</t>
  </si>
  <si>
    <t>Flujo</t>
  </si>
  <si>
    <t>Flujo Valor Nominal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</si>
  <si>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</si>
  <si>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</si>
  <si>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</si>
  <si>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</si>
  <si>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</si>
  <si>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</si>
  <si>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intereses</t>
  </si>
  <si>
    <t>capital</t>
  </si>
  <si>
    <t>TC Inicial</t>
  </si>
  <si>
    <t>V/N en AR$:</t>
  </si>
  <si>
    <t>V/N en US$:</t>
  </si>
  <si>
    <t>Precio Clean:</t>
  </si>
  <si>
    <t>Trimestrales</t>
  </si>
  <si>
    <t>Intereses:</t>
  </si>
  <si>
    <t>Pago</t>
  </si>
  <si>
    <t>Fecha Dev</t>
  </si>
  <si>
    <t>Fecha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</si>
</sst>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[$-409]d\-mmm\-yy;@"/>
    <numFmt numFmtId="165" formatCode="0.0000%"/>
    <numFmt numFmtId="166" formatCode="0.0000"/>
    <numFmt numFmtId="167" formatCode="#,##0_ ;[Red]\-#,##0\ "/>
    <numFmt numFmtId="168" formatCode="[$-F800]dddd\,\ mmmm\ dd\,\ yyyy"/>
    <numFmt numFmtId="169" formatCode="#,##0.00_ ;[Red]\-#,##0.00\ "/>
    <numFmt numFmtId="170" formatCode="#,##0.000000_ ;[Red]\-#,##0.000000\ "/>
    <numFmt numFmtId="171" formatCode="#,##0.00000_ ;[Red]\-#,##0.000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2" fillId="2" borderId="0" xfId="0" applyFont="1" applyFill="1" applyProtection="1"/>
    <xf numFmtId="0" fontId="5" fillId="2" borderId="4" xfId="0" applyFont="1" applyFill="1" applyBorder="1" applyAlignment="1" applyProtection="1">
      <alignment horizontal="right"/>
    </xf>
    <xf numFmtId="0" fontId="5" fillId="2" borderId="7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right"/>
    </xf>
    <xf numFmtId="0" fontId="5" fillId="2" borderId="13" xfId="0" applyFont="1" applyFill="1" applyBorder="1" applyAlignment="1" applyProtection="1">
      <alignment horizontal="center"/>
    </xf>
    <xf numFmtId="164" fontId="5" fillId="2" borderId="3" xfId="3" applyNumberFormat="1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3" fontId="2" fillId="2" borderId="14" xfId="3" applyNumberFormat="1" applyFont="1" applyFill="1" applyBorder="1" applyAlignment="1" applyProtection="1">
      <alignment horizontal="center"/>
    </xf>
    <xf numFmtId="15" fontId="2" fillId="2" borderId="15" xfId="0" applyNumberFormat="1" applyFont="1" applyFill="1" applyBorder="1" applyAlignment="1" applyProtection="1">
      <alignment horizontal="center"/>
    </xf>
    <xf numFmtId="4" fontId="2" fillId="2" borderId="8" xfId="3" applyNumberFormat="1" applyFont="1" applyFill="1" applyBorder="1" applyAlignment="1" applyProtection="1">
      <alignment horizontal="center"/>
    </xf>
    <xf numFmtId="4" fontId="2" fillId="2" borderId="8" xfId="0" applyNumberFormat="1" applyFont="1" applyFill="1" applyBorder="1" applyAlignment="1" applyProtection="1">
      <alignment horizontal="center"/>
    </xf>
    <xf numFmtId="3" fontId="2" fillId="2" borderId="15" xfId="3" applyNumberFormat="1" applyFont="1" applyFill="1" applyBorder="1" applyAlignment="1" applyProtection="1">
      <alignment horizontal="center"/>
    </xf>
    <xf numFmtId="4" fontId="5" fillId="2" borderId="6" xfId="3" applyNumberFormat="1" applyFont="1" applyFill="1" applyBorder="1" applyAlignment="1" applyProtection="1">
      <alignment horizontal="center"/>
    </xf>
    <xf numFmtId="15" fontId="5" fillId="2" borderId="3" xfId="0" applyNumberFormat="1" applyFont="1" applyFill="1" applyBorder="1" applyAlignment="1" applyProtection="1">
      <alignment horizontal="center"/>
    </xf>
    <xf numFmtId="4" fontId="5" fillId="2" borderId="3" xfId="3" applyNumberFormat="1" applyFont="1" applyFill="1" applyBorder="1" applyAlignment="1" applyProtection="1">
      <alignment horizontal="center"/>
    </xf>
    <xf numFmtId="4" fontId="5" fillId="2" borderId="3" xfId="0" applyNumberFormat="1" applyFont="1" applyFill="1" applyBorder="1" applyAlignment="1" applyProtection="1">
      <alignment horizontal="center"/>
    </xf>
    <xf numFmtId="15" fontId="2" fillId="2" borderId="7" xfId="0" applyNumberFormat="1" applyFont="1" applyFill="1" applyBorder="1" applyAlignment="1" applyProtection="1">
      <alignment horizontal="center"/>
    </xf>
    <xf numFmtId="38" fontId="2" fillId="2" borderId="0" xfId="0" applyNumberFormat="1" applyFont="1" applyFill="1" applyBorder="1" applyAlignment="1" applyProtection="1">
      <alignment horizontal="center" vertical="center"/>
    </xf>
    <xf numFmtId="10" fontId="2" fillId="2" borderId="0" xfId="2" applyNumberFormat="1" applyFont="1" applyFill="1" applyBorder="1" applyAlignment="1" applyProtection="1">
      <alignment horizontal="center"/>
    </xf>
    <xf numFmtId="40" fontId="5" fillId="2" borderId="0" xfId="0" applyNumberFormat="1" applyFont="1" applyFill="1" applyBorder="1" applyAlignment="1" applyProtection="1">
      <alignment horizontal="center" vertical="center"/>
    </xf>
    <xf numFmtId="38" fontId="2" fillId="2" borderId="8" xfId="0" applyNumberFormat="1" applyFont="1" applyFill="1" applyBorder="1" applyAlignment="1" applyProtection="1">
      <alignment horizontal="center" vertical="center"/>
    </xf>
    <xf numFmtId="38" fontId="2" fillId="2" borderId="0" xfId="0" applyNumberFormat="1" applyFont="1" applyFill="1" applyBorder="1" applyAlignment="1" applyProtection="1">
      <alignment horizontal="center"/>
    </xf>
    <xf numFmtId="169" fontId="2" fillId="2" borderId="0" xfId="1" applyNumberFormat="1" applyFont="1" applyFill="1" applyBorder="1" applyAlignment="1" applyProtection="1">
      <alignment horizontal="center"/>
    </xf>
    <xf numFmtId="40" fontId="2" fillId="2" borderId="0" xfId="0" applyNumberFormat="1" applyFont="1" applyFill="1" applyBorder="1" applyAlignment="1" applyProtection="1">
      <alignment horizontal="center"/>
    </xf>
    <xf numFmtId="38" fontId="2" fillId="2" borderId="8" xfId="0" applyNumberFormat="1" applyFont="1" applyFill="1" applyBorder="1" applyAlignment="1" applyProtection="1">
      <alignment horizontal="center"/>
    </xf>
    <xf numFmtId="15" fontId="2" fillId="2" borderId="9" xfId="0" applyNumberFormat="1" applyFont="1" applyFill="1" applyBorder="1" applyAlignment="1" applyProtection="1">
      <alignment horizontal="center"/>
    </xf>
    <xf numFmtId="38" fontId="2" fillId="2" borderId="10" xfId="0" applyNumberFormat="1" applyFont="1" applyFill="1" applyBorder="1" applyAlignment="1" applyProtection="1">
      <alignment horizontal="center"/>
    </xf>
    <xf numFmtId="10" fontId="2" fillId="2" borderId="10" xfId="2" applyNumberFormat="1" applyFont="1" applyFill="1" applyBorder="1" applyAlignment="1" applyProtection="1">
      <alignment horizontal="center"/>
    </xf>
    <xf numFmtId="169" fontId="2" fillId="2" borderId="10" xfId="1" applyNumberFormat="1" applyFont="1" applyFill="1" applyBorder="1" applyAlignment="1" applyProtection="1">
      <alignment horizontal="center"/>
    </xf>
    <xf numFmtId="40" fontId="2" fillId="2" borderId="10" xfId="0" applyNumberFormat="1" applyFont="1" applyFill="1" applyBorder="1" applyAlignment="1" applyProtection="1">
      <alignment horizontal="center"/>
    </xf>
    <xf numFmtId="38" fontId="2" fillId="2" borderId="11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9" fontId="2" fillId="2" borderId="0" xfId="2" applyFont="1" applyFill="1" applyProtection="1"/>
    <xf numFmtId="165" fontId="2" fillId="2" borderId="0" xfId="0" applyNumberFormat="1" applyFont="1" applyFill="1" applyBorder="1" applyProtection="1"/>
    <xf numFmtId="14" fontId="2" fillId="2" borderId="0" xfId="0" applyNumberFormat="1" applyFont="1" applyFill="1" applyProtection="1"/>
    <xf numFmtId="14" fontId="2" fillId="2" borderId="0" xfId="0" applyNumberFormat="1" applyFont="1" applyFill="1" applyBorder="1" applyProtection="1"/>
    <xf numFmtId="2" fontId="2" fillId="2" borderId="0" xfId="0" applyNumberFormat="1" applyFont="1" applyFill="1" applyProtection="1"/>
    <xf numFmtId="168" fontId="2" fillId="2" borderId="5" xfId="3" applyNumberFormat="1" applyFont="1" applyFill="1" applyBorder="1" applyAlignment="1" applyProtection="1">
      <alignment horizontal="center"/>
    </xf>
    <xf numFmtId="164" fontId="5" fillId="2" borderId="0" xfId="3" applyNumberFormat="1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right"/>
    </xf>
    <xf numFmtId="167" fontId="5" fillId="2" borderId="0" xfId="0" applyNumberFormat="1" applyFont="1" applyFill="1" applyBorder="1" applyProtection="1"/>
    <xf numFmtId="165" fontId="2" fillId="2" borderId="0" xfId="2" applyNumberFormat="1" applyFont="1" applyFill="1" applyProtection="1"/>
    <xf numFmtId="0" fontId="5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5" fontId="5" fillId="2" borderId="0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43" fontId="2" fillId="2" borderId="0" xfId="1" applyFont="1" applyFill="1" applyAlignment="1" applyProtection="1">
      <alignment horizontal="center" vertical="center"/>
    </xf>
    <xf numFmtId="170" fontId="6" fillId="2" borderId="0" xfId="0" applyNumberFormat="1" applyFont="1" applyFill="1" applyBorder="1" applyAlignment="1" applyProtection="1">
      <alignment horizontal="center" vertical="center"/>
    </xf>
    <xf numFmtId="170" fontId="2" fillId="2" borderId="0" xfId="0" applyNumberFormat="1" applyFont="1" applyFill="1" applyAlignment="1" applyProtection="1">
      <alignment horizontal="center" vertical="center"/>
    </xf>
    <xf numFmtId="15" fontId="2" fillId="2" borderId="0" xfId="0" applyNumberFormat="1" applyFont="1" applyFill="1" applyBorder="1" applyAlignment="1" applyProtection="1">
      <alignment horizontal="center"/>
    </xf>
    <xf numFmtId="164" fontId="2" fillId="2" borderId="0" xfId="3" applyNumberFormat="1" applyFont="1" applyFill="1" applyBorder="1" applyAlignment="1" applyProtection="1">
      <alignment horizontal="center"/>
    </xf>
    <xf numFmtId="40" fontId="5" fillId="2" borderId="12" xfId="0" applyNumberFormat="1" applyFont="1" applyFill="1" applyBorder="1" applyAlignment="1" applyProtection="1">
      <alignment horizontal="center"/>
    </xf>
    <xf numFmtId="38" fontId="5" fillId="2" borderId="12" xfId="0" applyNumberFormat="1" applyFont="1" applyFill="1" applyBorder="1" applyAlignment="1" applyProtection="1">
      <alignment horizontal="center"/>
    </xf>
    <xf numFmtId="170" fontId="2" fillId="2" borderId="0" xfId="0" applyNumberFormat="1" applyFont="1" applyFill="1" applyBorder="1" applyAlignment="1" applyProtection="1">
      <alignment horizontal="center" vertical="center"/>
    </xf>
    <xf numFmtId="171" fontId="2" fillId="2" borderId="0" xfId="0" applyNumberFormat="1" applyFont="1" applyFill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/>
    <xf numFmtId="0" fontId="4" fillId="2" borderId="3" xfId="0" applyFont="1" applyFill="1" applyBorder="1" applyAlignment="1" applyProtection="1"/>
    <xf numFmtId="164" fontId="5" fillId="2" borderId="5" xfId="3" applyNumberFormat="1" applyFont="1" applyFill="1" applyBorder="1" applyAlignment="1" applyProtection="1">
      <alignment horizontal="center"/>
      <protection locked="0"/>
    </xf>
    <xf numFmtId="164" fontId="5" fillId="2" borderId="6" xfId="3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right"/>
    </xf>
    <xf numFmtId="0" fontId="5" fillId="2" borderId="5" xfId="0" applyFont="1" applyFill="1" applyBorder="1" applyAlignment="1" applyProtection="1">
      <alignment horizontal="right"/>
    </xf>
    <xf numFmtId="10" fontId="5" fillId="2" borderId="5" xfId="0" applyNumberFormat="1" applyFont="1" applyFill="1" applyBorder="1" applyAlignment="1" applyProtection="1">
      <alignment horizontal="center"/>
    </xf>
    <xf numFmtId="10" fontId="5" fillId="2" borderId="6" xfId="0" applyNumberFormat="1" applyFont="1" applyFill="1" applyBorder="1" applyAlignment="1" applyProtection="1">
      <alignment horizontal="center"/>
    </xf>
    <xf numFmtId="10" fontId="5" fillId="2" borderId="0" xfId="0" applyNumberFormat="1" applyFont="1" applyFill="1" applyBorder="1" applyAlignment="1" applyProtection="1">
      <alignment horizontal="center"/>
    </xf>
    <xf numFmtId="10" fontId="5" fillId="2" borderId="8" xfId="0" applyNumberFormat="1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2" fontId="5" fillId="2" borderId="0" xfId="0" applyNumberFormat="1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167" fontId="5" fillId="0" borderId="0" xfId="0" applyNumberFormat="1" applyFont="1" applyFill="1" applyBorder="1" applyAlignment="1" applyProtection="1">
      <alignment horizontal="center"/>
      <protection locked="0"/>
    </xf>
    <xf numFmtId="167" fontId="5" fillId="0" borderId="8" xfId="0" applyNumberFormat="1" applyFont="1" applyFill="1" applyBorder="1" applyAlignment="1" applyProtection="1">
      <alignment horizontal="center"/>
      <protection locked="0"/>
    </xf>
    <xf numFmtId="164" fontId="5" fillId="2" borderId="0" xfId="3" applyNumberFormat="1" applyFont="1" applyFill="1" applyBorder="1" applyAlignment="1" applyProtection="1">
      <alignment horizontal="center"/>
    </xf>
    <xf numFmtId="164" fontId="5" fillId="2" borderId="8" xfId="3" applyNumberFormat="1" applyFont="1" applyFill="1" applyBorder="1" applyAlignment="1" applyProtection="1">
      <alignment horizontal="center"/>
    </xf>
    <xf numFmtId="166" fontId="5" fillId="2" borderId="0" xfId="0" applyNumberFormat="1" applyFont="1" applyFill="1" applyBorder="1" applyAlignment="1" applyProtection="1">
      <alignment horizontal="center"/>
    </xf>
    <xf numFmtId="166" fontId="5" fillId="2" borderId="8" xfId="0" applyNumberFormat="1" applyFont="1" applyFill="1" applyBorder="1" applyAlignment="1" applyProtection="1">
      <alignment horizontal="center"/>
    </xf>
    <xf numFmtId="164" fontId="5" fillId="2" borderId="10" xfId="3" applyNumberFormat="1" applyFont="1" applyFill="1" applyBorder="1" applyAlignment="1" applyProtection="1">
      <alignment horizontal="center"/>
      <protection locked="0"/>
    </xf>
    <xf numFmtId="164" fontId="5" fillId="2" borderId="11" xfId="3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right"/>
    </xf>
    <xf numFmtId="0" fontId="5" fillId="2" borderId="10" xfId="0" applyFont="1" applyFill="1" applyBorder="1" applyAlignment="1" applyProtection="1">
      <alignment horizontal="right"/>
    </xf>
    <xf numFmtId="0" fontId="5" fillId="2" borderId="10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10" fontId="5" fillId="3" borderId="11" xfId="2" applyNumberFormat="1" applyFont="1" applyFill="1" applyBorder="1" applyAlignment="1" applyProtection="1">
      <alignment horizontal="center"/>
      <protection locked="0"/>
    </xf>
    <xf numFmtId="10" fontId="5" fillId="3" borderId="12" xfId="2" applyNumberFormat="1" applyFont="1" applyFill="1" applyBorder="1" applyAlignment="1" applyProtection="1">
      <alignment horizontal="center"/>
      <protection locked="0"/>
    </xf>
    <xf numFmtId="164" fontId="5" fillId="2" borderId="0" xfId="3" applyNumberFormat="1" applyFont="1" applyFill="1" applyBorder="1" applyAlignment="1" applyProtection="1">
      <alignment horizontal="center"/>
      <protection locked="0"/>
    </xf>
    <xf numFmtId="164" fontId="5" fillId="2" borderId="8" xfId="3" applyNumberFormat="1" applyFont="1" applyFill="1" applyBorder="1" applyAlignment="1" applyProtection="1">
      <alignment horizontal="center"/>
      <protection locked="0"/>
    </xf>
    <xf numFmtId="167" fontId="5" fillId="3" borderId="0" xfId="0" applyNumberFormat="1" applyFont="1" applyFill="1" applyBorder="1" applyAlignment="1" applyProtection="1">
      <alignment horizontal="center"/>
      <protection locked="0"/>
    </xf>
    <xf numFmtId="167" fontId="5" fillId="3" borderId="8" xfId="0" applyNumberFormat="1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164" fontId="5" fillId="2" borderId="4" xfId="3" applyNumberFormat="1" applyFont="1" applyFill="1" applyBorder="1" applyAlignment="1" applyProtection="1">
      <alignment horizontal="center" vertical="center" wrapText="1"/>
    </xf>
    <xf numFmtId="164" fontId="5" fillId="2" borderId="9" xfId="3" applyNumberFormat="1" applyFont="1" applyFill="1" applyBorder="1" applyAlignment="1" applyProtection="1">
      <alignment horizontal="center" vertical="center" wrapText="1"/>
    </xf>
    <xf numFmtId="164" fontId="5" fillId="2" borderId="5" xfId="3" applyNumberFormat="1" applyFont="1" applyFill="1" applyBorder="1" applyAlignment="1" applyProtection="1">
      <alignment horizontal="center" vertical="center" wrapText="1"/>
    </xf>
    <xf numFmtId="164" fontId="5" fillId="2" borderId="10" xfId="3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</cellXfs>
  <cellStyles count="4">
    <cellStyle name="Millares" xfId="1" builtinId="3"/>
    <cellStyle name="Normal" xfId="0" builtinId="0"/>
    <cellStyle name="Normal_Macro Flujos Última" xfId="3"/>
    <cellStyle name="Porcentaje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9527</xdr:colOff>
      <xdr:row>64</xdr:row>
      <xdr:rowOff>38100</xdr:rowOff>
    </xdr:from>
    <xdr:to>
      <xdr:col>17</xdr:col>
      <xdr:colOff>28576</xdr:colOff>
      <xdr:row>69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4895852" y="9029700"/>
          <a:ext cx="6191249" cy="6953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11</xdr:col>
      <xdr:colOff>19050</xdr:colOff>
      <xdr:row>2</xdr:row>
      <xdr:rowOff>38101</xdr:rowOff>
    </xdr:from>
    <xdr:to>
      <xdr:col>12</xdr:col>
      <xdr:colOff>676716</xdr:colOff>
      <xdr:row>5</xdr:row>
      <xdr:rowOff>56055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029450" y="323851"/>
          <a:ext cx="136251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47626</xdr:colOff>
      <xdr:row>2</xdr:row>
      <xdr:rowOff>95251</xdr:rowOff>
    </xdr:from>
    <xdr:to>
      <xdr:col>14</xdr:col>
      <xdr:colOff>733426</xdr:colOff>
      <xdr:row>5</xdr:row>
      <xdr:rowOff>50801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63" t="15998" r="29343" b="18010"/>
        <a:stretch/>
      </xdr:blipFill>
      <xdr:spPr>
        <a:xfrm>
          <a:off x="8534401" y="381001"/>
          <a:ext cx="1466850" cy="38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Y298"/>
  <sheetViews>
    <sheetView tabSelected="1" workbookViewId="0">
      <selection activeCell="R14" sqref="R14:S14"/>
    </sheetView>
  </sheetViews>
  <sheetFormatPr baseColWidth="10" defaultColWidth="11.42578125" defaultRowHeight="11.25" x14ac:dyDescent="0.2"/>
  <cols>
    <col min="1" max="1" width="11.42578125" style="1"/>
    <col min="2" max="2" width="0" style="1" hidden="1" customWidth="1"/>
    <col min="3" max="3" width="3.140625" style="1" hidden="1" customWidth="1"/>
    <col min="4" max="4" width="2.7109375" style="1" hidden="1" customWidth="1"/>
    <col min="5" max="5" width="18.85546875" style="1" hidden="1" customWidth="1"/>
    <col min="6" max="6" width="5.7109375" style="1" hidden="1" customWidth="1"/>
    <col min="7" max="7" width="8.42578125" style="1" hidden="1" customWidth="1"/>
    <col min="8" max="8" width="26.140625" style="1" hidden="1" customWidth="1"/>
    <col min="9" max="9" width="15" style="1" customWidth="1"/>
    <col min="10" max="11" width="8.42578125" style="1" customWidth="1"/>
    <col min="12" max="12" width="10.5703125" style="1" customWidth="1"/>
    <col min="13" max="13" width="11.5703125" style="1" customWidth="1"/>
    <col min="14" max="14" width="11.7109375" style="1" customWidth="1"/>
    <col min="15" max="15" width="12.140625" style="1" customWidth="1"/>
    <col min="16" max="16" width="13.85546875" style="1" customWidth="1"/>
    <col min="17" max="17" width="10.28515625" style="1" customWidth="1"/>
    <col min="18" max="18" width="8.85546875" style="1" customWidth="1"/>
    <col min="19" max="19" width="8.140625" style="1" customWidth="1"/>
    <col min="20" max="20" width="15.28515625" style="32" hidden="1" customWidth="1"/>
    <col min="21" max="21" width="13.28515625" style="32" hidden="1" customWidth="1"/>
    <col min="22" max="23" width="9.5703125" style="1" hidden="1" customWidth="1"/>
    <col min="24" max="24" width="15.85546875" style="1" hidden="1" customWidth="1"/>
    <col min="25" max="25" width="8.28515625" style="1" customWidth="1"/>
    <col min="26" max="26" width="11.42578125" style="1" customWidth="1"/>
    <col min="27" max="16384" width="11.42578125" style="1"/>
  </cols>
  <sheetData>
    <row r="5" spans="6:23" x14ac:dyDescent="0.2">
      <c r="L5" s="33"/>
      <c r="M5" s="33"/>
    </row>
    <row r="8" spans="6:23" ht="15.75" x14ac:dyDescent="0.25">
      <c r="I8" s="60" t="s">
        <v>0</v>
      </c>
      <c r="J8" s="61"/>
      <c r="K8" s="61"/>
      <c r="L8" s="61"/>
      <c r="M8" s="61"/>
      <c r="N8" s="61"/>
      <c r="O8" s="61"/>
      <c r="P8" s="61"/>
      <c r="Q8" s="61"/>
      <c r="R8" s="62"/>
      <c r="S8" s="63"/>
    </row>
    <row r="9" spans="6:23" x14ac:dyDescent="0.2">
      <c r="O9" s="32"/>
    </row>
    <row r="10" spans="6:23" ht="12.75" customHeight="1" x14ac:dyDescent="0.2">
      <c r="I10" s="2" t="s">
        <v>1</v>
      </c>
      <c r="J10" s="64">
        <v>44967</v>
      </c>
      <c r="K10" s="65"/>
      <c r="L10" s="66" t="s">
        <v>2</v>
      </c>
      <c r="M10" s="67"/>
      <c r="N10" s="68">
        <f>XIRR(Q41:Q61,B41:B61)</f>
        <v>1.0037431120872502E-2</v>
      </c>
      <c r="O10" s="69"/>
      <c r="P10" s="66" t="s">
        <v>35</v>
      </c>
      <c r="Q10" s="67"/>
      <c r="R10" s="68">
        <v>1</v>
      </c>
      <c r="S10" s="69"/>
      <c r="T10" s="34"/>
    </row>
    <row r="11" spans="6:23" ht="12.75" customHeight="1" x14ac:dyDescent="0.2">
      <c r="I11" s="3" t="s">
        <v>3</v>
      </c>
      <c r="J11" s="78">
        <f>+E61</f>
        <v>46793</v>
      </c>
      <c r="K11" s="79"/>
      <c r="L11" s="72" t="s">
        <v>4</v>
      </c>
      <c r="M11" s="73"/>
      <c r="N11" s="70">
        <f>+NOMINAL(N10,4)</f>
        <v>9.999869562531849E-3</v>
      </c>
      <c r="O11" s="71"/>
      <c r="P11" s="72" t="s">
        <v>32</v>
      </c>
      <c r="Q11" s="73"/>
      <c r="R11" s="80">
        <v>189.86330000000001</v>
      </c>
      <c r="S11" s="81"/>
    </row>
    <row r="12" spans="6:23" ht="12.75" customHeight="1" x14ac:dyDescent="0.2">
      <c r="F12" s="35"/>
      <c r="I12" s="3" t="s">
        <v>5</v>
      </c>
      <c r="J12" s="70" t="s">
        <v>6</v>
      </c>
      <c r="K12" s="71"/>
      <c r="L12" s="72" t="s">
        <v>7</v>
      </c>
      <c r="M12" s="73"/>
      <c r="N12" s="74">
        <f>+(X64/W64)*12</f>
        <v>58.630964110890943</v>
      </c>
      <c r="O12" s="75"/>
      <c r="P12" s="72" t="s">
        <v>33</v>
      </c>
      <c r="Q12" s="73"/>
      <c r="R12" s="76">
        <f>+R13*R11</f>
        <v>18986330</v>
      </c>
      <c r="S12" s="77"/>
      <c r="U12" s="36"/>
      <c r="W12" s="37"/>
    </row>
    <row r="13" spans="6:23" ht="12.75" customHeight="1" x14ac:dyDescent="0.2">
      <c r="I13" s="3" t="s">
        <v>37</v>
      </c>
      <c r="J13" s="90" t="s">
        <v>36</v>
      </c>
      <c r="K13" s="91"/>
      <c r="L13" s="72" t="s">
        <v>8</v>
      </c>
      <c r="M13" s="73"/>
      <c r="N13" s="74" t="s">
        <v>9</v>
      </c>
      <c r="O13" s="75"/>
      <c r="P13" s="72" t="s">
        <v>34</v>
      </c>
      <c r="Q13" s="73"/>
      <c r="R13" s="92">
        <v>100000</v>
      </c>
      <c r="S13" s="93"/>
      <c r="U13" s="36"/>
    </row>
    <row r="14" spans="6:23" ht="12.75" customHeight="1" x14ac:dyDescent="0.2">
      <c r="I14" s="4" t="s">
        <v>10</v>
      </c>
      <c r="J14" s="82">
        <f>+J10</f>
        <v>44967</v>
      </c>
      <c r="K14" s="83"/>
      <c r="L14" s="84" t="s">
        <v>11</v>
      </c>
      <c r="M14" s="85"/>
      <c r="N14" s="86">
        <v>60</v>
      </c>
      <c r="O14" s="87"/>
      <c r="P14" s="84" t="s">
        <v>12</v>
      </c>
      <c r="Q14" s="85"/>
      <c r="R14" s="88">
        <v>0.01</v>
      </c>
      <c r="S14" s="89"/>
      <c r="U14" s="36"/>
    </row>
    <row r="15" spans="6:23" x14ac:dyDescent="0.2">
      <c r="J15" s="38"/>
      <c r="K15" s="39"/>
      <c r="L15" s="39"/>
      <c r="O15" s="40"/>
      <c r="P15" s="41"/>
      <c r="U15" s="36"/>
    </row>
    <row r="16" spans="6:23" x14ac:dyDescent="0.2">
      <c r="K16" s="5" t="s">
        <v>13</v>
      </c>
      <c r="L16" s="5" t="s">
        <v>40</v>
      </c>
      <c r="M16" s="6" t="s">
        <v>14</v>
      </c>
      <c r="N16" s="6" t="s">
        <v>15</v>
      </c>
      <c r="O16" s="7" t="s">
        <v>16</v>
      </c>
      <c r="P16" s="41"/>
      <c r="U16" s="36"/>
    </row>
    <row r="17" spans="11:18" ht="12.75" customHeight="1" x14ac:dyDescent="0.2">
      <c r="K17" s="8">
        <f>DATEDIF($E$41,L17,"m")</f>
        <v>0</v>
      </c>
      <c r="L17" s="9">
        <f>+B41</f>
        <v>44967</v>
      </c>
      <c r="M17" s="10">
        <f>+$R$13*N42/100</f>
        <v>0</v>
      </c>
      <c r="N17" s="10">
        <f>+$R$13*M42/100</f>
        <v>243.8356164383562</v>
      </c>
      <c r="O17" s="11">
        <f>SUM(M17:N17)</f>
        <v>243.8356164383562</v>
      </c>
      <c r="P17" s="41"/>
      <c r="R17" s="42"/>
    </row>
    <row r="18" spans="11:18" ht="12.75" customHeight="1" x14ac:dyDescent="0.2">
      <c r="K18" s="12">
        <f>DATEDIF($E$41,L18,"m")</f>
        <v>3</v>
      </c>
      <c r="L18" s="9">
        <f t="shared" ref="L18:L36" si="0">+B42</f>
        <v>45056</v>
      </c>
      <c r="M18" s="10">
        <f>+$R$13*N43/100</f>
        <v>0</v>
      </c>
      <c r="N18" s="10">
        <f>+$R$13*M43/100</f>
        <v>252.05479452054794</v>
      </c>
      <c r="O18" s="11">
        <f>SUM(M18:N18)</f>
        <v>252.05479452054794</v>
      </c>
      <c r="P18" s="41"/>
      <c r="R18" s="42"/>
    </row>
    <row r="19" spans="11:18" ht="12.75" customHeight="1" x14ac:dyDescent="0.2">
      <c r="K19" s="12">
        <f>DATEDIF($E$41,L19,"m")</f>
        <v>6</v>
      </c>
      <c r="L19" s="9">
        <f t="shared" si="0"/>
        <v>45148</v>
      </c>
      <c r="M19" s="10">
        <f>+$R$13*N44/100</f>
        <v>0</v>
      </c>
      <c r="N19" s="10">
        <f>+$R$13*M44/100</f>
        <v>252.05479452054794</v>
      </c>
      <c r="O19" s="11">
        <f t="shared" ref="O19:O36" si="1">SUM(M19:N19)</f>
        <v>252.05479452054794</v>
      </c>
      <c r="P19" s="41"/>
      <c r="R19" s="42"/>
    </row>
    <row r="20" spans="11:18" ht="12.75" customHeight="1" x14ac:dyDescent="0.2">
      <c r="K20" s="12">
        <f>DATEDIF($E$41,L20,"m")</f>
        <v>9</v>
      </c>
      <c r="L20" s="9">
        <f t="shared" si="0"/>
        <v>45240</v>
      </c>
      <c r="M20" s="10">
        <f>+$R$13*N45/100</f>
        <v>0</v>
      </c>
      <c r="N20" s="10">
        <f>+$R$13*M45/100</f>
        <v>252.05479452054794</v>
      </c>
      <c r="O20" s="11">
        <f t="shared" si="1"/>
        <v>252.05479452054794</v>
      </c>
      <c r="P20" s="41"/>
      <c r="R20" s="42"/>
    </row>
    <row r="21" spans="11:18" ht="12.75" customHeight="1" x14ac:dyDescent="0.2">
      <c r="K21" s="12">
        <f>DATEDIF($E$41,L21,"m")</f>
        <v>12</v>
      </c>
      <c r="L21" s="9">
        <f t="shared" si="0"/>
        <v>45334</v>
      </c>
      <c r="M21" s="10">
        <f>+$R$13*N46/100</f>
        <v>0</v>
      </c>
      <c r="N21" s="10">
        <f>+$R$13*M46/100</f>
        <v>246.57534246575341</v>
      </c>
      <c r="O21" s="11">
        <f t="shared" si="1"/>
        <v>246.57534246575341</v>
      </c>
      <c r="P21" s="41"/>
      <c r="R21" s="42"/>
    </row>
    <row r="22" spans="11:18" ht="12.75" customHeight="1" x14ac:dyDescent="0.2">
      <c r="K22" s="12">
        <f t="shared" ref="K22:K28" si="2">DATEDIF($E$41,L22,"m")</f>
        <v>15</v>
      </c>
      <c r="L22" s="9">
        <f t="shared" si="0"/>
        <v>45422</v>
      </c>
      <c r="M22" s="10">
        <f t="shared" ref="M22:M28" si="3">+$R$13*N47/100</f>
        <v>0</v>
      </c>
      <c r="N22" s="10">
        <f t="shared" ref="N22:N28" si="4">+$R$13*M47/100</f>
        <v>252.05479452054794</v>
      </c>
      <c r="O22" s="11">
        <f t="shared" ref="O22:O28" si="5">SUM(M22:N22)</f>
        <v>252.05479452054794</v>
      </c>
      <c r="P22" s="41"/>
      <c r="R22" s="42"/>
    </row>
    <row r="23" spans="11:18" ht="12.75" customHeight="1" x14ac:dyDescent="0.2">
      <c r="K23" s="12">
        <f t="shared" si="2"/>
        <v>18</v>
      </c>
      <c r="L23" s="9">
        <f t="shared" si="0"/>
        <v>45516</v>
      </c>
      <c r="M23" s="10">
        <f t="shared" si="3"/>
        <v>0</v>
      </c>
      <c r="N23" s="10">
        <f t="shared" si="4"/>
        <v>252.05479452054794</v>
      </c>
      <c r="O23" s="11">
        <f t="shared" si="5"/>
        <v>252.05479452054794</v>
      </c>
      <c r="P23" s="41"/>
      <c r="R23" s="42"/>
    </row>
    <row r="24" spans="11:18" ht="12.75" customHeight="1" x14ac:dyDescent="0.2">
      <c r="K24" s="12">
        <f t="shared" si="2"/>
        <v>21</v>
      </c>
      <c r="L24" s="9">
        <f t="shared" si="0"/>
        <v>45607</v>
      </c>
      <c r="M24" s="10">
        <f t="shared" si="3"/>
        <v>0</v>
      </c>
      <c r="N24" s="10">
        <f t="shared" si="4"/>
        <v>252.05479452054794</v>
      </c>
      <c r="O24" s="11">
        <f t="shared" si="5"/>
        <v>252.05479452054794</v>
      </c>
      <c r="P24" s="41"/>
      <c r="R24" s="42"/>
    </row>
    <row r="25" spans="11:18" ht="12.75" customHeight="1" x14ac:dyDescent="0.2">
      <c r="K25" s="12">
        <f t="shared" si="2"/>
        <v>24</v>
      </c>
      <c r="L25" s="9">
        <f t="shared" si="0"/>
        <v>45698</v>
      </c>
      <c r="M25" s="10">
        <f t="shared" si="3"/>
        <v>0</v>
      </c>
      <c r="N25" s="10">
        <f t="shared" si="4"/>
        <v>243.8356164383562</v>
      </c>
      <c r="O25" s="11">
        <f t="shared" si="5"/>
        <v>243.8356164383562</v>
      </c>
      <c r="P25" s="41"/>
      <c r="R25" s="42"/>
    </row>
    <row r="26" spans="11:18" ht="12.75" customHeight="1" x14ac:dyDescent="0.2">
      <c r="K26" s="12">
        <f t="shared" si="2"/>
        <v>27</v>
      </c>
      <c r="L26" s="9">
        <f t="shared" si="0"/>
        <v>45789</v>
      </c>
      <c r="M26" s="10">
        <f t="shared" si="3"/>
        <v>0</v>
      </c>
      <c r="N26" s="10">
        <f t="shared" si="4"/>
        <v>252.05479452054794</v>
      </c>
      <c r="O26" s="11">
        <f t="shared" si="5"/>
        <v>252.05479452054794</v>
      </c>
      <c r="P26" s="41"/>
      <c r="R26" s="42"/>
    </row>
    <row r="27" spans="11:18" ht="12.75" customHeight="1" x14ac:dyDescent="0.2">
      <c r="K27" s="12">
        <f t="shared" si="2"/>
        <v>30</v>
      </c>
      <c r="L27" s="9">
        <f t="shared" si="0"/>
        <v>45880</v>
      </c>
      <c r="M27" s="10">
        <f t="shared" si="3"/>
        <v>0</v>
      </c>
      <c r="N27" s="10">
        <f t="shared" si="4"/>
        <v>252.05479452054794</v>
      </c>
      <c r="O27" s="11">
        <f t="shared" si="5"/>
        <v>252.05479452054794</v>
      </c>
      <c r="P27" s="41"/>
      <c r="R27" s="42"/>
    </row>
    <row r="28" spans="11:18" ht="12.75" customHeight="1" x14ac:dyDescent="0.2">
      <c r="K28" s="12">
        <f t="shared" si="2"/>
        <v>33</v>
      </c>
      <c r="L28" s="9">
        <f t="shared" si="0"/>
        <v>45971</v>
      </c>
      <c r="M28" s="10">
        <f t="shared" si="3"/>
        <v>0</v>
      </c>
      <c r="N28" s="10">
        <f t="shared" si="4"/>
        <v>252.05479452054794</v>
      </c>
      <c r="O28" s="11">
        <f t="shared" si="5"/>
        <v>252.05479452054794</v>
      </c>
      <c r="P28" s="41"/>
      <c r="R28" s="42"/>
    </row>
    <row r="29" spans="11:18" ht="12.75" customHeight="1" x14ac:dyDescent="0.2">
      <c r="K29" s="12">
        <f t="shared" ref="K29:K36" si="6">DATEDIF($E$41,L29,"m")</f>
        <v>36</v>
      </c>
      <c r="L29" s="9">
        <f t="shared" si="0"/>
        <v>46063</v>
      </c>
      <c r="M29" s="10">
        <f t="shared" ref="M29:M36" si="7">+$R$13*N54/100</f>
        <v>0</v>
      </c>
      <c r="N29" s="10">
        <f t="shared" ref="N29:N36" si="8">+$R$13*M54/100</f>
        <v>243.8356164383562</v>
      </c>
      <c r="O29" s="11">
        <f t="shared" si="1"/>
        <v>243.8356164383562</v>
      </c>
      <c r="P29" s="41"/>
      <c r="R29" s="42"/>
    </row>
    <row r="30" spans="11:18" ht="12.75" customHeight="1" x14ac:dyDescent="0.2">
      <c r="K30" s="12">
        <f t="shared" si="6"/>
        <v>39</v>
      </c>
      <c r="L30" s="9">
        <f t="shared" si="0"/>
        <v>46153</v>
      </c>
      <c r="M30" s="10">
        <f t="shared" si="7"/>
        <v>0</v>
      </c>
      <c r="N30" s="10">
        <f t="shared" si="8"/>
        <v>252.05479452054794</v>
      </c>
      <c r="O30" s="11">
        <f t="shared" si="1"/>
        <v>252.05479452054794</v>
      </c>
      <c r="P30" s="41"/>
      <c r="R30" s="42"/>
    </row>
    <row r="31" spans="11:18" ht="12.75" customHeight="1" x14ac:dyDescent="0.2">
      <c r="K31" s="12">
        <f t="shared" si="6"/>
        <v>42</v>
      </c>
      <c r="L31" s="9">
        <f t="shared" si="0"/>
        <v>46244</v>
      </c>
      <c r="M31" s="10">
        <f t="shared" si="7"/>
        <v>0</v>
      </c>
      <c r="N31" s="10">
        <f t="shared" si="8"/>
        <v>252.05479452054794</v>
      </c>
      <c r="O31" s="11">
        <f t="shared" si="1"/>
        <v>252.05479452054794</v>
      </c>
      <c r="P31" s="41"/>
      <c r="R31" s="42"/>
    </row>
    <row r="32" spans="11:18" ht="12.75" customHeight="1" x14ac:dyDescent="0.2">
      <c r="K32" s="12">
        <f t="shared" si="6"/>
        <v>45</v>
      </c>
      <c r="L32" s="9">
        <f t="shared" si="0"/>
        <v>46336</v>
      </c>
      <c r="M32" s="10">
        <f t="shared" si="7"/>
        <v>0</v>
      </c>
      <c r="N32" s="10">
        <f t="shared" si="8"/>
        <v>252.05479452054794</v>
      </c>
      <c r="O32" s="11">
        <f t="shared" si="1"/>
        <v>252.05479452054794</v>
      </c>
      <c r="P32" s="41"/>
      <c r="R32" s="42"/>
    </row>
    <row r="33" spans="2:25" ht="12.75" customHeight="1" x14ac:dyDescent="0.2">
      <c r="K33" s="12">
        <f t="shared" si="6"/>
        <v>48</v>
      </c>
      <c r="L33" s="9">
        <f t="shared" si="0"/>
        <v>46428</v>
      </c>
      <c r="M33" s="10">
        <f t="shared" si="7"/>
        <v>0</v>
      </c>
      <c r="N33" s="10">
        <f t="shared" si="8"/>
        <v>243.8356164383562</v>
      </c>
      <c r="O33" s="11">
        <f t="shared" si="1"/>
        <v>243.8356164383562</v>
      </c>
      <c r="P33" s="41"/>
      <c r="R33" s="42"/>
    </row>
    <row r="34" spans="2:25" ht="12.75" customHeight="1" x14ac:dyDescent="0.2">
      <c r="K34" s="12">
        <f t="shared" si="6"/>
        <v>51</v>
      </c>
      <c r="L34" s="9">
        <f t="shared" si="0"/>
        <v>46517</v>
      </c>
      <c r="M34" s="10">
        <f t="shared" si="7"/>
        <v>0</v>
      </c>
      <c r="N34" s="10">
        <f t="shared" si="8"/>
        <v>252.05479452054794</v>
      </c>
      <c r="O34" s="11">
        <f t="shared" si="1"/>
        <v>252.05479452054794</v>
      </c>
      <c r="P34" s="41"/>
      <c r="R34" s="42"/>
    </row>
    <row r="35" spans="2:25" ht="12.75" customHeight="1" x14ac:dyDescent="0.2">
      <c r="K35" s="12">
        <f t="shared" si="6"/>
        <v>54</v>
      </c>
      <c r="L35" s="9">
        <f t="shared" si="0"/>
        <v>46609</v>
      </c>
      <c r="M35" s="10">
        <f t="shared" si="7"/>
        <v>0</v>
      </c>
      <c r="N35" s="10">
        <f t="shared" si="8"/>
        <v>252.05479452054794</v>
      </c>
      <c r="O35" s="11">
        <f t="shared" si="1"/>
        <v>252.05479452054794</v>
      </c>
      <c r="P35" s="41"/>
      <c r="R35" s="42"/>
    </row>
    <row r="36" spans="2:25" ht="12.75" customHeight="1" x14ac:dyDescent="0.2">
      <c r="K36" s="12">
        <f t="shared" si="6"/>
        <v>57</v>
      </c>
      <c r="L36" s="9">
        <f t="shared" si="0"/>
        <v>46701</v>
      </c>
      <c r="M36" s="10">
        <f t="shared" si="7"/>
        <v>100000</v>
      </c>
      <c r="N36" s="10">
        <f t="shared" si="8"/>
        <v>252.05479452054794</v>
      </c>
      <c r="O36" s="11">
        <f t="shared" si="1"/>
        <v>100252.05479452055</v>
      </c>
      <c r="P36" s="41"/>
      <c r="R36" s="42"/>
    </row>
    <row r="37" spans="2:25" ht="12.75" customHeight="1" x14ac:dyDescent="0.2">
      <c r="K37" s="13"/>
      <c r="L37" s="14" t="s">
        <v>16</v>
      </c>
      <c r="M37" s="15">
        <f>SUM(M17:M36)</f>
        <v>100000</v>
      </c>
      <c r="N37" s="15">
        <f>SUM(N17:N36)</f>
        <v>5002.7397260273983</v>
      </c>
      <c r="O37" s="16">
        <f>SUM(M37:N37)</f>
        <v>105002.7397260274</v>
      </c>
      <c r="P37" s="41"/>
    </row>
    <row r="38" spans="2:25" x14ac:dyDescent="0.2">
      <c r="J38" s="43"/>
      <c r="K38" s="39"/>
      <c r="L38" s="39"/>
      <c r="O38" s="40"/>
      <c r="P38" s="41"/>
    </row>
    <row r="39" spans="2:25" ht="18" customHeight="1" x14ac:dyDescent="0.2">
      <c r="I39" s="100" t="s">
        <v>39</v>
      </c>
      <c r="J39" s="102" t="s">
        <v>17</v>
      </c>
      <c r="K39" s="102" t="s">
        <v>18</v>
      </c>
      <c r="L39" s="102" t="s">
        <v>19</v>
      </c>
      <c r="M39" s="94" t="s">
        <v>15</v>
      </c>
      <c r="N39" s="94" t="s">
        <v>20</v>
      </c>
      <c r="O39" s="94" t="s">
        <v>21</v>
      </c>
      <c r="P39" s="96" t="s">
        <v>22</v>
      </c>
      <c r="Q39" s="98" t="s">
        <v>23</v>
      </c>
      <c r="T39" s="44" t="s">
        <v>24</v>
      </c>
      <c r="U39" s="44" t="s">
        <v>25</v>
      </c>
      <c r="V39" s="44" t="s">
        <v>26</v>
      </c>
      <c r="W39" s="44" t="s">
        <v>27</v>
      </c>
      <c r="X39" s="44" t="s">
        <v>28</v>
      </c>
      <c r="Y39" s="44"/>
    </row>
    <row r="40" spans="2:25" ht="18" customHeight="1" x14ac:dyDescent="0.2">
      <c r="B40" s="104" t="s">
        <v>38</v>
      </c>
      <c r="E40" s="1" t="s">
        <v>29</v>
      </c>
      <c r="I40" s="101"/>
      <c r="J40" s="103"/>
      <c r="K40" s="103"/>
      <c r="L40" s="103"/>
      <c r="M40" s="95"/>
      <c r="N40" s="95"/>
      <c r="O40" s="95"/>
      <c r="P40" s="97"/>
      <c r="Q40" s="99"/>
      <c r="T40" s="45"/>
      <c r="U40" s="46">
        <f>+N10</f>
        <v>1.0037431120872502E-2</v>
      </c>
    </row>
    <row r="41" spans="2:25" x14ac:dyDescent="0.2">
      <c r="B41" s="48">
        <v>44967</v>
      </c>
      <c r="D41" s="47"/>
      <c r="E41" s="48">
        <f>+J10</f>
        <v>44967</v>
      </c>
      <c r="F41" s="47"/>
      <c r="G41" s="48">
        <f>+J14</f>
        <v>44967</v>
      </c>
      <c r="H41" s="49">
        <f>+J10</f>
        <v>44967</v>
      </c>
      <c r="I41" s="17">
        <f t="shared" ref="I41:I61" si="9">+H41</f>
        <v>44967</v>
      </c>
      <c r="J41" s="18"/>
      <c r="K41" s="18"/>
      <c r="L41" s="19"/>
      <c r="M41" s="18"/>
      <c r="N41" s="18"/>
      <c r="O41" s="20">
        <v>100</v>
      </c>
      <c r="P41" s="18">
        <f>-R12*100</f>
        <v>-1898633000</v>
      </c>
      <c r="Q41" s="21">
        <f>+R13*-1</f>
        <v>-100000</v>
      </c>
      <c r="T41" s="45"/>
      <c r="U41" s="46"/>
    </row>
    <row r="42" spans="2:25" s="47" customFormat="1" ht="12.75" customHeight="1" x14ac:dyDescent="0.2">
      <c r="B42" s="48">
        <v>45056</v>
      </c>
      <c r="D42" s="47">
        <f t="shared" ref="D42:D61" si="10">DATEDIF($E$41,E42,"m")</f>
        <v>3</v>
      </c>
      <c r="E42" s="48">
        <f>EDATE(E41,3)</f>
        <v>45056</v>
      </c>
      <c r="F42" s="50">
        <f t="shared" ref="F42:F61" si="11">+E42-E41</f>
        <v>89</v>
      </c>
      <c r="G42" s="48">
        <f t="shared" ref="G42:G61" si="12">+I42</f>
        <v>45056</v>
      </c>
      <c r="H42" s="49">
        <f>+H41+F42</f>
        <v>45056</v>
      </c>
      <c r="I42" s="17">
        <f t="shared" si="9"/>
        <v>45056</v>
      </c>
      <c r="J42" s="22">
        <f t="shared" ref="J42:J61" si="13">+H42-H41</f>
        <v>89</v>
      </c>
      <c r="K42" s="22">
        <f t="shared" ref="K42:K61" si="14">+IF(I42-$J$14&lt;0,0,I42-$J$14)</f>
        <v>89</v>
      </c>
      <c r="L42" s="19">
        <f t="shared" ref="L42:L61" si="15">+$R$14</f>
        <v>0.01</v>
      </c>
      <c r="M42" s="23">
        <f>+L42/365*J42*O41</f>
        <v>0.24383561643835619</v>
      </c>
      <c r="N42" s="24">
        <v>0</v>
      </c>
      <c r="O42" s="24">
        <f t="shared" ref="O42:O61" si="16">+O41-N42</f>
        <v>100</v>
      </c>
      <c r="P42" s="24">
        <f t="shared" ref="P42:P61" si="17">+IF(I42&gt;$J$14,M42+N42,0)</f>
        <v>0.24383561643835619</v>
      </c>
      <c r="Q42" s="25">
        <f t="shared" ref="Q42:Q61" si="18">+P42*$R$13/100</f>
        <v>243.8356164383562</v>
      </c>
      <c r="R42" s="1"/>
      <c r="S42" s="1"/>
      <c r="T42" s="51">
        <f t="shared" ref="T42:T61" si="19">K42/365</f>
        <v>0.24383561643835616</v>
      </c>
      <c r="U42" s="51">
        <f t="shared" ref="U42:U61" si="20">1/(1+$N$10)^(K42/365)</f>
        <v>0.99756768132890483</v>
      </c>
      <c r="V42" s="52">
        <f t="shared" ref="V42:V61" si="21">+P42</f>
        <v>0.24383561643835619</v>
      </c>
      <c r="W42" s="52">
        <f>+V42*U42</f>
        <v>0.24324253051581518</v>
      </c>
      <c r="X42" s="52">
        <f>+W42*T42</f>
        <v>5.9311192372349456E-2</v>
      </c>
    </row>
    <row r="43" spans="2:25" s="47" customFormat="1" ht="12.75" customHeight="1" x14ac:dyDescent="0.2">
      <c r="B43" s="48">
        <v>45148</v>
      </c>
      <c r="D43" s="47">
        <f t="shared" si="10"/>
        <v>6</v>
      </c>
      <c r="E43" s="48">
        <f t="shared" ref="E43:E61" si="22">EDATE(E42,3)</f>
        <v>45148</v>
      </c>
      <c r="F43" s="50">
        <f t="shared" si="11"/>
        <v>92</v>
      </c>
      <c r="G43" s="48">
        <f t="shared" si="12"/>
        <v>45148</v>
      </c>
      <c r="H43" s="49">
        <f t="shared" ref="H43:H61" si="23">+H42+F43</f>
        <v>45148</v>
      </c>
      <c r="I43" s="17">
        <f t="shared" si="9"/>
        <v>45148</v>
      </c>
      <c r="J43" s="22">
        <f t="shared" si="13"/>
        <v>92</v>
      </c>
      <c r="K43" s="22">
        <f t="shared" si="14"/>
        <v>181</v>
      </c>
      <c r="L43" s="19">
        <f t="shared" si="15"/>
        <v>0.01</v>
      </c>
      <c r="M43" s="23">
        <f>+L43/365*J43*O42</f>
        <v>0.25205479452054796</v>
      </c>
      <c r="N43" s="24">
        <v>0</v>
      </c>
      <c r="O43" s="24">
        <f t="shared" si="16"/>
        <v>100</v>
      </c>
      <c r="P43" s="24">
        <f t="shared" si="17"/>
        <v>0.25205479452054796</v>
      </c>
      <c r="Q43" s="25">
        <f t="shared" si="18"/>
        <v>252.05479452054794</v>
      </c>
      <c r="R43" s="1"/>
      <c r="S43" s="1"/>
      <c r="T43" s="51">
        <f t="shared" si="19"/>
        <v>0.49589041095890413</v>
      </c>
      <c r="U43" s="51">
        <f t="shared" si="20"/>
        <v>0.99505959288549994</v>
      </c>
      <c r="V43" s="52">
        <f t="shared" si="21"/>
        <v>0.25205479452054796</v>
      </c>
      <c r="W43" s="52">
        <f t="shared" ref="W43:W61" si="24">+V43*U43</f>
        <v>0.25080954122045479</v>
      </c>
      <c r="X43" s="52">
        <f t="shared" ref="X43:X61" si="25">+W43*T43</f>
        <v>0.12437404646822553</v>
      </c>
    </row>
    <row r="44" spans="2:25" s="47" customFormat="1" ht="12.75" customHeight="1" x14ac:dyDescent="0.2">
      <c r="B44" s="48">
        <v>45240</v>
      </c>
      <c r="D44" s="47">
        <f t="shared" si="10"/>
        <v>9</v>
      </c>
      <c r="E44" s="48">
        <f t="shared" si="22"/>
        <v>45240</v>
      </c>
      <c r="F44" s="50">
        <f t="shared" si="11"/>
        <v>92</v>
      </c>
      <c r="G44" s="48">
        <f t="shared" si="12"/>
        <v>45240</v>
      </c>
      <c r="H44" s="49">
        <f t="shared" si="23"/>
        <v>45240</v>
      </c>
      <c r="I44" s="17">
        <f t="shared" si="9"/>
        <v>45240</v>
      </c>
      <c r="J44" s="22">
        <f t="shared" si="13"/>
        <v>92</v>
      </c>
      <c r="K44" s="22">
        <f t="shared" si="14"/>
        <v>273</v>
      </c>
      <c r="L44" s="19">
        <f t="shared" si="15"/>
        <v>0.01</v>
      </c>
      <c r="M44" s="23">
        <f t="shared" ref="M44:M61" si="26">+L44/365*J44*O43</f>
        <v>0.25205479452054796</v>
      </c>
      <c r="N44" s="24">
        <v>0</v>
      </c>
      <c r="O44" s="24">
        <f t="shared" si="16"/>
        <v>100</v>
      </c>
      <c r="P44" s="24">
        <f t="shared" si="17"/>
        <v>0.25205479452054796</v>
      </c>
      <c r="Q44" s="25">
        <f t="shared" si="18"/>
        <v>252.05479452054794</v>
      </c>
      <c r="R44" s="1"/>
      <c r="S44" s="1"/>
      <c r="T44" s="51">
        <f t="shared" si="19"/>
        <v>0.74794520547945209</v>
      </c>
      <c r="U44" s="51">
        <f t="shared" si="20"/>
        <v>0.99255781028756085</v>
      </c>
      <c r="V44" s="52">
        <f t="shared" si="21"/>
        <v>0.25205479452054796</v>
      </c>
      <c r="W44" s="52">
        <f t="shared" si="24"/>
        <v>0.2501789549217962</v>
      </c>
      <c r="X44" s="52">
        <f t="shared" si="25"/>
        <v>0.18712014984561745</v>
      </c>
    </row>
    <row r="45" spans="2:25" s="47" customFormat="1" ht="12.75" customHeight="1" x14ac:dyDescent="0.2">
      <c r="B45" s="48">
        <v>45334</v>
      </c>
      <c r="D45" s="47">
        <f t="shared" si="10"/>
        <v>12</v>
      </c>
      <c r="E45" s="48">
        <f t="shared" si="22"/>
        <v>45332</v>
      </c>
      <c r="F45" s="50">
        <f t="shared" si="11"/>
        <v>92</v>
      </c>
      <c r="G45" s="48">
        <f t="shared" si="12"/>
        <v>45332</v>
      </c>
      <c r="H45" s="49">
        <f t="shared" si="23"/>
        <v>45332</v>
      </c>
      <c r="I45" s="17">
        <f t="shared" si="9"/>
        <v>45332</v>
      </c>
      <c r="J45" s="22">
        <f t="shared" si="13"/>
        <v>92</v>
      </c>
      <c r="K45" s="22">
        <f t="shared" si="14"/>
        <v>365</v>
      </c>
      <c r="L45" s="19">
        <f t="shared" si="15"/>
        <v>0.01</v>
      </c>
      <c r="M45" s="23">
        <f t="shared" si="26"/>
        <v>0.25205479452054796</v>
      </c>
      <c r="N45" s="24">
        <v>0</v>
      </c>
      <c r="O45" s="24">
        <f t="shared" si="16"/>
        <v>100</v>
      </c>
      <c r="P45" s="24">
        <f t="shared" si="17"/>
        <v>0.25205479452054796</v>
      </c>
      <c r="Q45" s="25">
        <f t="shared" si="18"/>
        <v>252.05479452054794</v>
      </c>
      <c r="R45" s="1"/>
      <c r="S45" s="1"/>
      <c r="T45" s="51">
        <f t="shared" si="19"/>
        <v>1</v>
      </c>
      <c r="U45" s="51">
        <f t="shared" si="20"/>
        <v>0.99006231768090658</v>
      </c>
      <c r="V45" s="52">
        <f t="shared" si="21"/>
        <v>0.25205479452054796</v>
      </c>
      <c r="W45" s="52">
        <f t="shared" si="24"/>
        <v>0.24954995404559838</v>
      </c>
      <c r="X45" s="52">
        <f t="shared" si="25"/>
        <v>0.24954995404559838</v>
      </c>
    </row>
    <row r="46" spans="2:25" s="47" customFormat="1" ht="12.75" customHeight="1" x14ac:dyDescent="0.2">
      <c r="B46" s="48">
        <v>45422</v>
      </c>
      <c r="D46" s="47">
        <f t="shared" si="10"/>
        <v>15</v>
      </c>
      <c r="E46" s="48">
        <f t="shared" si="22"/>
        <v>45422</v>
      </c>
      <c r="F46" s="50">
        <f t="shared" si="11"/>
        <v>90</v>
      </c>
      <c r="G46" s="48">
        <f t="shared" si="12"/>
        <v>45422</v>
      </c>
      <c r="H46" s="49">
        <f t="shared" si="23"/>
        <v>45422</v>
      </c>
      <c r="I46" s="17">
        <f t="shared" si="9"/>
        <v>45422</v>
      </c>
      <c r="J46" s="22">
        <f t="shared" si="13"/>
        <v>90</v>
      </c>
      <c r="K46" s="22">
        <f t="shared" si="14"/>
        <v>455</v>
      </c>
      <c r="L46" s="19">
        <f t="shared" si="15"/>
        <v>0.01</v>
      </c>
      <c r="M46" s="23">
        <f t="shared" si="26"/>
        <v>0.24657534246575341</v>
      </c>
      <c r="N46" s="24">
        <v>0</v>
      </c>
      <c r="O46" s="24">
        <f t="shared" si="16"/>
        <v>100</v>
      </c>
      <c r="P46" s="24">
        <f t="shared" si="17"/>
        <v>0.24657534246575341</v>
      </c>
      <c r="Q46" s="25">
        <f t="shared" si="18"/>
        <v>246.57534246575341</v>
      </c>
      <c r="R46" s="1"/>
      <c r="S46" s="1"/>
      <c r="T46" s="51">
        <f t="shared" si="19"/>
        <v>1.2465753424657535</v>
      </c>
      <c r="U46" s="51">
        <f t="shared" si="20"/>
        <v>0.98762714609100055</v>
      </c>
      <c r="V46" s="52">
        <f t="shared" si="21"/>
        <v>0.24657534246575341</v>
      </c>
      <c r="W46" s="52">
        <f t="shared" si="24"/>
        <v>0.24352450177586313</v>
      </c>
      <c r="X46" s="52">
        <f t="shared" si="25"/>
        <v>0.30357163920004859</v>
      </c>
    </row>
    <row r="47" spans="2:25" s="47" customFormat="1" ht="12.75" customHeight="1" x14ac:dyDescent="0.2">
      <c r="B47" s="48">
        <v>45516</v>
      </c>
      <c r="D47" s="47">
        <f t="shared" ref="D47:D60" si="27">DATEDIF($E$41,E47,"m")</f>
        <v>18</v>
      </c>
      <c r="E47" s="48">
        <f t="shared" si="22"/>
        <v>45514</v>
      </c>
      <c r="F47" s="50">
        <f t="shared" ref="F47:F60" si="28">+E47-E46</f>
        <v>92</v>
      </c>
      <c r="G47" s="48">
        <f t="shared" ref="G47:G60" si="29">+I47</f>
        <v>45514</v>
      </c>
      <c r="H47" s="49">
        <f t="shared" ref="H47:H60" si="30">+H46+F47</f>
        <v>45514</v>
      </c>
      <c r="I47" s="17">
        <f t="shared" ref="I47:I60" si="31">+H47</f>
        <v>45514</v>
      </c>
      <c r="J47" s="22">
        <f t="shared" ref="J47:J60" si="32">+H47-H46</f>
        <v>92</v>
      </c>
      <c r="K47" s="22">
        <f t="shared" ref="K47:K60" si="33">+IF(I47-$J$14&lt;0,0,I47-$J$14)</f>
        <v>547</v>
      </c>
      <c r="L47" s="19">
        <f t="shared" si="15"/>
        <v>0.01</v>
      </c>
      <c r="M47" s="23">
        <f t="shared" ref="M47:M60" si="34">+L47/365*J47*O46</f>
        <v>0.25205479452054796</v>
      </c>
      <c r="N47" s="24">
        <v>0</v>
      </c>
      <c r="O47" s="24">
        <f t="shared" ref="O47:O60" si="35">+O46-N47</f>
        <v>100</v>
      </c>
      <c r="P47" s="24">
        <f t="shared" ref="P47:P60" si="36">+IF(I47&gt;$J$14,M47+N47,0)</f>
        <v>0.25205479452054796</v>
      </c>
      <c r="Q47" s="25">
        <f t="shared" ref="Q47:Q60" si="37">+P47*$R$13/100</f>
        <v>252.05479452054794</v>
      </c>
      <c r="R47" s="1"/>
      <c r="S47" s="1"/>
      <c r="T47" s="51">
        <f t="shared" ref="T47:T54" si="38">K47/365</f>
        <v>1.4986301369863013</v>
      </c>
      <c r="U47" s="51">
        <f t="shared" ref="U47:U54" si="39">1/(1+$N$10)^(K47/365)</f>
        <v>0.98514405017894802</v>
      </c>
      <c r="V47" s="52">
        <f t="shared" ref="V47:V54" si="40">+P47</f>
        <v>0.25205479452054796</v>
      </c>
      <c r="W47" s="52">
        <f t="shared" ref="W47:W54" si="41">+V47*U47</f>
        <v>0.24831028114099513</v>
      </c>
      <c r="X47" s="52">
        <f t="shared" ref="X47:X54" si="42">+W47*T47</f>
        <v>0.37212527064143652</v>
      </c>
    </row>
    <row r="48" spans="2:25" s="47" customFormat="1" ht="12.75" customHeight="1" x14ac:dyDescent="0.2">
      <c r="B48" s="48">
        <v>45607</v>
      </c>
      <c r="D48" s="47">
        <f t="shared" si="27"/>
        <v>21</v>
      </c>
      <c r="E48" s="48">
        <f t="shared" si="22"/>
        <v>45606</v>
      </c>
      <c r="F48" s="50">
        <f t="shared" si="28"/>
        <v>92</v>
      </c>
      <c r="G48" s="48">
        <f t="shared" si="29"/>
        <v>45606</v>
      </c>
      <c r="H48" s="49">
        <f t="shared" si="30"/>
        <v>45606</v>
      </c>
      <c r="I48" s="17">
        <f t="shared" si="31"/>
        <v>45606</v>
      </c>
      <c r="J48" s="22">
        <f t="shared" si="32"/>
        <v>92</v>
      </c>
      <c r="K48" s="22">
        <f t="shared" si="33"/>
        <v>639</v>
      </c>
      <c r="L48" s="19">
        <f t="shared" si="15"/>
        <v>0.01</v>
      </c>
      <c r="M48" s="23">
        <f t="shared" si="34"/>
        <v>0.25205479452054796</v>
      </c>
      <c r="N48" s="24">
        <v>0</v>
      </c>
      <c r="O48" s="24">
        <f t="shared" si="35"/>
        <v>100</v>
      </c>
      <c r="P48" s="24">
        <f t="shared" si="36"/>
        <v>0.25205479452054796</v>
      </c>
      <c r="Q48" s="25">
        <f t="shared" si="37"/>
        <v>252.05479452054794</v>
      </c>
      <c r="R48" s="1"/>
      <c r="S48" s="1"/>
      <c r="T48" s="51">
        <f t="shared" si="38"/>
        <v>1.7506849315068493</v>
      </c>
      <c r="U48" s="51">
        <f t="shared" si="39"/>
        <v>0.98266719727604379</v>
      </c>
      <c r="V48" s="52">
        <f t="shared" si="40"/>
        <v>0.25205479452054796</v>
      </c>
      <c r="W48" s="52">
        <f t="shared" si="41"/>
        <v>0.24768597849149598</v>
      </c>
      <c r="X48" s="52">
        <f t="shared" si="42"/>
        <v>0.43362011029059161</v>
      </c>
    </row>
    <row r="49" spans="2:24" s="47" customFormat="1" ht="12.75" customHeight="1" x14ac:dyDescent="0.2">
      <c r="B49" s="48">
        <v>45698</v>
      </c>
      <c r="D49" s="47">
        <f t="shared" si="27"/>
        <v>24</v>
      </c>
      <c r="E49" s="48">
        <f t="shared" si="22"/>
        <v>45698</v>
      </c>
      <c r="F49" s="50">
        <f t="shared" si="28"/>
        <v>92</v>
      </c>
      <c r="G49" s="48">
        <f t="shared" si="29"/>
        <v>45698</v>
      </c>
      <c r="H49" s="49">
        <f t="shared" si="30"/>
        <v>45698</v>
      </c>
      <c r="I49" s="17">
        <f t="shared" si="31"/>
        <v>45698</v>
      </c>
      <c r="J49" s="22">
        <f t="shared" si="32"/>
        <v>92</v>
      </c>
      <c r="K49" s="22">
        <f t="shared" si="33"/>
        <v>731</v>
      </c>
      <c r="L49" s="19">
        <f t="shared" si="15"/>
        <v>0.01</v>
      </c>
      <c r="M49" s="23">
        <f t="shared" si="34"/>
        <v>0.25205479452054796</v>
      </c>
      <c r="N49" s="24">
        <v>0</v>
      </c>
      <c r="O49" s="24">
        <f t="shared" si="35"/>
        <v>100</v>
      </c>
      <c r="P49" s="24">
        <f t="shared" si="36"/>
        <v>0.25205479452054796</v>
      </c>
      <c r="Q49" s="25">
        <f t="shared" si="37"/>
        <v>252.05479452054794</v>
      </c>
      <c r="R49" s="1"/>
      <c r="S49" s="1"/>
      <c r="T49" s="51">
        <f t="shared" si="38"/>
        <v>2.0027397260273974</v>
      </c>
      <c r="U49" s="51">
        <f t="shared" si="39"/>
        <v>0.98019657168609098</v>
      </c>
      <c r="V49" s="52">
        <f t="shared" si="40"/>
        <v>0.25205479452054796</v>
      </c>
      <c r="W49" s="52">
        <f t="shared" si="41"/>
        <v>0.24706324546608321</v>
      </c>
      <c r="X49" s="52">
        <f t="shared" si="42"/>
        <v>0.49480337653618311</v>
      </c>
    </row>
    <row r="50" spans="2:24" s="47" customFormat="1" ht="12.75" customHeight="1" x14ac:dyDescent="0.2">
      <c r="B50" s="48">
        <v>45789</v>
      </c>
      <c r="D50" s="47">
        <f t="shared" si="27"/>
        <v>27</v>
      </c>
      <c r="E50" s="48">
        <f t="shared" si="22"/>
        <v>45787</v>
      </c>
      <c r="F50" s="50">
        <f t="shared" si="28"/>
        <v>89</v>
      </c>
      <c r="G50" s="48">
        <f t="shared" si="29"/>
        <v>45787</v>
      </c>
      <c r="H50" s="49">
        <f t="shared" si="30"/>
        <v>45787</v>
      </c>
      <c r="I50" s="17">
        <f t="shared" si="31"/>
        <v>45787</v>
      </c>
      <c r="J50" s="22">
        <f t="shared" si="32"/>
        <v>89</v>
      </c>
      <c r="K50" s="22">
        <f t="shared" si="33"/>
        <v>820</v>
      </c>
      <c r="L50" s="19">
        <f t="shared" si="15"/>
        <v>0.01</v>
      </c>
      <c r="M50" s="23">
        <f t="shared" si="34"/>
        <v>0.24383561643835619</v>
      </c>
      <c r="N50" s="24">
        <v>0</v>
      </c>
      <c r="O50" s="24">
        <f t="shared" si="35"/>
        <v>100</v>
      </c>
      <c r="P50" s="24">
        <f t="shared" si="36"/>
        <v>0.24383561643835619</v>
      </c>
      <c r="Q50" s="25">
        <f t="shared" si="37"/>
        <v>243.8356164383562</v>
      </c>
      <c r="R50" s="1"/>
      <c r="S50" s="1"/>
      <c r="T50" s="51">
        <f t="shared" si="38"/>
        <v>2.2465753424657535</v>
      </c>
      <c r="U50" s="51">
        <f t="shared" si="39"/>
        <v>0.97781242126343537</v>
      </c>
      <c r="V50" s="52">
        <f t="shared" si="40"/>
        <v>0.24383561643835619</v>
      </c>
      <c r="W50" s="52">
        <f t="shared" si="41"/>
        <v>0.2384254944998514</v>
      </c>
      <c r="X50" s="52">
        <f t="shared" si="42"/>
        <v>0.53564083695857023</v>
      </c>
    </row>
    <row r="51" spans="2:24" s="47" customFormat="1" ht="12.75" customHeight="1" x14ac:dyDescent="0.2">
      <c r="B51" s="48">
        <v>45880</v>
      </c>
      <c r="D51" s="47">
        <f t="shared" si="27"/>
        <v>30</v>
      </c>
      <c r="E51" s="48">
        <f t="shared" si="22"/>
        <v>45879</v>
      </c>
      <c r="F51" s="50">
        <f t="shared" si="28"/>
        <v>92</v>
      </c>
      <c r="G51" s="48">
        <f t="shared" si="29"/>
        <v>45879</v>
      </c>
      <c r="H51" s="49">
        <f t="shared" si="30"/>
        <v>45879</v>
      </c>
      <c r="I51" s="17">
        <f t="shared" si="31"/>
        <v>45879</v>
      </c>
      <c r="J51" s="22">
        <f t="shared" si="32"/>
        <v>92</v>
      </c>
      <c r="K51" s="22">
        <f t="shared" si="33"/>
        <v>912</v>
      </c>
      <c r="L51" s="19">
        <f t="shared" si="15"/>
        <v>0.01</v>
      </c>
      <c r="M51" s="23">
        <f t="shared" si="34"/>
        <v>0.25205479452054796</v>
      </c>
      <c r="N51" s="24">
        <v>0</v>
      </c>
      <c r="O51" s="24">
        <f t="shared" si="35"/>
        <v>100</v>
      </c>
      <c r="P51" s="24">
        <f t="shared" si="36"/>
        <v>0.25205479452054796</v>
      </c>
      <c r="Q51" s="25">
        <f t="shared" si="37"/>
        <v>252.05479452054794</v>
      </c>
      <c r="R51" s="1"/>
      <c r="S51" s="1"/>
      <c r="T51" s="51">
        <f t="shared" si="38"/>
        <v>2.4986301369863013</v>
      </c>
      <c r="U51" s="51">
        <f t="shared" si="39"/>
        <v>0.97535400156972452</v>
      </c>
      <c r="V51" s="52">
        <f t="shared" si="40"/>
        <v>0.25205479452054796</v>
      </c>
      <c r="W51" s="52">
        <f t="shared" si="41"/>
        <v>0.24584265245045114</v>
      </c>
      <c r="X51" s="52">
        <f t="shared" si="42"/>
        <v>0.61426986036934639</v>
      </c>
    </row>
    <row r="52" spans="2:24" s="47" customFormat="1" ht="12.75" customHeight="1" x14ac:dyDescent="0.2">
      <c r="B52" s="48">
        <v>45971</v>
      </c>
      <c r="D52" s="47">
        <f t="shared" si="27"/>
        <v>33</v>
      </c>
      <c r="E52" s="48">
        <f t="shared" si="22"/>
        <v>45971</v>
      </c>
      <c r="F52" s="50">
        <f t="shared" si="28"/>
        <v>92</v>
      </c>
      <c r="G52" s="48">
        <f t="shared" si="29"/>
        <v>45971</v>
      </c>
      <c r="H52" s="49">
        <f t="shared" si="30"/>
        <v>45971</v>
      </c>
      <c r="I52" s="17">
        <f t="shared" si="31"/>
        <v>45971</v>
      </c>
      <c r="J52" s="22">
        <f t="shared" si="32"/>
        <v>92</v>
      </c>
      <c r="K52" s="22">
        <f t="shared" si="33"/>
        <v>1004</v>
      </c>
      <c r="L52" s="19">
        <f t="shared" si="15"/>
        <v>0.01</v>
      </c>
      <c r="M52" s="23">
        <f t="shared" si="34"/>
        <v>0.25205479452054796</v>
      </c>
      <c r="N52" s="24">
        <v>0</v>
      </c>
      <c r="O52" s="24">
        <f t="shared" si="35"/>
        <v>100</v>
      </c>
      <c r="P52" s="24">
        <f t="shared" si="36"/>
        <v>0.25205479452054796</v>
      </c>
      <c r="Q52" s="25">
        <f t="shared" si="37"/>
        <v>252.05479452054794</v>
      </c>
      <c r="R52" s="1"/>
      <c r="S52" s="1"/>
      <c r="T52" s="51">
        <f t="shared" si="38"/>
        <v>2.7506849315068491</v>
      </c>
      <c r="U52" s="51">
        <f t="shared" si="39"/>
        <v>0.97290176284412044</v>
      </c>
      <c r="V52" s="52">
        <f t="shared" si="40"/>
        <v>0.25205479452054796</v>
      </c>
      <c r="W52" s="52">
        <f t="shared" si="41"/>
        <v>0.24522455392235368</v>
      </c>
      <c r="X52" s="52">
        <f t="shared" si="42"/>
        <v>0.67453548530970708</v>
      </c>
    </row>
    <row r="53" spans="2:24" s="47" customFormat="1" ht="12.75" customHeight="1" x14ac:dyDescent="0.2">
      <c r="B53" s="48">
        <v>46063</v>
      </c>
      <c r="D53" s="47">
        <f t="shared" si="27"/>
        <v>36</v>
      </c>
      <c r="E53" s="48">
        <f t="shared" si="22"/>
        <v>46063</v>
      </c>
      <c r="F53" s="50">
        <f t="shared" si="28"/>
        <v>92</v>
      </c>
      <c r="G53" s="48">
        <f t="shared" si="29"/>
        <v>46063</v>
      </c>
      <c r="H53" s="49">
        <f t="shared" si="30"/>
        <v>46063</v>
      </c>
      <c r="I53" s="17">
        <f t="shared" si="31"/>
        <v>46063</v>
      </c>
      <c r="J53" s="22">
        <f t="shared" si="32"/>
        <v>92</v>
      </c>
      <c r="K53" s="22">
        <f t="shared" si="33"/>
        <v>1096</v>
      </c>
      <c r="L53" s="19">
        <f t="shared" si="15"/>
        <v>0.01</v>
      </c>
      <c r="M53" s="23">
        <f t="shared" si="34"/>
        <v>0.25205479452054796</v>
      </c>
      <c r="N53" s="24">
        <v>0</v>
      </c>
      <c r="O53" s="24">
        <f t="shared" si="35"/>
        <v>100</v>
      </c>
      <c r="P53" s="24">
        <f t="shared" si="36"/>
        <v>0.25205479452054796</v>
      </c>
      <c r="Q53" s="25">
        <f t="shared" si="37"/>
        <v>252.05479452054794</v>
      </c>
      <c r="R53" s="1"/>
      <c r="S53" s="1"/>
      <c r="T53" s="51">
        <f t="shared" si="38"/>
        <v>3.0027397260273974</v>
      </c>
      <c r="U53" s="51">
        <f t="shared" si="39"/>
        <v>0.97045568954641015</v>
      </c>
      <c r="V53" s="52">
        <f t="shared" si="40"/>
        <v>0.25205479452054796</v>
      </c>
      <c r="W53" s="52">
        <f t="shared" si="41"/>
        <v>0.24460800941991709</v>
      </c>
      <c r="X53" s="52">
        <f t="shared" si="42"/>
        <v>0.73449418718966886</v>
      </c>
    </row>
    <row r="54" spans="2:24" s="47" customFormat="1" ht="12.75" customHeight="1" x14ac:dyDescent="0.2">
      <c r="B54" s="48">
        <v>46153</v>
      </c>
      <c r="D54" s="47">
        <f t="shared" si="27"/>
        <v>39</v>
      </c>
      <c r="E54" s="48">
        <f t="shared" si="22"/>
        <v>46152</v>
      </c>
      <c r="F54" s="50">
        <f t="shared" si="28"/>
        <v>89</v>
      </c>
      <c r="G54" s="48">
        <f t="shared" si="29"/>
        <v>46152</v>
      </c>
      <c r="H54" s="49">
        <f t="shared" si="30"/>
        <v>46152</v>
      </c>
      <c r="I54" s="17">
        <f t="shared" si="31"/>
        <v>46152</v>
      </c>
      <c r="J54" s="22">
        <f t="shared" si="32"/>
        <v>89</v>
      </c>
      <c r="K54" s="22">
        <f t="shared" si="33"/>
        <v>1185</v>
      </c>
      <c r="L54" s="19">
        <f t="shared" si="15"/>
        <v>0.01</v>
      </c>
      <c r="M54" s="23">
        <f t="shared" si="34"/>
        <v>0.24383561643835619</v>
      </c>
      <c r="N54" s="24">
        <v>0</v>
      </c>
      <c r="O54" s="24">
        <f t="shared" si="35"/>
        <v>100</v>
      </c>
      <c r="P54" s="24">
        <f t="shared" si="36"/>
        <v>0.24383561643835619</v>
      </c>
      <c r="Q54" s="25">
        <f t="shared" si="37"/>
        <v>243.8356164383562</v>
      </c>
      <c r="R54" s="1"/>
      <c r="S54" s="1"/>
      <c r="T54" s="51">
        <f t="shared" si="38"/>
        <v>3.2465753424657535</v>
      </c>
      <c r="U54" s="51">
        <f t="shared" si="39"/>
        <v>0.96809523205325598</v>
      </c>
      <c r="V54" s="52">
        <f t="shared" si="40"/>
        <v>0.24383561643835619</v>
      </c>
      <c r="W54" s="52">
        <f t="shared" si="41"/>
        <v>0.23605609767873914</v>
      </c>
      <c r="X54" s="52">
        <f t="shared" si="42"/>
        <v>0.76637390616248191</v>
      </c>
    </row>
    <row r="55" spans="2:24" s="47" customFormat="1" ht="12.75" customHeight="1" x14ac:dyDescent="0.2">
      <c r="B55" s="48">
        <v>46244</v>
      </c>
      <c r="D55" s="47">
        <f t="shared" si="27"/>
        <v>42</v>
      </c>
      <c r="E55" s="48">
        <f t="shared" si="22"/>
        <v>46244</v>
      </c>
      <c r="F55" s="50">
        <f t="shared" si="28"/>
        <v>92</v>
      </c>
      <c r="G55" s="48">
        <f t="shared" si="29"/>
        <v>46244</v>
      </c>
      <c r="H55" s="49">
        <f t="shared" si="30"/>
        <v>46244</v>
      </c>
      <c r="I55" s="17">
        <f t="shared" si="31"/>
        <v>46244</v>
      </c>
      <c r="J55" s="22">
        <f t="shared" si="32"/>
        <v>92</v>
      </c>
      <c r="K55" s="22">
        <f t="shared" si="33"/>
        <v>1277</v>
      </c>
      <c r="L55" s="19">
        <f t="shared" si="15"/>
        <v>0.01</v>
      </c>
      <c r="M55" s="23">
        <f t="shared" si="34"/>
        <v>0.25205479452054796</v>
      </c>
      <c r="N55" s="24">
        <v>0</v>
      </c>
      <c r="O55" s="24">
        <f t="shared" si="35"/>
        <v>100</v>
      </c>
      <c r="P55" s="24">
        <f t="shared" si="36"/>
        <v>0.25205479452054796</v>
      </c>
      <c r="Q55" s="25">
        <f t="shared" si="37"/>
        <v>252.05479452054794</v>
      </c>
      <c r="R55" s="1"/>
      <c r="S55" s="1"/>
      <c r="T55" s="51">
        <f t="shared" si="19"/>
        <v>3.4986301369863013</v>
      </c>
      <c r="U55" s="51">
        <f t="shared" si="20"/>
        <v>0.96566124335346804</v>
      </c>
      <c r="V55" s="52">
        <f t="shared" si="21"/>
        <v>0.25205479452054796</v>
      </c>
      <c r="W55" s="52">
        <f t="shared" si="24"/>
        <v>0.24339954626991525</v>
      </c>
      <c r="X55" s="52">
        <f t="shared" si="25"/>
        <v>0.85156498790871715</v>
      </c>
    </row>
    <row r="56" spans="2:24" s="47" customFormat="1" ht="12.75" customHeight="1" x14ac:dyDescent="0.2">
      <c r="B56" s="48">
        <v>46336</v>
      </c>
      <c r="D56" s="47">
        <f t="shared" si="27"/>
        <v>45</v>
      </c>
      <c r="E56" s="48">
        <f t="shared" si="22"/>
        <v>46336</v>
      </c>
      <c r="F56" s="50">
        <f t="shared" si="28"/>
        <v>92</v>
      </c>
      <c r="G56" s="48">
        <f t="shared" si="29"/>
        <v>46336</v>
      </c>
      <c r="H56" s="49">
        <f t="shared" si="30"/>
        <v>46336</v>
      </c>
      <c r="I56" s="17">
        <f t="shared" si="31"/>
        <v>46336</v>
      </c>
      <c r="J56" s="22">
        <f t="shared" si="32"/>
        <v>92</v>
      </c>
      <c r="K56" s="22">
        <f t="shared" si="33"/>
        <v>1369</v>
      </c>
      <c r="L56" s="19">
        <f t="shared" si="15"/>
        <v>0.01</v>
      </c>
      <c r="M56" s="23">
        <f t="shared" si="34"/>
        <v>0.25205479452054796</v>
      </c>
      <c r="N56" s="24">
        <v>0</v>
      </c>
      <c r="O56" s="24">
        <f t="shared" si="35"/>
        <v>100</v>
      </c>
      <c r="P56" s="24">
        <f t="shared" si="36"/>
        <v>0.25205479452054796</v>
      </c>
      <c r="Q56" s="25">
        <f t="shared" si="37"/>
        <v>252.05479452054794</v>
      </c>
      <c r="R56" s="1"/>
      <c r="S56" s="1"/>
      <c r="T56" s="51">
        <f t="shared" si="19"/>
        <v>3.7506849315068491</v>
      </c>
      <c r="U56" s="51">
        <f t="shared" si="20"/>
        <v>0.9632333741972896</v>
      </c>
      <c r="V56" s="52">
        <f t="shared" si="21"/>
        <v>0.25205479452054796</v>
      </c>
      <c r="W56" s="52">
        <f t="shared" si="24"/>
        <v>0.24278759020863191</v>
      </c>
      <c r="X56" s="52">
        <f t="shared" si="25"/>
        <v>0.91061975615237556</v>
      </c>
    </row>
    <row r="57" spans="2:24" s="47" customFormat="1" ht="12.75" customHeight="1" x14ac:dyDescent="0.2">
      <c r="B57" s="48">
        <v>46428</v>
      </c>
      <c r="D57" s="47">
        <f t="shared" si="27"/>
        <v>48</v>
      </c>
      <c r="E57" s="48">
        <f t="shared" si="22"/>
        <v>46428</v>
      </c>
      <c r="F57" s="50">
        <f t="shared" si="28"/>
        <v>92</v>
      </c>
      <c r="G57" s="48">
        <f t="shared" si="29"/>
        <v>46428</v>
      </c>
      <c r="H57" s="49">
        <f t="shared" si="30"/>
        <v>46428</v>
      </c>
      <c r="I57" s="17">
        <f t="shared" si="31"/>
        <v>46428</v>
      </c>
      <c r="J57" s="22">
        <f t="shared" si="32"/>
        <v>92</v>
      </c>
      <c r="K57" s="22">
        <f t="shared" si="33"/>
        <v>1461</v>
      </c>
      <c r="L57" s="19">
        <f t="shared" si="15"/>
        <v>0.01</v>
      </c>
      <c r="M57" s="23">
        <f t="shared" si="34"/>
        <v>0.25205479452054796</v>
      </c>
      <c r="N57" s="24">
        <v>0</v>
      </c>
      <c r="O57" s="24">
        <f t="shared" si="35"/>
        <v>100</v>
      </c>
      <c r="P57" s="24">
        <f t="shared" si="36"/>
        <v>0.25205479452054796</v>
      </c>
      <c r="Q57" s="25">
        <f t="shared" si="37"/>
        <v>252.05479452054794</v>
      </c>
      <c r="R57" s="1"/>
      <c r="S57" s="1"/>
      <c r="T57" s="51">
        <f t="shared" si="19"/>
        <v>4.0027397260273974</v>
      </c>
      <c r="U57" s="51">
        <f t="shared" si="20"/>
        <v>0.96081160919894126</v>
      </c>
      <c r="V57" s="52">
        <f t="shared" si="21"/>
        <v>0.25205479452054796</v>
      </c>
      <c r="W57" s="52">
        <f t="shared" si="24"/>
        <v>0.24217717272959619</v>
      </c>
      <c r="X57" s="52">
        <f t="shared" si="25"/>
        <v>0.96937219002175357</v>
      </c>
    </row>
    <row r="58" spans="2:24" s="47" customFormat="1" ht="12.75" customHeight="1" x14ac:dyDescent="0.2">
      <c r="B58" s="48">
        <v>46517</v>
      </c>
      <c r="D58" s="47">
        <f t="shared" si="27"/>
        <v>51</v>
      </c>
      <c r="E58" s="48">
        <f t="shared" si="22"/>
        <v>46517</v>
      </c>
      <c r="F58" s="50">
        <f t="shared" si="28"/>
        <v>89</v>
      </c>
      <c r="G58" s="48">
        <f t="shared" si="29"/>
        <v>46517</v>
      </c>
      <c r="H58" s="49">
        <f t="shared" si="30"/>
        <v>46517</v>
      </c>
      <c r="I58" s="17">
        <f t="shared" si="31"/>
        <v>46517</v>
      </c>
      <c r="J58" s="22">
        <f t="shared" si="32"/>
        <v>89</v>
      </c>
      <c r="K58" s="22">
        <f t="shared" si="33"/>
        <v>1550</v>
      </c>
      <c r="L58" s="19">
        <f t="shared" si="15"/>
        <v>0.01</v>
      </c>
      <c r="M58" s="23">
        <f t="shared" si="34"/>
        <v>0.24383561643835619</v>
      </c>
      <c r="N58" s="24">
        <v>0</v>
      </c>
      <c r="O58" s="24">
        <f t="shared" si="35"/>
        <v>100</v>
      </c>
      <c r="P58" s="24">
        <f t="shared" si="36"/>
        <v>0.24383561643835619</v>
      </c>
      <c r="Q58" s="25">
        <f t="shared" si="37"/>
        <v>243.8356164383562</v>
      </c>
      <c r="R58" s="1"/>
      <c r="S58" s="1"/>
      <c r="T58" s="51">
        <f t="shared" si="19"/>
        <v>4.2465753424657535</v>
      </c>
      <c r="U58" s="51">
        <f t="shared" si="20"/>
        <v>0.95847460918248162</v>
      </c>
      <c r="V58" s="52">
        <f t="shared" si="21"/>
        <v>0.24383561643835619</v>
      </c>
      <c r="W58" s="52">
        <f t="shared" si="24"/>
        <v>0.23371024717052294</v>
      </c>
      <c r="X58" s="52">
        <f t="shared" si="25"/>
        <v>0.99246817291591938</v>
      </c>
    </row>
    <row r="59" spans="2:24" s="47" customFormat="1" ht="12.75" customHeight="1" x14ac:dyDescent="0.2">
      <c r="B59" s="48">
        <v>46609</v>
      </c>
      <c r="D59" s="47">
        <f t="shared" si="27"/>
        <v>54</v>
      </c>
      <c r="E59" s="48">
        <f t="shared" si="22"/>
        <v>46609</v>
      </c>
      <c r="F59" s="50">
        <f t="shared" si="28"/>
        <v>92</v>
      </c>
      <c r="G59" s="48">
        <f t="shared" si="29"/>
        <v>46609</v>
      </c>
      <c r="H59" s="49">
        <f t="shared" si="30"/>
        <v>46609</v>
      </c>
      <c r="I59" s="17">
        <f t="shared" si="31"/>
        <v>46609</v>
      </c>
      <c r="J59" s="22">
        <f t="shared" si="32"/>
        <v>92</v>
      </c>
      <c r="K59" s="22">
        <f t="shared" si="33"/>
        <v>1642</v>
      </c>
      <c r="L59" s="19">
        <f t="shared" si="15"/>
        <v>0.01</v>
      </c>
      <c r="M59" s="23">
        <f t="shared" si="34"/>
        <v>0.25205479452054796</v>
      </c>
      <c r="N59" s="24">
        <v>0</v>
      </c>
      <c r="O59" s="24">
        <f t="shared" si="35"/>
        <v>100</v>
      </c>
      <c r="P59" s="24">
        <f t="shared" si="36"/>
        <v>0.25205479452054796</v>
      </c>
      <c r="Q59" s="25">
        <f t="shared" si="37"/>
        <v>252.05479452054794</v>
      </c>
      <c r="R59" s="1"/>
      <c r="S59" s="1"/>
      <c r="T59" s="51">
        <f t="shared" si="19"/>
        <v>4.4986301369863018</v>
      </c>
      <c r="U59" s="51">
        <f t="shared" si="20"/>
        <v>0.95606480868916055</v>
      </c>
      <c r="V59" s="52">
        <f t="shared" si="21"/>
        <v>0.25205479452054796</v>
      </c>
      <c r="W59" s="52">
        <f t="shared" si="24"/>
        <v>0.24098071890247336</v>
      </c>
      <c r="X59" s="52">
        <f t="shared" si="25"/>
        <v>1.0840831244872913</v>
      </c>
    </row>
    <row r="60" spans="2:24" s="47" customFormat="1" ht="12.75" customHeight="1" x14ac:dyDescent="0.2">
      <c r="B60" s="48">
        <v>46701</v>
      </c>
      <c r="D60" s="47">
        <f t="shared" si="27"/>
        <v>57</v>
      </c>
      <c r="E60" s="48">
        <f t="shared" si="22"/>
        <v>46701</v>
      </c>
      <c r="F60" s="50">
        <f t="shared" si="28"/>
        <v>92</v>
      </c>
      <c r="G60" s="48">
        <f t="shared" si="29"/>
        <v>46701</v>
      </c>
      <c r="H60" s="49">
        <f t="shared" si="30"/>
        <v>46701</v>
      </c>
      <c r="I60" s="17">
        <f t="shared" si="31"/>
        <v>46701</v>
      </c>
      <c r="J60" s="22">
        <f t="shared" si="32"/>
        <v>92</v>
      </c>
      <c r="K60" s="22">
        <f t="shared" si="33"/>
        <v>1734</v>
      </c>
      <c r="L60" s="19">
        <f t="shared" si="15"/>
        <v>0.01</v>
      </c>
      <c r="M60" s="23">
        <f t="shared" si="34"/>
        <v>0.25205479452054796</v>
      </c>
      <c r="N60" s="24">
        <v>0</v>
      </c>
      <c r="O60" s="24">
        <f t="shared" si="35"/>
        <v>100</v>
      </c>
      <c r="P60" s="24">
        <f t="shared" si="36"/>
        <v>0.25205479452054796</v>
      </c>
      <c r="Q60" s="25">
        <f t="shared" si="37"/>
        <v>252.05479452054794</v>
      </c>
      <c r="R60" s="1"/>
      <c r="S60" s="1"/>
      <c r="T60" s="51">
        <f t="shared" si="19"/>
        <v>4.7506849315068491</v>
      </c>
      <c r="U60" s="51">
        <f t="shared" si="20"/>
        <v>0.95366106692536867</v>
      </c>
      <c r="V60" s="52">
        <f t="shared" si="21"/>
        <v>0.25205479452054796</v>
      </c>
      <c r="W60" s="52">
        <f t="shared" si="24"/>
        <v>0.24037484426612035</v>
      </c>
      <c r="X60" s="52">
        <f t="shared" si="25"/>
        <v>1.1419451505683635</v>
      </c>
    </row>
    <row r="61" spans="2:24" s="47" customFormat="1" ht="12.75" customHeight="1" x14ac:dyDescent="0.2">
      <c r="B61" s="48">
        <v>46793</v>
      </c>
      <c r="D61" s="47">
        <f t="shared" si="10"/>
        <v>60</v>
      </c>
      <c r="E61" s="48">
        <f t="shared" si="22"/>
        <v>46793</v>
      </c>
      <c r="F61" s="50">
        <f t="shared" si="11"/>
        <v>92</v>
      </c>
      <c r="G61" s="48">
        <f t="shared" si="12"/>
        <v>46793</v>
      </c>
      <c r="H61" s="49">
        <f t="shared" si="23"/>
        <v>46793</v>
      </c>
      <c r="I61" s="26">
        <f t="shared" si="9"/>
        <v>46793</v>
      </c>
      <c r="J61" s="27">
        <f t="shared" si="13"/>
        <v>92</v>
      </c>
      <c r="K61" s="27">
        <f t="shared" si="14"/>
        <v>1826</v>
      </c>
      <c r="L61" s="28">
        <f t="shared" si="15"/>
        <v>0.01</v>
      </c>
      <c r="M61" s="29">
        <f t="shared" si="26"/>
        <v>0.25205479452054796</v>
      </c>
      <c r="N61" s="30">
        <v>100</v>
      </c>
      <c r="O61" s="30">
        <f t="shared" si="16"/>
        <v>0</v>
      </c>
      <c r="P61" s="30">
        <f t="shared" si="17"/>
        <v>100.25205479452055</v>
      </c>
      <c r="Q61" s="31">
        <f t="shared" si="18"/>
        <v>100252.05479452055</v>
      </c>
      <c r="R61" s="1"/>
      <c r="S61" s="1"/>
      <c r="T61" s="51">
        <f t="shared" si="19"/>
        <v>5.0027397260273974</v>
      </c>
      <c r="U61" s="51">
        <f t="shared" si="20"/>
        <v>0.95126336865822536</v>
      </c>
      <c r="V61" s="52">
        <f t="shared" si="21"/>
        <v>100.25205479452055</v>
      </c>
      <c r="W61" s="52">
        <f t="shared" si="24"/>
        <v>95.366107358744614</v>
      </c>
      <c r="X61" s="52">
        <f t="shared" si="25"/>
        <v>477.09181380018538</v>
      </c>
    </row>
    <row r="62" spans="2:24" s="47" customFormat="1" ht="12.75" customHeight="1" x14ac:dyDescent="0.2">
      <c r="I62" s="53"/>
      <c r="J62" s="22"/>
      <c r="K62" s="22"/>
      <c r="L62" s="19"/>
      <c r="M62" s="23"/>
      <c r="N62" s="30"/>
      <c r="O62" s="24"/>
      <c r="P62" s="24"/>
      <c r="Q62" s="27"/>
      <c r="R62" s="1"/>
      <c r="S62" s="1"/>
    </row>
    <row r="63" spans="2:24" ht="12.75" customHeight="1" x14ac:dyDescent="0.2">
      <c r="I63" s="54"/>
      <c r="J63" s="22"/>
      <c r="K63" s="22"/>
      <c r="L63" s="22"/>
      <c r="M63" s="22"/>
      <c r="N63" s="55">
        <f>SUM(N42:N61)</f>
        <v>100</v>
      </c>
      <c r="O63" s="24"/>
      <c r="P63" s="24"/>
      <c r="Q63" s="56">
        <f>SUM(Q41:Q61)</f>
        <v>5002.739726027401</v>
      </c>
      <c r="T63" s="1"/>
      <c r="U63" s="1"/>
    </row>
    <row r="64" spans="2:24" x14ac:dyDescent="0.2">
      <c r="T64" s="57"/>
      <c r="U64" s="57"/>
      <c r="V64" s="52"/>
      <c r="W64" s="58">
        <f>SUM(W42:W61)</f>
        <v>100.00005927384129</v>
      </c>
      <c r="X64" s="52">
        <f>SUM(X42:X61)</f>
        <v>488.59165719762962</v>
      </c>
    </row>
    <row r="66" spans="10:21" x14ac:dyDescent="0.2">
      <c r="T66" s="1"/>
      <c r="U66" s="1"/>
    </row>
    <row r="67" spans="10:21" x14ac:dyDescent="0.2">
      <c r="T67" s="1"/>
      <c r="U67" s="1"/>
    </row>
    <row r="68" spans="10:21" x14ac:dyDescent="0.2">
      <c r="T68" s="1"/>
      <c r="U68" s="1"/>
    </row>
    <row r="69" spans="10:21" x14ac:dyDescent="0.2">
      <c r="T69" s="1"/>
      <c r="U69" s="1"/>
    </row>
    <row r="70" spans="10:21" ht="9.75" customHeight="1" x14ac:dyDescent="0.2">
      <c r="T70" s="1"/>
      <c r="U70" s="1"/>
    </row>
    <row r="71" spans="10:21" x14ac:dyDescent="0.2">
      <c r="T71" s="1"/>
      <c r="U71" s="1"/>
    </row>
    <row r="72" spans="10:21" x14ac:dyDescent="0.2">
      <c r="T72" s="1"/>
      <c r="U72" s="1"/>
    </row>
    <row r="73" spans="10:21" x14ac:dyDescent="0.2">
      <c r="T73" s="1"/>
      <c r="U73" s="1"/>
    </row>
    <row r="74" spans="10:21" hidden="1" x14ac:dyDescent="0.2">
      <c r="J74" s="59"/>
      <c r="K74" s="59" t="s">
        <v>30</v>
      </c>
      <c r="L74" s="59"/>
      <c r="M74" s="59" t="s">
        <v>31</v>
      </c>
      <c r="T74" s="1"/>
      <c r="U74" s="1"/>
    </row>
    <row r="75" spans="10:21" hidden="1" x14ac:dyDescent="0.2">
      <c r="J75" s="59">
        <v>1</v>
      </c>
      <c r="K75" s="59"/>
      <c r="L75" s="59"/>
      <c r="M75" s="59"/>
      <c r="T75" s="1"/>
      <c r="U75" s="1"/>
    </row>
    <row r="76" spans="10:21" hidden="1" x14ac:dyDescent="0.2">
      <c r="J76" s="59">
        <v>2</v>
      </c>
      <c r="K76" s="59"/>
      <c r="L76" s="59"/>
      <c r="M76" s="59"/>
      <c r="T76" s="1"/>
      <c r="U76" s="1"/>
    </row>
    <row r="77" spans="10:21" hidden="1" x14ac:dyDescent="0.2">
      <c r="J77" s="59">
        <v>3</v>
      </c>
      <c r="K77" s="59">
        <v>1</v>
      </c>
      <c r="L77" s="59"/>
      <c r="M77" s="59"/>
      <c r="T77" s="1"/>
      <c r="U77" s="1"/>
    </row>
    <row r="78" spans="10:21" hidden="1" x14ac:dyDescent="0.2">
      <c r="J78" s="59">
        <v>4</v>
      </c>
      <c r="K78" s="59"/>
      <c r="L78" s="59"/>
      <c r="M78" s="59"/>
      <c r="T78" s="1"/>
      <c r="U78" s="1"/>
    </row>
    <row r="79" spans="10:21" hidden="1" x14ac:dyDescent="0.2">
      <c r="J79" s="59">
        <v>5</v>
      </c>
      <c r="K79" s="59"/>
      <c r="L79" s="59"/>
      <c r="M79" s="59"/>
      <c r="T79" s="1"/>
      <c r="U79" s="1"/>
    </row>
    <row r="80" spans="10:21" hidden="1" x14ac:dyDescent="0.2">
      <c r="J80" s="59">
        <v>6</v>
      </c>
      <c r="K80" s="59">
        <v>2</v>
      </c>
      <c r="L80" s="59">
        <v>1</v>
      </c>
      <c r="M80" s="59"/>
      <c r="T80" s="1"/>
      <c r="U80" s="1"/>
    </row>
    <row r="81" spans="10:21" hidden="1" x14ac:dyDescent="0.2">
      <c r="J81" s="59">
        <v>7</v>
      </c>
      <c r="K81" s="59"/>
      <c r="L81" s="59"/>
      <c r="M81" s="59"/>
      <c r="T81" s="1"/>
      <c r="U81" s="1"/>
    </row>
    <row r="82" spans="10:21" hidden="1" x14ac:dyDescent="0.2">
      <c r="J82" s="59">
        <v>8</v>
      </c>
      <c r="K82" s="59"/>
      <c r="L82" s="59"/>
      <c r="M82" s="59"/>
      <c r="T82" s="1"/>
      <c r="U82" s="1"/>
    </row>
    <row r="83" spans="10:21" hidden="1" x14ac:dyDescent="0.2">
      <c r="J83" s="59">
        <v>9</v>
      </c>
      <c r="K83" s="59">
        <v>3</v>
      </c>
      <c r="L83" s="59"/>
      <c r="M83" s="59"/>
      <c r="T83" s="1"/>
      <c r="U83" s="1"/>
    </row>
    <row r="84" spans="10:21" hidden="1" x14ac:dyDescent="0.2">
      <c r="J84" s="59">
        <v>10</v>
      </c>
      <c r="K84" s="59"/>
      <c r="L84" s="59"/>
      <c r="M84" s="59"/>
      <c r="T84" s="1"/>
      <c r="U84" s="1"/>
    </row>
    <row r="85" spans="10:21" hidden="1" x14ac:dyDescent="0.2">
      <c r="J85" s="59">
        <v>11</v>
      </c>
      <c r="K85" s="59"/>
      <c r="L85" s="59"/>
      <c r="M85" s="59"/>
      <c r="T85" s="1"/>
      <c r="U85" s="1"/>
    </row>
    <row r="86" spans="10:21" hidden="1" x14ac:dyDescent="0.2">
      <c r="J86" s="59">
        <v>12</v>
      </c>
      <c r="K86" s="59">
        <v>4</v>
      </c>
      <c r="L86" s="59">
        <v>2</v>
      </c>
      <c r="M86" s="59"/>
      <c r="T86" s="1"/>
      <c r="U86" s="1"/>
    </row>
    <row r="87" spans="10:21" hidden="1" x14ac:dyDescent="0.2">
      <c r="J87" s="59">
        <v>13</v>
      </c>
      <c r="K87" s="59"/>
      <c r="L87" s="59"/>
      <c r="M87" s="59"/>
      <c r="T87" s="1"/>
      <c r="U87" s="1"/>
    </row>
    <row r="88" spans="10:21" hidden="1" x14ac:dyDescent="0.2">
      <c r="J88" s="59">
        <v>14</v>
      </c>
      <c r="K88" s="59"/>
      <c r="L88" s="59"/>
      <c r="M88" s="59"/>
      <c r="T88" s="1"/>
      <c r="U88" s="1"/>
    </row>
    <row r="89" spans="10:21" hidden="1" x14ac:dyDescent="0.2">
      <c r="J89" s="59">
        <v>15</v>
      </c>
      <c r="K89" s="59">
        <v>5</v>
      </c>
      <c r="L89" s="59"/>
      <c r="M89" s="59"/>
      <c r="T89" s="1"/>
      <c r="U89" s="1"/>
    </row>
    <row r="90" spans="10:21" hidden="1" x14ac:dyDescent="0.2">
      <c r="J90" s="59">
        <v>16</v>
      </c>
      <c r="K90" s="59"/>
      <c r="L90" s="59"/>
      <c r="M90" s="59"/>
      <c r="T90" s="1"/>
      <c r="U90" s="1"/>
    </row>
    <row r="91" spans="10:21" hidden="1" x14ac:dyDescent="0.2">
      <c r="J91" s="59">
        <v>17</v>
      </c>
      <c r="K91" s="59"/>
      <c r="L91" s="59"/>
      <c r="M91" s="59"/>
      <c r="T91" s="1"/>
      <c r="U91" s="1"/>
    </row>
    <row r="92" spans="10:21" hidden="1" x14ac:dyDescent="0.2">
      <c r="J92" s="59">
        <v>18</v>
      </c>
      <c r="K92" s="59">
        <v>6</v>
      </c>
      <c r="L92" s="59">
        <v>3</v>
      </c>
      <c r="M92" s="59"/>
      <c r="T92" s="1"/>
      <c r="U92" s="1"/>
    </row>
    <row r="93" spans="10:21" hidden="1" x14ac:dyDescent="0.2">
      <c r="J93" s="59">
        <v>19</v>
      </c>
      <c r="K93" s="59"/>
      <c r="L93" s="59"/>
      <c r="M93" s="59"/>
      <c r="T93" s="1"/>
      <c r="U93" s="1"/>
    </row>
    <row r="94" spans="10:21" hidden="1" x14ac:dyDescent="0.2">
      <c r="J94" s="59">
        <v>20</v>
      </c>
      <c r="K94" s="59"/>
      <c r="L94" s="59"/>
      <c r="M94" s="59"/>
      <c r="T94" s="1"/>
      <c r="U94" s="1"/>
    </row>
    <row r="95" spans="10:21" hidden="1" x14ac:dyDescent="0.2">
      <c r="J95" s="59">
        <v>21</v>
      </c>
      <c r="K95" s="59">
        <v>7</v>
      </c>
      <c r="L95" s="59"/>
      <c r="M95" s="59"/>
      <c r="T95" s="1"/>
      <c r="U95" s="1"/>
    </row>
    <row r="96" spans="10:21" hidden="1" x14ac:dyDescent="0.2">
      <c r="J96" s="59">
        <v>22</v>
      </c>
      <c r="K96" s="59"/>
      <c r="L96" s="59"/>
      <c r="M96" s="59"/>
      <c r="T96" s="1"/>
      <c r="U96" s="1"/>
    </row>
    <row r="97" spans="10:21" hidden="1" x14ac:dyDescent="0.2">
      <c r="J97" s="59">
        <v>23</v>
      </c>
      <c r="K97" s="59"/>
      <c r="L97" s="59"/>
      <c r="M97" s="59"/>
      <c r="T97" s="1"/>
      <c r="U97" s="1"/>
    </row>
    <row r="98" spans="10:21" hidden="1" x14ac:dyDescent="0.2">
      <c r="J98" s="59">
        <v>24</v>
      </c>
      <c r="K98" s="59">
        <v>8</v>
      </c>
      <c r="L98" s="59">
        <v>4</v>
      </c>
      <c r="M98" s="59"/>
      <c r="T98" s="1"/>
      <c r="U98" s="1"/>
    </row>
    <row r="99" spans="10:21" hidden="1" x14ac:dyDescent="0.2">
      <c r="J99" s="59">
        <v>25</v>
      </c>
      <c r="K99" s="59"/>
      <c r="L99" s="59"/>
      <c r="M99" s="59"/>
      <c r="T99" s="1"/>
      <c r="U99" s="1"/>
    </row>
    <row r="100" spans="10:21" hidden="1" x14ac:dyDescent="0.2">
      <c r="J100" s="59">
        <v>26</v>
      </c>
      <c r="K100" s="59"/>
      <c r="L100" s="59"/>
      <c r="M100" s="59"/>
      <c r="T100" s="1"/>
      <c r="U100" s="1"/>
    </row>
    <row r="101" spans="10:21" hidden="1" x14ac:dyDescent="0.2">
      <c r="J101" s="59">
        <v>27</v>
      </c>
      <c r="K101" s="59">
        <v>9</v>
      </c>
      <c r="L101" s="59"/>
      <c r="M101" s="59"/>
      <c r="T101" s="1"/>
      <c r="U101" s="1"/>
    </row>
    <row r="102" spans="10:21" hidden="1" x14ac:dyDescent="0.2">
      <c r="J102" s="59">
        <v>28</v>
      </c>
      <c r="K102" s="59"/>
      <c r="L102" s="59"/>
      <c r="M102" s="59"/>
      <c r="T102" s="1"/>
      <c r="U102" s="1"/>
    </row>
    <row r="103" spans="10:21" hidden="1" x14ac:dyDescent="0.2">
      <c r="J103" s="59">
        <v>29</v>
      </c>
      <c r="K103" s="59"/>
      <c r="L103" s="59"/>
      <c r="M103" s="59"/>
      <c r="T103" s="1"/>
      <c r="U103" s="1"/>
    </row>
    <row r="104" spans="10:21" hidden="1" x14ac:dyDescent="0.2">
      <c r="J104" s="59">
        <v>30</v>
      </c>
      <c r="K104" s="59">
        <v>10</v>
      </c>
      <c r="L104" s="59">
        <v>5</v>
      </c>
      <c r="M104" s="59"/>
      <c r="T104" s="1"/>
      <c r="U104" s="1"/>
    </row>
    <row r="105" spans="10:21" hidden="1" x14ac:dyDescent="0.2">
      <c r="J105" s="59">
        <v>31</v>
      </c>
      <c r="K105" s="59"/>
      <c r="L105" s="59"/>
      <c r="M105" s="59"/>
      <c r="T105" s="1"/>
      <c r="U105" s="1"/>
    </row>
    <row r="106" spans="10:21" hidden="1" x14ac:dyDescent="0.2">
      <c r="J106" s="59">
        <v>32</v>
      </c>
      <c r="K106" s="59"/>
      <c r="L106" s="59"/>
      <c r="M106" s="59"/>
      <c r="T106" s="1"/>
      <c r="U106" s="1"/>
    </row>
    <row r="107" spans="10:21" hidden="1" x14ac:dyDescent="0.2">
      <c r="J107" s="59">
        <v>33</v>
      </c>
      <c r="K107" s="59">
        <v>11</v>
      </c>
      <c r="L107" s="59"/>
      <c r="M107" s="59"/>
      <c r="T107" s="1"/>
      <c r="U107" s="1"/>
    </row>
    <row r="108" spans="10:21" hidden="1" x14ac:dyDescent="0.2">
      <c r="J108" s="59">
        <v>34</v>
      </c>
      <c r="K108" s="59"/>
      <c r="L108" s="59"/>
      <c r="M108" s="59"/>
      <c r="T108" s="1"/>
      <c r="U108" s="1"/>
    </row>
    <row r="109" spans="10:21" hidden="1" x14ac:dyDescent="0.2">
      <c r="J109" s="59">
        <v>35</v>
      </c>
      <c r="K109" s="59"/>
      <c r="L109" s="59"/>
      <c r="M109" s="59"/>
      <c r="T109" s="1"/>
      <c r="U109" s="1"/>
    </row>
    <row r="110" spans="10:21" hidden="1" x14ac:dyDescent="0.2">
      <c r="J110" s="59">
        <v>36</v>
      </c>
      <c r="K110" s="59">
        <v>12</v>
      </c>
      <c r="L110" s="59">
        <v>6</v>
      </c>
      <c r="M110" s="59">
        <v>1</v>
      </c>
      <c r="T110" s="1"/>
      <c r="U110" s="1"/>
    </row>
    <row r="111" spans="10:21" hidden="1" x14ac:dyDescent="0.2">
      <c r="J111" s="59">
        <v>37</v>
      </c>
      <c r="K111" s="59"/>
      <c r="L111" s="59"/>
      <c r="M111" s="59"/>
      <c r="T111" s="1"/>
      <c r="U111" s="1"/>
    </row>
    <row r="112" spans="10:21" hidden="1" x14ac:dyDescent="0.2">
      <c r="J112" s="59">
        <v>38</v>
      </c>
      <c r="K112" s="59"/>
      <c r="L112" s="59"/>
      <c r="M112" s="59"/>
      <c r="T112" s="1"/>
      <c r="U112" s="1"/>
    </row>
    <row r="113" spans="10:21" hidden="1" x14ac:dyDescent="0.2">
      <c r="J113" s="59">
        <v>39</v>
      </c>
      <c r="K113" s="59">
        <v>13</v>
      </c>
      <c r="L113" s="59"/>
      <c r="M113" s="59"/>
      <c r="T113" s="1"/>
      <c r="U113" s="1"/>
    </row>
    <row r="114" spans="10:21" hidden="1" x14ac:dyDescent="0.2">
      <c r="J114" s="59">
        <v>40</v>
      </c>
      <c r="K114" s="59"/>
      <c r="L114" s="59"/>
      <c r="M114" s="59"/>
      <c r="T114" s="1"/>
      <c r="U114" s="1"/>
    </row>
    <row r="115" spans="10:21" hidden="1" x14ac:dyDescent="0.2">
      <c r="J115" s="59">
        <v>41</v>
      </c>
      <c r="K115" s="59"/>
      <c r="L115" s="59"/>
      <c r="M115" s="59"/>
      <c r="T115" s="1"/>
      <c r="U115" s="1"/>
    </row>
    <row r="116" spans="10:21" hidden="1" x14ac:dyDescent="0.2">
      <c r="J116" s="59">
        <v>42</v>
      </c>
      <c r="K116" s="59">
        <v>14</v>
      </c>
      <c r="L116" s="59">
        <v>7</v>
      </c>
      <c r="M116" s="59">
        <v>2</v>
      </c>
      <c r="T116" s="1"/>
      <c r="U116" s="1"/>
    </row>
    <row r="117" spans="10:21" hidden="1" x14ac:dyDescent="0.2">
      <c r="J117" s="59">
        <v>43</v>
      </c>
      <c r="K117" s="59"/>
      <c r="L117" s="59"/>
      <c r="M117" s="59"/>
      <c r="T117" s="1"/>
      <c r="U117" s="1"/>
    </row>
    <row r="118" spans="10:21" hidden="1" x14ac:dyDescent="0.2">
      <c r="J118" s="59">
        <v>44</v>
      </c>
      <c r="K118" s="59"/>
      <c r="L118" s="59"/>
      <c r="M118" s="59"/>
      <c r="T118" s="1"/>
      <c r="U118" s="1"/>
    </row>
    <row r="119" spans="10:21" hidden="1" x14ac:dyDescent="0.2">
      <c r="J119" s="59">
        <v>45</v>
      </c>
      <c r="K119" s="59">
        <v>15</v>
      </c>
      <c r="L119" s="59"/>
      <c r="M119" s="59"/>
      <c r="T119" s="1"/>
      <c r="U119" s="1"/>
    </row>
    <row r="120" spans="10:21" hidden="1" x14ac:dyDescent="0.2">
      <c r="J120" s="59">
        <v>46</v>
      </c>
      <c r="K120" s="59"/>
      <c r="L120" s="59"/>
      <c r="M120" s="59"/>
      <c r="T120" s="1"/>
      <c r="U120" s="1"/>
    </row>
    <row r="121" spans="10:21" hidden="1" x14ac:dyDescent="0.2">
      <c r="J121" s="59">
        <v>47</v>
      </c>
      <c r="K121" s="59"/>
      <c r="L121" s="59"/>
      <c r="M121" s="59"/>
      <c r="T121" s="1"/>
      <c r="U121" s="1"/>
    </row>
    <row r="122" spans="10:21" hidden="1" x14ac:dyDescent="0.2">
      <c r="J122" s="59">
        <v>48</v>
      </c>
      <c r="K122" s="59">
        <v>16</v>
      </c>
      <c r="L122" s="59">
        <v>8</v>
      </c>
      <c r="M122" s="59">
        <v>3</v>
      </c>
      <c r="T122" s="1"/>
      <c r="U122" s="1"/>
    </row>
    <row r="123" spans="10:21" hidden="1" x14ac:dyDescent="0.2">
      <c r="J123" s="59">
        <v>49</v>
      </c>
      <c r="K123" s="59"/>
      <c r="L123" s="59"/>
      <c r="M123" s="59"/>
      <c r="T123" s="1"/>
      <c r="U123" s="1"/>
    </row>
    <row r="124" spans="10:21" hidden="1" x14ac:dyDescent="0.2">
      <c r="J124" s="59">
        <v>50</v>
      </c>
      <c r="K124" s="59"/>
      <c r="L124" s="59"/>
      <c r="M124" s="59"/>
      <c r="T124" s="1"/>
      <c r="U124" s="1"/>
    </row>
    <row r="125" spans="10:21" hidden="1" x14ac:dyDescent="0.2">
      <c r="J125" s="59">
        <v>51</v>
      </c>
      <c r="K125" s="59">
        <v>17</v>
      </c>
      <c r="L125" s="59"/>
      <c r="M125" s="59"/>
      <c r="T125" s="1"/>
      <c r="U125" s="1"/>
    </row>
    <row r="126" spans="10:21" hidden="1" x14ac:dyDescent="0.2">
      <c r="J126" s="59">
        <v>52</v>
      </c>
      <c r="K126" s="59"/>
      <c r="L126" s="59"/>
      <c r="M126" s="59"/>
      <c r="T126" s="1"/>
      <c r="U126" s="1"/>
    </row>
    <row r="127" spans="10:21" hidden="1" x14ac:dyDescent="0.2">
      <c r="J127" s="59">
        <v>53</v>
      </c>
      <c r="K127" s="59"/>
      <c r="L127" s="59"/>
      <c r="M127" s="59"/>
      <c r="T127" s="1"/>
      <c r="U127" s="1"/>
    </row>
    <row r="128" spans="10:21" hidden="1" x14ac:dyDescent="0.2">
      <c r="J128" s="59">
        <v>54</v>
      </c>
      <c r="K128" s="59">
        <v>18</v>
      </c>
      <c r="L128" s="59">
        <v>9</v>
      </c>
      <c r="M128" s="59">
        <v>4</v>
      </c>
      <c r="T128" s="1"/>
      <c r="U128" s="1"/>
    </row>
    <row r="129" spans="10:21" hidden="1" x14ac:dyDescent="0.2">
      <c r="J129" s="59">
        <v>55</v>
      </c>
      <c r="K129" s="59"/>
      <c r="L129" s="59"/>
      <c r="M129" s="59"/>
      <c r="T129" s="1"/>
      <c r="U129" s="1"/>
    </row>
    <row r="130" spans="10:21" hidden="1" x14ac:dyDescent="0.2">
      <c r="J130" s="59">
        <v>56</v>
      </c>
      <c r="K130" s="59"/>
      <c r="L130" s="59"/>
      <c r="M130" s="59"/>
      <c r="T130" s="1"/>
      <c r="U130" s="1"/>
    </row>
    <row r="131" spans="10:21" hidden="1" x14ac:dyDescent="0.2">
      <c r="J131" s="59">
        <v>57</v>
      </c>
      <c r="K131" s="59">
        <v>19</v>
      </c>
      <c r="L131" s="59"/>
      <c r="M131" s="59"/>
      <c r="T131" s="1"/>
      <c r="U131" s="1"/>
    </row>
    <row r="132" spans="10:21" hidden="1" x14ac:dyDescent="0.2">
      <c r="J132" s="59">
        <v>58</v>
      </c>
      <c r="K132" s="59"/>
      <c r="L132" s="59"/>
      <c r="M132" s="59"/>
      <c r="T132" s="1"/>
      <c r="U132" s="1"/>
    </row>
    <row r="133" spans="10:21" hidden="1" x14ac:dyDescent="0.2">
      <c r="J133" s="59">
        <v>59</v>
      </c>
      <c r="K133" s="59"/>
      <c r="L133" s="59"/>
      <c r="M133" s="59"/>
      <c r="T133" s="1"/>
      <c r="U133" s="1"/>
    </row>
    <row r="134" spans="10:21" hidden="1" x14ac:dyDescent="0.2">
      <c r="J134" s="59">
        <v>60</v>
      </c>
      <c r="K134" s="59">
        <v>20</v>
      </c>
      <c r="L134" s="59">
        <v>10</v>
      </c>
      <c r="M134" s="59">
        <v>5</v>
      </c>
      <c r="T134" s="1"/>
      <c r="U134" s="1"/>
    </row>
    <row r="135" spans="10:21" hidden="1" x14ac:dyDescent="0.2">
      <c r="T135" s="1"/>
      <c r="U135" s="1"/>
    </row>
    <row r="136" spans="10:21" hidden="1" x14ac:dyDescent="0.2">
      <c r="T136" s="1"/>
      <c r="U136" s="1"/>
    </row>
    <row r="137" spans="10:21" x14ac:dyDescent="0.2">
      <c r="T137" s="1"/>
      <c r="U137" s="1"/>
    </row>
    <row r="138" spans="10:21" x14ac:dyDescent="0.2">
      <c r="T138" s="1"/>
      <c r="U138" s="1"/>
    </row>
    <row r="139" spans="10:21" x14ac:dyDescent="0.2">
      <c r="T139" s="1"/>
      <c r="U139" s="1"/>
    </row>
    <row r="140" spans="10:21" x14ac:dyDescent="0.2">
      <c r="T140" s="1"/>
      <c r="U140" s="1"/>
    </row>
    <row r="141" spans="10:21" x14ac:dyDescent="0.2">
      <c r="T141" s="1"/>
      <c r="U141" s="1"/>
    </row>
    <row r="142" spans="10:21" x14ac:dyDescent="0.2">
      <c r="T142" s="1"/>
      <c r="U142" s="1"/>
    </row>
    <row r="143" spans="10:21" x14ac:dyDescent="0.2">
      <c r="T143" s="1"/>
      <c r="U143" s="1"/>
    </row>
    <row r="144" spans="10:21" x14ac:dyDescent="0.2">
      <c r="T144" s="1"/>
      <c r="U144" s="1"/>
    </row>
    <row r="145" spans="20:21" x14ac:dyDescent="0.2">
      <c r="T145" s="1"/>
      <c r="U145" s="1"/>
    </row>
    <row r="146" spans="20:21" x14ac:dyDescent="0.2">
      <c r="T146" s="1"/>
      <c r="U146" s="1"/>
    </row>
    <row r="147" spans="20:21" x14ac:dyDescent="0.2">
      <c r="T147" s="1"/>
      <c r="U147" s="1"/>
    </row>
    <row r="148" spans="20:21" x14ac:dyDescent="0.2">
      <c r="T148" s="1"/>
      <c r="U148" s="1"/>
    </row>
    <row r="149" spans="20:21" x14ac:dyDescent="0.2">
      <c r="T149" s="1"/>
      <c r="U149" s="1"/>
    </row>
    <row r="150" spans="20:21" x14ac:dyDescent="0.2">
      <c r="T150" s="1"/>
      <c r="U150" s="1"/>
    </row>
    <row r="151" spans="20:21" x14ac:dyDescent="0.2">
      <c r="T151" s="1"/>
      <c r="U151" s="1"/>
    </row>
    <row r="152" spans="20:21" x14ac:dyDescent="0.2">
      <c r="T152" s="1"/>
      <c r="U152" s="1"/>
    </row>
    <row r="153" spans="20:21" x14ac:dyDescent="0.2">
      <c r="T153" s="1"/>
      <c r="U153" s="1"/>
    </row>
    <row r="154" spans="20:21" x14ac:dyDescent="0.2">
      <c r="T154" s="1"/>
      <c r="U154" s="1"/>
    </row>
    <row r="155" spans="20:21" x14ac:dyDescent="0.2">
      <c r="T155" s="1"/>
      <c r="U155" s="1"/>
    </row>
    <row r="156" spans="20:21" x14ac:dyDescent="0.2">
      <c r="T156" s="1"/>
      <c r="U156" s="1"/>
    </row>
    <row r="157" spans="20:21" x14ac:dyDescent="0.2">
      <c r="T157" s="1"/>
      <c r="U157" s="1"/>
    </row>
    <row r="158" spans="20:21" x14ac:dyDescent="0.2">
      <c r="T158" s="1"/>
      <c r="U158" s="1"/>
    </row>
    <row r="159" spans="20:21" x14ac:dyDescent="0.2">
      <c r="T159" s="1"/>
      <c r="U159" s="1"/>
    </row>
    <row r="160" spans="20:21" x14ac:dyDescent="0.2">
      <c r="T160" s="1"/>
      <c r="U160" s="1"/>
    </row>
    <row r="161" spans="20:21" x14ac:dyDescent="0.2">
      <c r="T161" s="1"/>
      <c r="U161" s="1"/>
    </row>
    <row r="162" spans="20:21" x14ac:dyDescent="0.2">
      <c r="T162" s="1"/>
      <c r="U162" s="1"/>
    </row>
    <row r="163" spans="20:21" x14ac:dyDescent="0.2">
      <c r="T163" s="1"/>
      <c r="U163" s="1"/>
    </row>
    <row r="164" spans="20:21" x14ac:dyDescent="0.2">
      <c r="T164" s="1"/>
      <c r="U164" s="1"/>
    </row>
    <row r="165" spans="20:21" x14ac:dyDescent="0.2">
      <c r="T165" s="1"/>
      <c r="U165" s="1"/>
    </row>
    <row r="166" spans="20:21" x14ac:dyDescent="0.2">
      <c r="T166" s="1"/>
      <c r="U166" s="1"/>
    </row>
    <row r="167" spans="20:21" x14ac:dyDescent="0.2">
      <c r="T167" s="1"/>
      <c r="U167" s="1"/>
    </row>
    <row r="168" spans="20:21" x14ac:dyDescent="0.2">
      <c r="T168" s="1"/>
      <c r="U168" s="1"/>
    </row>
    <row r="169" spans="20:21" x14ac:dyDescent="0.2">
      <c r="T169" s="1"/>
      <c r="U169" s="1"/>
    </row>
    <row r="170" spans="20:21" x14ac:dyDescent="0.2">
      <c r="T170" s="1"/>
      <c r="U170" s="1"/>
    </row>
    <row r="171" spans="20:21" x14ac:dyDescent="0.2">
      <c r="T171" s="1"/>
      <c r="U171" s="1"/>
    </row>
    <row r="172" spans="20:21" x14ac:dyDescent="0.2">
      <c r="T172" s="1"/>
      <c r="U172" s="1"/>
    </row>
    <row r="173" spans="20:21" x14ac:dyDescent="0.2">
      <c r="T173" s="1"/>
      <c r="U173" s="1"/>
    </row>
    <row r="174" spans="20:21" x14ac:dyDescent="0.2">
      <c r="T174" s="1"/>
      <c r="U174" s="1"/>
    </row>
    <row r="175" spans="20:21" x14ac:dyDescent="0.2">
      <c r="T175" s="1"/>
      <c r="U175" s="1"/>
    </row>
    <row r="176" spans="20:21" x14ac:dyDescent="0.2">
      <c r="T176" s="1"/>
      <c r="U176" s="1"/>
    </row>
    <row r="177" spans="20:21" x14ac:dyDescent="0.2">
      <c r="T177" s="1"/>
      <c r="U177" s="1"/>
    </row>
    <row r="178" spans="20:21" x14ac:dyDescent="0.2">
      <c r="T178" s="1"/>
      <c r="U178" s="1"/>
    </row>
    <row r="179" spans="20:21" x14ac:dyDescent="0.2">
      <c r="T179" s="1"/>
      <c r="U179" s="1"/>
    </row>
    <row r="180" spans="20:21" x14ac:dyDescent="0.2">
      <c r="T180" s="1"/>
      <c r="U180" s="1"/>
    </row>
    <row r="181" spans="20:21" x14ac:dyDescent="0.2">
      <c r="T181" s="1"/>
      <c r="U181" s="1"/>
    </row>
    <row r="182" spans="20:21" x14ac:dyDescent="0.2">
      <c r="T182" s="1"/>
      <c r="U182" s="1"/>
    </row>
    <row r="183" spans="20:21" x14ac:dyDescent="0.2">
      <c r="T183" s="1"/>
      <c r="U183" s="1"/>
    </row>
    <row r="184" spans="20:21" x14ac:dyDescent="0.2">
      <c r="T184" s="1"/>
      <c r="U184" s="1"/>
    </row>
    <row r="185" spans="20:21" x14ac:dyDescent="0.2">
      <c r="T185" s="1"/>
      <c r="U185" s="1"/>
    </row>
    <row r="186" spans="20:21" x14ac:dyDescent="0.2">
      <c r="T186" s="1"/>
      <c r="U186" s="1"/>
    </row>
    <row r="187" spans="20:21" x14ac:dyDescent="0.2">
      <c r="T187" s="1"/>
      <c r="U187" s="1"/>
    </row>
    <row r="188" spans="20:21" x14ac:dyDescent="0.2">
      <c r="T188" s="1"/>
      <c r="U188" s="1"/>
    </row>
    <row r="189" spans="20:21" x14ac:dyDescent="0.2">
      <c r="T189" s="1"/>
      <c r="U189" s="1"/>
    </row>
    <row r="190" spans="20:21" x14ac:dyDescent="0.2">
      <c r="T190" s="1"/>
      <c r="U190" s="1"/>
    </row>
    <row r="191" spans="20:21" x14ac:dyDescent="0.2">
      <c r="T191" s="1"/>
      <c r="U191" s="1"/>
    </row>
    <row r="192" spans="20:21" x14ac:dyDescent="0.2">
      <c r="T192" s="1"/>
      <c r="U192" s="1"/>
    </row>
    <row r="193" spans="20:21" x14ac:dyDescent="0.2">
      <c r="T193" s="1"/>
      <c r="U193" s="1"/>
    </row>
    <row r="194" spans="20:21" x14ac:dyDescent="0.2">
      <c r="T194" s="1"/>
      <c r="U194" s="1"/>
    </row>
    <row r="195" spans="20:21" x14ac:dyDescent="0.2">
      <c r="T195" s="1"/>
      <c r="U195" s="1"/>
    </row>
    <row r="196" spans="20:21" x14ac:dyDescent="0.2">
      <c r="T196" s="1"/>
      <c r="U196" s="1"/>
    </row>
    <row r="197" spans="20:21" x14ac:dyDescent="0.2">
      <c r="T197" s="1"/>
      <c r="U197" s="1"/>
    </row>
    <row r="198" spans="20:21" x14ac:dyDescent="0.2">
      <c r="T198" s="1"/>
      <c r="U198" s="1"/>
    </row>
    <row r="199" spans="20:21" x14ac:dyDescent="0.2">
      <c r="T199" s="1"/>
      <c r="U199" s="1"/>
    </row>
    <row r="200" spans="20:21" x14ac:dyDescent="0.2">
      <c r="T200" s="1"/>
      <c r="U200" s="1"/>
    </row>
    <row r="201" spans="20:21" x14ac:dyDescent="0.2">
      <c r="T201" s="1"/>
      <c r="U201" s="1"/>
    </row>
    <row r="202" spans="20:21" x14ac:dyDescent="0.2">
      <c r="T202" s="1"/>
      <c r="U202" s="1"/>
    </row>
    <row r="203" spans="20:21" x14ac:dyDescent="0.2">
      <c r="T203" s="1"/>
      <c r="U203" s="1"/>
    </row>
    <row r="204" spans="20:21" x14ac:dyDescent="0.2">
      <c r="T204" s="1"/>
      <c r="U204" s="1"/>
    </row>
    <row r="205" spans="20:21" x14ac:dyDescent="0.2">
      <c r="T205" s="1"/>
      <c r="U205" s="1"/>
    </row>
    <row r="206" spans="20:21" x14ac:dyDescent="0.2">
      <c r="T206" s="1"/>
      <c r="U206" s="1"/>
    </row>
    <row r="207" spans="20:21" x14ac:dyDescent="0.2">
      <c r="T207" s="1"/>
      <c r="U207" s="1"/>
    </row>
    <row r="208" spans="20:21" x14ac:dyDescent="0.2">
      <c r="T208" s="1"/>
      <c r="U208" s="1"/>
    </row>
    <row r="209" spans="20:21" x14ac:dyDescent="0.2">
      <c r="T209" s="1"/>
      <c r="U209" s="1"/>
    </row>
    <row r="210" spans="20:21" x14ac:dyDescent="0.2">
      <c r="T210" s="1"/>
      <c r="U210" s="1"/>
    </row>
    <row r="211" spans="20:21" x14ac:dyDescent="0.2">
      <c r="T211" s="1"/>
      <c r="U211" s="1"/>
    </row>
    <row r="212" spans="20:21" x14ac:dyDescent="0.2">
      <c r="T212" s="1"/>
      <c r="U212" s="1"/>
    </row>
    <row r="213" spans="20:21" x14ac:dyDescent="0.2">
      <c r="T213" s="1"/>
      <c r="U213" s="1"/>
    </row>
    <row r="214" spans="20:21" x14ac:dyDescent="0.2">
      <c r="T214" s="1"/>
      <c r="U214" s="1"/>
    </row>
    <row r="215" spans="20:21" x14ac:dyDescent="0.2">
      <c r="T215" s="1"/>
      <c r="U215" s="1"/>
    </row>
    <row r="216" spans="20:21" x14ac:dyDescent="0.2">
      <c r="T216" s="1"/>
      <c r="U216" s="1"/>
    </row>
    <row r="217" spans="20:21" x14ac:dyDescent="0.2">
      <c r="T217" s="1"/>
      <c r="U217" s="1"/>
    </row>
    <row r="218" spans="20:21" x14ac:dyDescent="0.2">
      <c r="T218" s="1"/>
      <c r="U218" s="1"/>
    </row>
    <row r="219" spans="20:21" x14ac:dyDescent="0.2">
      <c r="T219" s="1"/>
      <c r="U219" s="1"/>
    </row>
    <row r="220" spans="20:21" x14ac:dyDescent="0.2">
      <c r="T220" s="1"/>
      <c r="U220" s="1"/>
    </row>
    <row r="221" spans="20:21" x14ac:dyDescent="0.2">
      <c r="T221" s="1"/>
      <c r="U221" s="1"/>
    </row>
    <row r="222" spans="20:21" x14ac:dyDescent="0.2">
      <c r="T222" s="1"/>
      <c r="U222" s="1"/>
    </row>
    <row r="223" spans="20:21" x14ac:dyDescent="0.2">
      <c r="T223" s="1"/>
      <c r="U223" s="1"/>
    </row>
    <row r="224" spans="20:21" x14ac:dyDescent="0.2">
      <c r="T224" s="1"/>
      <c r="U224" s="1"/>
    </row>
    <row r="225" spans="20:21" x14ac:dyDescent="0.2">
      <c r="T225" s="1"/>
      <c r="U225" s="1"/>
    </row>
    <row r="226" spans="20:21" x14ac:dyDescent="0.2">
      <c r="T226" s="1"/>
      <c r="U226" s="1"/>
    </row>
    <row r="227" spans="20:21" x14ac:dyDescent="0.2">
      <c r="T227" s="1"/>
      <c r="U227" s="1"/>
    </row>
    <row r="228" spans="20:21" x14ac:dyDescent="0.2">
      <c r="T228" s="1"/>
      <c r="U228" s="1"/>
    </row>
    <row r="229" spans="20:21" x14ac:dyDescent="0.2">
      <c r="T229" s="1"/>
      <c r="U229" s="1"/>
    </row>
    <row r="230" spans="20:21" x14ac:dyDescent="0.2">
      <c r="T230" s="1"/>
      <c r="U230" s="1"/>
    </row>
    <row r="231" spans="20:21" x14ac:dyDescent="0.2">
      <c r="T231" s="1"/>
      <c r="U231" s="1"/>
    </row>
    <row r="232" spans="20:21" x14ac:dyDescent="0.2">
      <c r="T232" s="1"/>
      <c r="U232" s="1"/>
    </row>
    <row r="233" spans="20:21" x14ac:dyDescent="0.2">
      <c r="T233" s="1"/>
      <c r="U233" s="1"/>
    </row>
    <row r="234" spans="20:21" x14ac:dyDescent="0.2">
      <c r="T234" s="1"/>
      <c r="U234" s="1"/>
    </row>
    <row r="235" spans="20:21" x14ac:dyDescent="0.2">
      <c r="T235" s="1"/>
      <c r="U235" s="1"/>
    </row>
    <row r="236" spans="20:21" x14ac:dyDescent="0.2">
      <c r="T236" s="1"/>
      <c r="U236" s="1"/>
    </row>
    <row r="237" spans="20:21" x14ac:dyDescent="0.2">
      <c r="T237" s="1"/>
      <c r="U237" s="1"/>
    </row>
    <row r="238" spans="20:21" x14ac:dyDescent="0.2">
      <c r="T238" s="1"/>
      <c r="U238" s="1"/>
    </row>
    <row r="239" spans="20:21" x14ac:dyDescent="0.2">
      <c r="T239" s="1"/>
      <c r="U239" s="1"/>
    </row>
    <row r="240" spans="20:21" x14ac:dyDescent="0.2">
      <c r="T240" s="1"/>
      <c r="U240" s="1"/>
    </row>
    <row r="241" spans="20:21" x14ac:dyDescent="0.2">
      <c r="T241" s="1"/>
      <c r="U241" s="1"/>
    </row>
    <row r="242" spans="20:21" x14ac:dyDescent="0.2">
      <c r="T242" s="1"/>
      <c r="U242" s="1"/>
    </row>
    <row r="243" spans="20:21" x14ac:dyDescent="0.2">
      <c r="T243" s="1"/>
      <c r="U243" s="1"/>
    </row>
    <row r="244" spans="20:21" x14ac:dyDescent="0.2">
      <c r="T244" s="1"/>
      <c r="U244" s="1"/>
    </row>
    <row r="245" spans="20:21" x14ac:dyDescent="0.2">
      <c r="T245" s="1"/>
      <c r="U245" s="1"/>
    </row>
    <row r="246" spans="20:21" x14ac:dyDescent="0.2">
      <c r="T246" s="1"/>
      <c r="U246" s="1"/>
    </row>
    <row r="247" spans="20:21" x14ac:dyDescent="0.2">
      <c r="T247" s="1"/>
      <c r="U247" s="1"/>
    </row>
    <row r="248" spans="20:21" x14ac:dyDescent="0.2">
      <c r="T248" s="1"/>
      <c r="U248" s="1"/>
    </row>
    <row r="249" spans="20:21" x14ac:dyDescent="0.2">
      <c r="T249" s="1"/>
      <c r="U249" s="1"/>
    </row>
    <row r="250" spans="20:21" x14ac:dyDescent="0.2">
      <c r="T250" s="1"/>
      <c r="U250" s="1"/>
    </row>
    <row r="251" spans="20:21" x14ac:dyDescent="0.2">
      <c r="T251" s="1"/>
      <c r="U251" s="1"/>
    </row>
    <row r="252" spans="20:21" x14ac:dyDescent="0.2">
      <c r="T252" s="1"/>
      <c r="U252" s="1"/>
    </row>
    <row r="253" spans="20:21" x14ac:dyDescent="0.2">
      <c r="T253" s="1"/>
      <c r="U253" s="1"/>
    </row>
    <row r="254" spans="20:21" x14ac:dyDescent="0.2">
      <c r="T254" s="1"/>
      <c r="U254" s="1"/>
    </row>
    <row r="255" spans="20:21" x14ac:dyDescent="0.2">
      <c r="T255" s="1"/>
      <c r="U255" s="1"/>
    </row>
    <row r="256" spans="20:21" x14ac:dyDescent="0.2">
      <c r="T256" s="1"/>
      <c r="U256" s="1"/>
    </row>
    <row r="257" spans="20:21" x14ac:dyDescent="0.2">
      <c r="T257" s="1"/>
      <c r="U257" s="1"/>
    </row>
    <row r="258" spans="20:21" x14ac:dyDescent="0.2">
      <c r="T258" s="1"/>
      <c r="U258" s="1"/>
    </row>
    <row r="259" spans="20:21" x14ac:dyDescent="0.2">
      <c r="T259" s="1"/>
      <c r="U259" s="1"/>
    </row>
    <row r="260" spans="20:21" x14ac:dyDescent="0.2">
      <c r="T260" s="1"/>
      <c r="U260" s="1"/>
    </row>
    <row r="261" spans="20:21" x14ac:dyDescent="0.2">
      <c r="T261" s="1"/>
      <c r="U261" s="1"/>
    </row>
    <row r="262" spans="20:21" x14ac:dyDescent="0.2">
      <c r="T262" s="1"/>
      <c r="U262" s="1"/>
    </row>
    <row r="263" spans="20:21" x14ac:dyDescent="0.2">
      <c r="T263" s="1"/>
      <c r="U263" s="1"/>
    </row>
    <row r="264" spans="20:21" x14ac:dyDescent="0.2">
      <c r="T264" s="1"/>
      <c r="U264" s="1"/>
    </row>
    <row r="265" spans="20:21" x14ac:dyDescent="0.2">
      <c r="T265" s="1"/>
      <c r="U265" s="1"/>
    </row>
    <row r="266" spans="20:21" x14ac:dyDescent="0.2">
      <c r="T266" s="1"/>
      <c r="U266" s="1"/>
    </row>
    <row r="267" spans="20:21" x14ac:dyDescent="0.2">
      <c r="T267" s="1"/>
      <c r="U267" s="1"/>
    </row>
    <row r="268" spans="20:21" x14ac:dyDescent="0.2">
      <c r="T268" s="1"/>
      <c r="U268" s="1"/>
    </row>
    <row r="269" spans="20:21" x14ac:dyDescent="0.2">
      <c r="T269" s="1"/>
      <c r="U269" s="1"/>
    </row>
    <row r="270" spans="20:21" x14ac:dyDescent="0.2">
      <c r="T270" s="1"/>
      <c r="U270" s="1"/>
    </row>
    <row r="271" spans="20:21" x14ac:dyDescent="0.2">
      <c r="T271" s="1"/>
      <c r="U271" s="1"/>
    </row>
    <row r="272" spans="20:21" x14ac:dyDescent="0.2">
      <c r="T272" s="1"/>
      <c r="U272" s="1"/>
    </row>
    <row r="273" spans="20:21" x14ac:dyDescent="0.2">
      <c r="T273" s="1"/>
      <c r="U273" s="1"/>
    </row>
    <row r="274" spans="20:21" x14ac:dyDescent="0.2">
      <c r="T274" s="1"/>
      <c r="U274" s="1"/>
    </row>
    <row r="275" spans="20:21" x14ac:dyDescent="0.2">
      <c r="T275" s="1"/>
      <c r="U275" s="1"/>
    </row>
    <row r="276" spans="20:21" x14ac:dyDescent="0.2">
      <c r="T276" s="1"/>
      <c r="U276" s="1"/>
    </row>
    <row r="277" spans="20:21" x14ac:dyDescent="0.2">
      <c r="T277" s="1"/>
      <c r="U277" s="1"/>
    </row>
    <row r="278" spans="20:21" x14ac:dyDescent="0.2">
      <c r="T278" s="1"/>
      <c r="U278" s="1"/>
    </row>
    <row r="279" spans="20:21" x14ac:dyDescent="0.2">
      <c r="T279" s="1"/>
      <c r="U279" s="1"/>
    </row>
    <row r="280" spans="20:21" x14ac:dyDescent="0.2">
      <c r="T280" s="1"/>
      <c r="U280" s="1"/>
    </row>
    <row r="281" spans="20:21" x14ac:dyDescent="0.2">
      <c r="T281" s="1"/>
      <c r="U281" s="1"/>
    </row>
    <row r="282" spans="20:21" x14ac:dyDescent="0.2">
      <c r="T282" s="1"/>
      <c r="U282" s="1"/>
    </row>
    <row r="283" spans="20:21" x14ac:dyDescent="0.2">
      <c r="T283" s="1"/>
      <c r="U283" s="1"/>
    </row>
    <row r="284" spans="20:21" x14ac:dyDescent="0.2">
      <c r="T284" s="1"/>
      <c r="U284" s="1"/>
    </row>
    <row r="285" spans="20:21" x14ac:dyDescent="0.2">
      <c r="T285" s="1"/>
      <c r="U285" s="1"/>
    </row>
    <row r="286" spans="20:21" x14ac:dyDescent="0.2">
      <c r="T286" s="1"/>
      <c r="U286" s="1"/>
    </row>
    <row r="287" spans="20:21" x14ac:dyDescent="0.2">
      <c r="T287" s="1"/>
      <c r="U287" s="1"/>
    </row>
    <row r="288" spans="20:21" x14ac:dyDescent="0.2">
      <c r="T288" s="1"/>
      <c r="U288" s="1"/>
    </row>
    <row r="289" spans="20:21" x14ac:dyDescent="0.2">
      <c r="T289" s="1"/>
      <c r="U289" s="1"/>
    </row>
    <row r="290" spans="20:21" x14ac:dyDescent="0.2">
      <c r="T290" s="1"/>
      <c r="U290" s="1"/>
    </row>
    <row r="291" spans="20:21" x14ac:dyDescent="0.2">
      <c r="T291" s="1"/>
      <c r="U291" s="1"/>
    </row>
    <row r="292" spans="20:21" x14ac:dyDescent="0.2">
      <c r="T292" s="1"/>
      <c r="U292" s="1"/>
    </row>
    <row r="293" spans="20:21" x14ac:dyDescent="0.2">
      <c r="T293" s="1"/>
      <c r="U293" s="1"/>
    </row>
    <row r="294" spans="20:21" x14ac:dyDescent="0.2">
      <c r="T294" s="1"/>
      <c r="U294" s="1"/>
    </row>
    <row r="295" spans="20:21" x14ac:dyDescent="0.2">
      <c r="T295" s="1"/>
      <c r="U295" s="1"/>
    </row>
    <row r="296" spans="20:21" x14ac:dyDescent="0.2">
      <c r="T296" s="1"/>
      <c r="U296" s="1"/>
    </row>
    <row r="297" spans="20:21" x14ac:dyDescent="0.2">
      <c r="T297" s="1"/>
      <c r="U297" s="1"/>
    </row>
    <row r="298" spans="20:21" x14ac:dyDescent="0.2">
      <c r="T298" s="1"/>
      <c r="U298" s="1"/>
    </row>
  </sheetData>
  <mergeCells count="35">
    <mergeCell ref="O39:O40"/>
    <mergeCell ref="P39:P40"/>
    <mergeCell ref="Q39:Q40"/>
    <mergeCell ref="I39:I40"/>
    <mergeCell ref="J39:J40"/>
    <mergeCell ref="K39:K40"/>
    <mergeCell ref="L39:L40"/>
    <mergeCell ref="M39:M40"/>
    <mergeCell ref="N39:N40"/>
    <mergeCell ref="J13:K13"/>
    <mergeCell ref="L13:M13"/>
    <mergeCell ref="N13:O13"/>
    <mergeCell ref="P13:Q13"/>
    <mergeCell ref="R13:S13"/>
    <mergeCell ref="J14:K14"/>
    <mergeCell ref="L14:M14"/>
    <mergeCell ref="N14:O14"/>
    <mergeCell ref="P14:Q14"/>
    <mergeCell ref="R14:S14"/>
    <mergeCell ref="J11:K11"/>
    <mergeCell ref="L11:M11"/>
    <mergeCell ref="N11:O11"/>
    <mergeCell ref="P11:Q11"/>
    <mergeCell ref="R11:S11"/>
    <mergeCell ref="J12:K12"/>
    <mergeCell ref="L12:M12"/>
    <mergeCell ref="N12:O12"/>
    <mergeCell ref="P12:Q12"/>
    <mergeCell ref="R12:S12"/>
    <mergeCell ref="I8:S8"/>
    <mergeCell ref="J10:K10"/>
    <mergeCell ref="L10:M10"/>
    <mergeCell ref="N10:O10"/>
    <mergeCell ref="P10:Q10"/>
    <mergeCell ref="R10:S1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Clase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Jorge Zambon</dc:creator>
  <cp:lastModifiedBy>Mauro Jorge Zambon</cp:lastModifiedBy>
  <dcterms:created xsi:type="dcterms:W3CDTF">2023-02-08T22:16:11Z</dcterms:created>
  <dcterms:modified xsi:type="dcterms:W3CDTF">2023-02-09T14:46:09Z</dcterms:modified>
</cp:coreProperties>
</file>