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TIPCI\Difusión\"/>
    </mc:Choice>
  </mc:AlternateContent>
  <bookViews>
    <workbookView xWindow="0" yWindow="0" windowWidth="25200" windowHeight="11490"/>
  </bookViews>
  <sheets>
    <sheet name="Serie I" sheetId="13" r:id="rId1"/>
    <sheet name="Hoja1" sheetId="14" state="hidden" r:id="rId2"/>
    <sheet name="Feriados" sheetId="5" state="hidden" r:id="rId3"/>
    <sheet name="Hoja2" sheetId="7" state="hidden" r:id="rId4"/>
  </sheets>
  <definedNames>
    <definedName name="_xlnm.Print_Area" localSheetId="0">'Serie I'!$D$1:$Q$50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3" l="1"/>
  <c r="L11" i="13"/>
  <c r="R32" i="13"/>
  <c r="R31" i="13"/>
  <c r="O40" i="13"/>
  <c r="L40" i="13"/>
  <c r="R34" i="13"/>
  <c r="R33" i="13"/>
  <c r="B31" i="13"/>
  <c r="U35" i="13" l="1"/>
  <c r="U36" i="13"/>
  <c r="U37" i="13"/>
  <c r="U38" i="13"/>
  <c r="T38" i="13"/>
  <c r="V38" i="13" s="1"/>
  <c r="W38" i="13" s="1"/>
  <c r="T35" i="13"/>
  <c r="V35" i="13" s="1"/>
  <c r="W35" i="13" s="1"/>
  <c r="T36" i="13"/>
  <c r="V36" i="13" s="1"/>
  <c r="W36" i="13" s="1"/>
  <c r="T37" i="13"/>
  <c r="V37" i="13" s="1"/>
  <c r="W37" i="13" s="1"/>
  <c r="T34" i="13"/>
  <c r="S38" i="13"/>
  <c r="S35" i="13"/>
  <c r="S36" i="13"/>
  <c r="S37" i="13"/>
  <c r="R35" i="13"/>
  <c r="R36" i="13"/>
  <c r="R37" i="13"/>
  <c r="R38" i="13"/>
  <c r="J31" i="13"/>
  <c r="K21" i="13"/>
  <c r="K22" i="13"/>
  <c r="K23" i="13"/>
  <c r="K24" i="13"/>
  <c r="P35" i="13"/>
  <c r="J35" i="13" s="1"/>
  <c r="P36" i="13"/>
  <c r="P37" i="13"/>
  <c r="P38" i="13"/>
  <c r="J38" i="13" s="1"/>
  <c r="J36" i="13"/>
  <c r="J37" i="13"/>
  <c r="H14" i="13" l="1"/>
  <c r="K20" i="13" l="1"/>
  <c r="P34" i="13"/>
  <c r="J34" i="13" s="1"/>
  <c r="B36" i="14" l="1"/>
  <c r="C36" i="14" s="1"/>
  <c r="B30" i="13" l="1"/>
  <c r="B32" i="13" s="1"/>
  <c r="B33" i="13" s="1"/>
  <c r="B34" i="13" s="1"/>
  <c r="B35" i="13" s="1"/>
  <c r="P33" i="13"/>
  <c r="J33" i="13" s="1"/>
  <c r="P32" i="13"/>
  <c r="J32" i="13" s="1"/>
  <c r="M31" i="13"/>
  <c r="M32" i="13" s="1"/>
  <c r="M33" i="13" s="1"/>
  <c r="M34" i="13" s="1"/>
  <c r="S30" i="13"/>
  <c r="O30" i="13"/>
  <c r="N30" i="13"/>
  <c r="U30" i="13" s="1"/>
  <c r="J30" i="13"/>
  <c r="J29" i="13" s="1"/>
  <c r="E30" i="13"/>
  <c r="M29" i="13"/>
  <c r="K19" i="13"/>
  <c r="K18" i="13"/>
  <c r="K17" i="13"/>
  <c r="K25" i="13" s="1"/>
  <c r="D30" i="13"/>
  <c r="B36" i="13" l="1"/>
  <c r="C35" i="13"/>
  <c r="M35" i="13"/>
  <c r="G30" i="13"/>
  <c r="F30" i="13"/>
  <c r="B37" i="13" l="1"/>
  <c r="C36" i="13"/>
  <c r="M36" i="13"/>
  <c r="D2" i="7"/>
  <c r="B38" i="13" l="1"/>
  <c r="C38" i="13" s="1"/>
  <c r="C37" i="13"/>
  <c r="M37" i="13"/>
  <c r="A31" i="13"/>
  <c r="C31" i="13"/>
  <c r="E31" i="13" s="1"/>
  <c r="G31" i="13" s="1"/>
  <c r="I31" i="13" s="1"/>
  <c r="M38" i="13" l="1"/>
  <c r="H31" i="13"/>
  <c r="K31" i="13" s="1"/>
  <c r="L17" i="13" s="1"/>
  <c r="F31" i="13"/>
  <c r="D31" i="13"/>
  <c r="C33" i="13"/>
  <c r="A33" i="13"/>
  <c r="C34" i="13"/>
  <c r="A32" i="13"/>
  <c r="J17" i="13"/>
  <c r="I17" i="13" s="1"/>
  <c r="C32" i="13"/>
  <c r="E32" i="13" s="1"/>
  <c r="F32" i="13" s="1"/>
  <c r="M17" i="13" l="1"/>
  <c r="N31" i="13"/>
  <c r="U31" i="13" s="1"/>
  <c r="S31" i="13"/>
  <c r="E33" i="13"/>
  <c r="G32" i="13"/>
  <c r="H32" i="13"/>
  <c r="K32" i="13" s="1"/>
  <c r="L18" i="13" s="1"/>
  <c r="O31" i="13" l="1"/>
  <c r="M18" i="13"/>
  <c r="I32" i="13"/>
  <c r="N32" i="13"/>
  <c r="D32" i="13"/>
  <c r="G33" i="13"/>
  <c r="E34" i="13"/>
  <c r="E35" i="13" s="1"/>
  <c r="F33" i="13"/>
  <c r="H33" i="13"/>
  <c r="K33" i="13" s="1"/>
  <c r="L19" i="13" s="1"/>
  <c r="M19" i="13" s="1"/>
  <c r="S32" i="13"/>
  <c r="J18" i="13"/>
  <c r="I18" i="13" s="1"/>
  <c r="G35" i="13" l="1"/>
  <c r="E36" i="13"/>
  <c r="H35" i="13"/>
  <c r="K35" i="13" s="1"/>
  <c r="L21" i="13" s="1"/>
  <c r="M21" i="13" s="1"/>
  <c r="F35" i="13"/>
  <c r="J21" i="13" s="1"/>
  <c r="I21" i="13" s="1"/>
  <c r="G34" i="13"/>
  <c r="F34" i="13"/>
  <c r="H34" i="13"/>
  <c r="K34" i="13" s="1"/>
  <c r="O32" i="13"/>
  <c r="U32" i="13"/>
  <c r="D33" i="13"/>
  <c r="I33" i="13"/>
  <c r="N33" i="13"/>
  <c r="S33" i="13"/>
  <c r="J19" i="13"/>
  <c r="I19" i="13" s="1"/>
  <c r="E37" i="13" l="1"/>
  <c r="H36" i="13"/>
  <c r="K36" i="13" s="1"/>
  <c r="L22" i="13" s="1"/>
  <c r="M22" i="13" s="1"/>
  <c r="G36" i="13"/>
  <c r="F36" i="13"/>
  <c r="J22" i="13" s="1"/>
  <c r="I22" i="13" s="1"/>
  <c r="D35" i="13"/>
  <c r="I35" i="13"/>
  <c r="N35" i="13"/>
  <c r="O35" i="13" s="1"/>
  <c r="N34" i="13"/>
  <c r="L20" i="13"/>
  <c r="J20" i="13"/>
  <c r="I20" i="13" s="1"/>
  <c r="S34" i="13"/>
  <c r="D34" i="13"/>
  <c r="I34" i="13"/>
  <c r="O33" i="13"/>
  <c r="U33" i="13"/>
  <c r="D36" i="13" l="1"/>
  <c r="I36" i="13"/>
  <c r="N36" i="13"/>
  <c r="O36" i="13" s="1"/>
  <c r="E38" i="13"/>
  <c r="H37" i="13"/>
  <c r="K37" i="13" s="1"/>
  <c r="L23" i="13" s="1"/>
  <c r="M23" i="13" s="1"/>
  <c r="G37" i="13"/>
  <c r="F37" i="13"/>
  <c r="J23" i="13" s="1"/>
  <c r="I23" i="13" s="1"/>
  <c r="M20" i="13"/>
  <c r="O34" i="13"/>
  <c r="U34" i="13"/>
  <c r="H38" i="13" l="1"/>
  <c r="K38" i="13" s="1"/>
  <c r="L24" i="13" s="1"/>
  <c r="M24" i="13" s="1"/>
  <c r="G38" i="13"/>
  <c r="F38" i="13"/>
  <c r="J24" i="13" s="1"/>
  <c r="I24" i="13" s="1"/>
  <c r="I37" i="13"/>
  <c r="D37" i="13"/>
  <c r="N37" i="13"/>
  <c r="O37" i="13" s="1"/>
  <c r="L25" i="13" l="1"/>
  <c r="M25" i="13" s="1"/>
  <c r="D38" i="13"/>
  <c r="H11" i="13" s="1"/>
  <c r="I38" i="13"/>
  <c r="N38" i="13"/>
  <c r="O38" i="13" s="1"/>
  <c r="T28" i="13" s="1"/>
  <c r="T31" i="13" l="1"/>
  <c r="V31" i="13" s="1"/>
  <c r="T33" i="13"/>
  <c r="V33" i="13" s="1"/>
  <c r="W33" i="13" s="1"/>
  <c r="T32" i="13"/>
  <c r="V32" i="13" s="1"/>
  <c r="W32" i="13" s="1"/>
  <c r="V34" i="13"/>
  <c r="W34" i="13" s="1"/>
  <c r="T30" i="13"/>
  <c r="V30" i="13" s="1"/>
  <c r="W30" i="13" s="1"/>
  <c r="V40" i="13" l="1"/>
  <c r="W31" i="13"/>
  <c r="W40" i="13" s="1"/>
  <c r="L12" i="13" s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P31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inserte manualmente por período</t>
        </r>
      </text>
    </comment>
  </commentList>
</comments>
</file>

<file path=xl/sharedStrings.xml><?xml version="1.0" encoding="utf-8"?>
<sst xmlns="http://schemas.openxmlformats.org/spreadsheetml/2006/main" count="45" uniqueCount="44">
  <si>
    <t>Fecha de Emisión:</t>
  </si>
  <si>
    <t>TIR:</t>
  </si>
  <si>
    <t>Precio clean:</t>
  </si>
  <si>
    <t>Fecha de Vto:</t>
  </si>
  <si>
    <t>Fecha:</t>
  </si>
  <si>
    <t>Capital</t>
  </si>
  <si>
    <t>Flujo</t>
  </si>
  <si>
    <t>Discount factor</t>
  </si>
  <si>
    <t>Cupon VN</t>
  </si>
  <si>
    <t>Cupon VP</t>
  </si>
  <si>
    <t>Factor de duration</t>
  </si>
  <si>
    <t>Interes</t>
  </si>
  <si>
    <t>Total</t>
  </si>
  <si>
    <t>Días Totales</t>
  </si>
  <si>
    <t>Capital Residual</t>
  </si>
  <si>
    <t>Flujo Valor Nominal</t>
  </si>
  <si>
    <t>Amortización</t>
  </si>
  <si>
    <t xml:space="preserve">TNA: </t>
  </si>
  <si>
    <t>t promedio cupon</t>
  </si>
  <si>
    <t>Interés</t>
  </si>
  <si>
    <t>Cupón</t>
  </si>
  <si>
    <t>Fecha de inicio de calculo</t>
  </si>
  <si>
    <t>intereses</t>
  </si>
  <si>
    <t>capital</t>
  </si>
  <si>
    <t>Calificación (Fix):</t>
  </si>
  <si>
    <t>Plazo (meses):</t>
  </si>
  <si>
    <t>Intereses:</t>
  </si>
  <si>
    <t>Cupón:</t>
  </si>
  <si>
    <t>Duration (meses):</t>
  </si>
  <si>
    <t>Moneda:</t>
  </si>
  <si>
    <t>Días Dev.</t>
  </si>
  <si>
    <t>V/N:</t>
  </si>
  <si>
    <t>Badlar Proyectada</t>
  </si>
  <si>
    <t>Pesos</t>
  </si>
  <si>
    <t>Margen a licitar:</t>
  </si>
  <si>
    <t>Margen s/badlar</t>
  </si>
  <si>
    <t>fecha efectiva de pago</t>
  </si>
  <si>
    <t>días efectivo</t>
  </si>
  <si>
    <t>Fecha dev.</t>
  </si>
  <si>
    <t>Fecha Pago</t>
  </si>
  <si>
    <t>Mes</t>
  </si>
  <si>
    <t>s/c</t>
  </si>
  <si>
    <t>ON Pyme CNV Garantizada TIPCI Serie I (Badlar 24 meses)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</si>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</sst>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&quot;$&quot;\ #,##0.0000;[Red]\-&quot;$&quot;\ #,##0.0000"/>
    <numFmt numFmtId="172" formatCode="#,##0.00000_ ;[Red]\-#,##0.00000\ "/>
    <numFmt numFmtId="173" formatCode="0.0000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rgb="FFFF0000"/>
      <name val="Arial"/>
      <family val="2"/>
    </font>
    <font>
      <sz val="8"/>
      <color rgb="FFFF0000"/>
      <name val="Verdana"/>
      <family val="2"/>
    </font>
    <font>
      <sz val="10"/>
      <name val="Arial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44" fontId="15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3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3" borderId="0" xfId="3" applyNumberFormat="1" applyFont="1" applyFill="1" applyBorder="1" applyAlignment="1" applyProtection="1">
      <alignment horizontal="center"/>
    </xf>
    <xf numFmtId="15" fontId="2" fillId="3" borderId="3" xfId="0" applyNumberFormat="1" applyFont="1" applyFill="1" applyBorder="1" applyAlignment="1" applyProtection="1">
      <alignment horizontal="center"/>
    </xf>
    <xf numFmtId="38" fontId="2" fillId="3" borderId="0" xfId="0" applyNumberFormat="1" applyFont="1" applyFill="1" applyBorder="1" applyAlignment="1" applyProtection="1">
      <alignment horizontal="center"/>
    </xf>
    <xf numFmtId="167" fontId="2" fillId="3" borderId="0" xfId="1" applyNumberFormat="1" applyFont="1" applyFill="1" applyBorder="1" applyAlignment="1" applyProtection="1">
      <alignment horizontal="center"/>
    </xf>
    <xf numFmtId="40" fontId="2" fillId="3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3" borderId="8" xfId="0" applyNumberFormat="1" applyFont="1" applyFill="1" applyBorder="1" applyAlignment="1" applyProtection="1">
      <alignment horizontal="center"/>
    </xf>
    <xf numFmtId="10" fontId="2" fillId="3" borderId="8" xfId="3" applyNumberFormat="1" applyFont="1" applyFill="1" applyBorder="1" applyAlignment="1" applyProtection="1">
      <alignment horizontal="center"/>
    </xf>
    <xf numFmtId="15" fontId="2" fillId="3" borderId="5" xfId="0" applyNumberFormat="1" applyFont="1" applyFill="1" applyBorder="1" applyAlignment="1" applyProtection="1">
      <alignment horizontal="center"/>
    </xf>
    <xf numFmtId="167" fontId="2" fillId="3" borderId="8" xfId="1" applyNumberFormat="1" applyFont="1" applyFill="1" applyBorder="1" applyAlignment="1" applyProtection="1">
      <alignment horizontal="center"/>
    </xf>
    <xf numFmtId="40" fontId="2" fillId="3" borderId="8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5" fontId="2" fillId="3" borderId="1" xfId="0" applyNumberFormat="1" applyFont="1" applyFill="1" applyBorder="1" applyAlignment="1" applyProtection="1">
      <alignment horizontal="center"/>
    </xf>
    <xf numFmtId="38" fontId="2" fillId="3" borderId="2" xfId="0" applyNumberFormat="1" applyFont="1" applyFill="1" applyBorder="1" applyAlignment="1" applyProtection="1">
      <alignment horizontal="center" vertical="center"/>
    </xf>
    <xf numFmtId="10" fontId="7" fillId="3" borderId="2" xfId="3" applyNumberFormat="1" applyFont="1" applyFill="1" applyBorder="1" applyAlignment="1" applyProtection="1">
      <alignment horizontal="center"/>
    </xf>
    <xf numFmtId="40" fontId="2" fillId="3" borderId="2" xfId="0" applyNumberFormat="1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/>
    </xf>
    <xf numFmtId="165" fontId="3" fillId="3" borderId="11" xfId="2" applyNumberFormat="1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15" fontId="3" fillId="3" borderId="10" xfId="0" applyNumberFormat="1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4" fontId="2" fillId="0" borderId="0" xfId="0" applyNumberFormat="1" applyFont="1" applyFill="1" applyProtection="1"/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0" fontId="3" fillId="3" borderId="1" xfId="0" applyFont="1" applyFill="1" applyBorder="1" applyAlignment="1" applyProtection="1">
      <alignment horizontal="right"/>
    </xf>
    <xf numFmtId="0" fontId="13" fillId="0" borderId="0" xfId="0" applyFont="1" applyProtection="1"/>
    <xf numFmtId="0" fontId="13" fillId="2" borderId="0" xfId="0" applyFont="1" applyFill="1" applyBorder="1" applyProtection="1"/>
    <xf numFmtId="0" fontId="13" fillId="2" borderId="0" xfId="0" applyFont="1" applyFill="1" applyProtection="1"/>
    <xf numFmtId="0" fontId="13" fillId="0" borderId="0" xfId="0" applyFont="1" applyFill="1" applyProtection="1"/>
    <xf numFmtId="0" fontId="14" fillId="2" borderId="0" xfId="0" applyFont="1" applyFill="1" applyBorder="1" applyAlignment="1" applyProtection="1">
      <alignment horizontal="center" vertical="center" wrapText="1"/>
    </xf>
    <xf numFmtId="4" fontId="13" fillId="0" borderId="0" xfId="0" applyNumberFormat="1" applyFont="1" applyFill="1" applyProtection="1"/>
    <xf numFmtId="168" fontId="13" fillId="2" borderId="0" xfId="0" applyNumberFormat="1" applyFont="1" applyFill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164" fontId="13" fillId="0" borderId="0" xfId="1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43" fontId="13" fillId="0" borderId="0" xfId="0" applyNumberFormat="1" applyFont="1" applyFill="1" applyAlignment="1" applyProtection="1">
      <alignment horizontal="center" vertical="center"/>
    </xf>
    <xf numFmtId="168" fontId="13" fillId="2" borderId="0" xfId="0" applyNumberFormat="1" applyFont="1" applyFill="1" applyBorder="1" applyAlignment="1" applyProtection="1">
      <alignment horizontal="center" vertical="center"/>
    </xf>
    <xf numFmtId="43" fontId="13" fillId="0" borderId="0" xfId="0" applyNumberFormat="1" applyFont="1" applyFill="1" applyProtection="1"/>
    <xf numFmtId="164" fontId="13" fillId="0" borderId="0" xfId="0" applyNumberFormat="1" applyFont="1" applyFill="1" applyProtection="1"/>
    <xf numFmtId="10" fontId="3" fillId="3" borderId="0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14" fontId="0" fillId="0" borderId="0" xfId="0" applyNumberFormat="1"/>
    <xf numFmtId="44" fontId="2" fillId="0" borderId="0" xfId="5" applyFont="1" applyProtection="1"/>
    <xf numFmtId="173" fontId="0" fillId="0" borderId="0" xfId="0" applyNumberFormat="1"/>
    <xf numFmtId="3" fontId="10" fillId="0" borderId="3" xfId="2" applyNumberFormat="1" applyFont="1" applyFill="1" applyBorder="1" applyAlignment="1" applyProtection="1">
      <alignment horizontal="center"/>
    </xf>
    <xf numFmtId="3" fontId="10" fillId="0" borderId="2" xfId="2" applyNumberFormat="1" applyFont="1" applyFill="1" applyBorder="1" applyAlignment="1" applyProtection="1">
      <alignment horizontal="center"/>
    </xf>
    <xf numFmtId="3" fontId="10" fillId="0" borderId="12" xfId="0" applyNumberFormat="1" applyFont="1" applyFill="1" applyBorder="1" applyAlignment="1" applyProtection="1">
      <alignment horizontal="center"/>
    </xf>
    <xf numFmtId="3" fontId="10" fillId="0" borderId="0" xfId="2" applyNumberFormat="1" applyFont="1" applyFill="1" applyBorder="1" applyAlignment="1" applyProtection="1">
      <alignment horizontal="center"/>
    </xf>
    <xf numFmtId="3" fontId="3" fillId="3" borderId="11" xfId="2" applyNumberFormat="1" applyFont="1" applyFill="1" applyBorder="1" applyAlignment="1" applyProtection="1">
      <alignment horizontal="center"/>
    </xf>
    <xf numFmtId="3" fontId="3" fillId="3" borderId="11" xfId="0" applyNumberFormat="1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center" vertical="center"/>
    </xf>
    <xf numFmtId="0" fontId="12" fillId="3" borderId="0" xfId="0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center"/>
    </xf>
    <xf numFmtId="1" fontId="2" fillId="3" borderId="4" xfId="0" applyNumberFormat="1" applyFont="1" applyFill="1" applyBorder="1" applyAlignment="1" applyProtection="1">
      <alignment horizontal="center"/>
    </xf>
    <xf numFmtId="15" fontId="3" fillId="3" borderId="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center"/>
    </xf>
    <xf numFmtId="0" fontId="11" fillId="3" borderId="13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/>
    </xf>
    <xf numFmtId="0" fontId="12" fillId="3" borderId="9" xfId="0" applyFont="1" applyFill="1" applyBorder="1" applyAlignment="1" applyProtection="1"/>
    <xf numFmtId="0" fontId="12" fillId="3" borderId="11" xfId="0" applyFont="1" applyFill="1" applyBorder="1" applyAlignment="1" applyProtection="1"/>
    <xf numFmtId="165" fontId="3" fillId="3" borderId="2" xfId="2" applyNumberFormat="1" applyFont="1" applyFill="1" applyBorder="1" applyAlignment="1" applyProtection="1">
      <alignment horizontal="center"/>
      <protection locked="0"/>
    </xf>
    <xf numFmtId="165" fontId="3" fillId="3" borderId="14" xfId="2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right"/>
    </xf>
    <xf numFmtId="10" fontId="3" fillId="3" borderId="2" xfId="0" applyNumberFormat="1" applyFont="1" applyFill="1" applyBorder="1" applyAlignment="1" applyProtection="1">
      <alignment horizontal="center"/>
    </xf>
    <xf numFmtId="10" fontId="3" fillId="3" borderId="14" xfId="0" applyNumberFormat="1" applyFont="1" applyFill="1" applyBorder="1" applyAlignment="1" applyProtection="1">
      <alignment horizontal="center"/>
    </xf>
    <xf numFmtId="10" fontId="3" fillId="3" borderId="0" xfId="0" applyNumberFormat="1" applyFont="1" applyFill="1" applyBorder="1" applyAlignment="1" applyProtection="1">
      <alignment horizontal="center"/>
    </xf>
    <xf numFmtId="10" fontId="3" fillId="3" borderId="12" xfId="0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center"/>
    </xf>
    <xf numFmtId="2" fontId="3" fillId="3" borderId="12" xfId="0" applyNumberFormat="1" applyFont="1" applyFill="1" applyBorder="1" applyAlignment="1" applyProtection="1">
      <alignment horizontal="center"/>
    </xf>
    <xf numFmtId="165" fontId="3" fillId="3" borderId="0" xfId="2" applyNumberFormat="1" applyFont="1" applyFill="1" applyBorder="1" applyAlignment="1" applyProtection="1">
      <alignment horizontal="center"/>
    </xf>
    <xf numFmtId="165" fontId="3" fillId="3" borderId="12" xfId="2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3" fillId="3" borderId="12" xfId="0" applyNumberFormat="1" applyFont="1" applyFill="1" applyBorder="1" applyAlignment="1" applyProtection="1">
      <alignment horizontal="center"/>
    </xf>
    <xf numFmtId="165" fontId="3" fillId="3" borderId="8" xfId="2" applyNumberFormat="1" applyFont="1" applyFill="1" applyBorder="1" applyAlignment="1" applyProtection="1">
      <alignment horizontal="center"/>
      <protection locked="0"/>
    </xf>
    <xf numFmtId="165" fontId="3" fillId="3" borderId="6" xfId="2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0" fontId="4" fillId="4" borderId="6" xfId="3" applyNumberFormat="1" applyFont="1" applyFill="1" applyBorder="1" applyAlignment="1" applyProtection="1">
      <alignment horizontal="center"/>
      <protection locked="0"/>
    </xf>
    <xf numFmtId="10" fontId="4" fillId="4" borderId="7" xfId="3" applyNumberFormat="1" applyFont="1" applyFill="1" applyBorder="1" applyAlignment="1" applyProtection="1">
      <alignment horizontal="center"/>
      <protection locked="0"/>
    </xf>
    <xf numFmtId="171" fontId="3" fillId="3" borderId="0" xfId="2" applyNumberFormat="1" applyFont="1" applyFill="1" applyBorder="1" applyAlignment="1" applyProtection="1">
      <alignment horizontal="center"/>
      <protection locked="0"/>
    </xf>
    <xf numFmtId="171" fontId="3" fillId="3" borderId="12" xfId="2" applyNumberFormat="1" applyFont="1" applyFill="1" applyBorder="1" applyAlignment="1" applyProtection="1">
      <alignment horizontal="center"/>
      <protection locked="0"/>
    </xf>
    <xf numFmtId="169" fontId="3" fillId="4" borderId="0" xfId="0" applyNumberFormat="1" applyFont="1" applyFill="1" applyBorder="1" applyAlignment="1" applyProtection="1">
      <alignment horizontal="center"/>
      <protection locked="0"/>
    </xf>
    <xf numFmtId="169" fontId="3" fillId="4" borderId="12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65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5" xfId="2" applyNumberFormat="1" applyFont="1" applyFill="1" applyBorder="1" applyAlignment="1" applyProtection="1">
      <alignment horizontal="center" vertical="center" wrapText="1"/>
    </xf>
    <xf numFmtId="165" fontId="3" fillId="3" borderId="2" xfId="2" applyNumberFormat="1" applyFont="1" applyFill="1" applyBorder="1" applyAlignment="1" applyProtection="1">
      <alignment horizontal="center" vertical="center" wrapText="1"/>
    </xf>
    <xf numFmtId="165" fontId="3" fillId="3" borderId="8" xfId="2" applyNumberFormat="1" applyFont="1" applyFill="1" applyBorder="1" applyAlignment="1" applyProtection="1">
      <alignment horizontal="center" vertical="center" wrapText="1"/>
    </xf>
    <xf numFmtId="1" fontId="2" fillId="3" borderId="15" xfId="0" applyNumberFormat="1" applyFont="1" applyFill="1" applyBorder="1" applyAlignment="1" applyProtection="1">
      <alignment horizontal="center"/>
    </xf>
    <xf numFmtId="15" fontId="2" fillId="3" borderId="12" xfId="0" applyNumberFormat="1" applyFont="1" applyFill="1" applyBorder="1" applyAlignment="1" applyProtection="1">
      <alignment horizontal="center"/>
    </xf>
    <xf numFmtId="165" fontId="3" fillId="2" borderId="2" xfId="2" applyNumberFormat="1" applyFont="1" applyFill="1" applyBorder="1" applyAlignment="1" applyProtection="1">
      <alignment horizontal="center" vertical="center"/>
    </xf>
    <xf numFmtId="165" fontId="3" fillId="2" borderId="0" xfId="2" applyNumberFormat="1" applyFont="1" applyFill="1" applyBorder="1" applyAlignment="1" applyProtection="1">
      <alignment horizontal="center" vertical="center"/>
    </xf>
    <xf numFmtId="10" fontId="7" fillId="0" borderId="2" xfId="3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40" fontId="8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38" fontId="2" fillId="3" borderId="15" xfId="0" applyNumberFormat="1" applyFont="1" applyFill="1" applyBorder="1" applyAlignment="1" applyProtection="1">
      <alignment horizontal="center" vertical="center"/>
    </xf>
    <xf numFmtId="166" fontId="3" fillId="4" borderId="4" xfId="3" applyNumberFormat="1" applyFont="1" applyFill="1" applyBorder="1" applyAlignment="1" applyProtection="1">
      <alignment horizontal="center"/>
    </xf>
    <xf numFmtId="166" fontId="3" fillId="4" borderId="7" xfId="3" applyNumberFormat="1" applyFont="1" applyFill="1" applyBorder="1" applyAlignment="1" applyProtection="1">
      <alignment horizontal="center"/>
    </xf>
    <xf numFmtId="169" fontId="3" fillId="0" borderId="0" xfId="0" applyNumberFormat="1" applyFont="1" applyFill="1" applyBorder="1" applyAlignment="1" applyProtection="1">
      <alignment horizontal="center"/>
      <protection locked="0"/>
    </xf>
    <xf numFmtId="10" fontId="4" fillId="0" borderId="0" xfId="3" applyNumberFormat="1" applyFont="1" applyFill="1" applyBorder="1" applyAlignment="1" applyProtection="1">
      <alignment horizontal="center"/>
      <protection locked="0"/>
    </xf>
  </cellXfs>
  <cellStyles count="6">
    <cellStyle name="Millares" xfId="1" builtinId="3"/>
    <cellStyle name="Moneda" xfId="5" builtinId="4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CC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1</xdr:rowOff>
    </xdr:from>
    <xdr:to>
      <xdr:col>16</xdr:col>
      <xdr:colOff>542925</xdr:colOff>
      <xdr:row>6</xdr:row>
      <xdr:rowOff>112554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1675" y="1"/>
          <a:ext cx="3905250" cy="969803"/>
        </a:xfrm>
        <a:prstGeom prst="rect">
          <a:avLst/>
        </a:prstGeom>
      </xdr:spPr>
    </xdr:pic>
    <xdr:clientData/>
  </xdr:twoCellAnchor>
  <xdr:twoCellAnchor>
    <xdr:from>
      <xdr:col>6</xdr:col>
      <xdr:colOff>9527</xdr:colOff>
      <xdr:row>41</xdr:row>
      <xdr:rowOff>38100</xdr:rowOff>
    </xdr:from>
    <xdr:to>
      <xdr:col>15</xdr:col>
      <xdr:colOff>28576</xdr:colOff>
      <xdr:row>46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5800725"/>
          <a:ext cx="7753349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6</xdr:col>
      <xdr:colOff>704850</xdr:colOff>
      <xdr:row>0</xdr:row>
      <xdr:rowOff>104777</xdr:rowOff>
    </xdr:from>
    <xdr:to>
      <xdr:col>9</xdr:col>
      <xdr:colOff>457200</xdr:colOff>
      <xdr:row>6</xdr:row>
      <xdr:rowOff>42823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1076325" y="104777"/>
          <a:ext cx="2428875" cy="795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N277"/>
  <sheetViews>
    <sheetView showGridLines="0" tabSelected="1" zoomScaleNormal="100" zoomScaleSheetLayoutView="130" workbookViewId="0">
      <selection activeCell="L11" sqref="L11:M11"/>
    </sheetView>
  </sheetViews>
  <sheetFormatPr baseColWidth="10" defaultColWidth="11.42578125" defaultRowHeight="11.25" x14ac:dyDescent="0.2"/>
  <cols>
    <col min="1" max="1" width="5.5703125" style="1" customWidth="1"/>
    <col min="2" max="3" width="18.85546875" style="1" hidden="1" customWidth="1"/>
    <col min="4" max="4" width="8.28515625" style="1" hidden="1" customWidth="1"/>
    <col min="5" max="6" width="26.140625" style="1" hidden="1" customWidth="1"/>
    <col min="7" max="7" width="18.85546875" style="1" customWidth="1"/>
    <col min="8" max="8" width="10.7109375" style="1" customWidth="1"/>
    <col min="9" max="9" width="10.5703125" style="1" bestFit="1" customWidth="1"/>
    <col min="10" max="13" width="13.140625" style="1" customWidth="1"/>
    <col min="14" max="14" width="11.5703125" style="1" customWidth="1"/>
    <col min="15" max="15" width="16.140625" style="1" bestFit="1" customWidth="1"/>
    <col min="16" max="16" width="11.140625" style="1" customWidth="1"/>
    <col min="17" max="17" width="11.28515625" style="1" customWidth="1"/>
    <col min="18" max="18" width="11.28515625" style="1" hidden="1" customWidth="1"/>
    <col min="19" max="19" width="15.28515625" style="3" hidden="1" customWidth="1"/>
    <col min="20" max="20" width="13.28515625" style="3" hidden="1" customWidth="1"/>
    <col min="21" max="22" width="10.140625" style="4" hidden="1" customWidth="1"/>
    <col min="23" max="23" width="15.85546875" style="4" hidden="1" customWidth="1"/>
    <col min="24" max="24" width="12.28515625" style="1" hidden="1" customWidth="1"/>
    <col min="25" max="25" width="11.42578125" style="1" customWidth="1"/>
    <col min="26" max="27" width="11.7109375" style="1" bestFit="1" customWidth="1"/>
    <col min="28" max="16384" width="11.42578125" style="1"/>
  </cols>
  <sheetData>
    <row r="1" spans="3:144" x14ac:dyDescent="0.2">
      <c r="Q1" s="25"/>
      <c r="R1" s="25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</row>
    <row r="2" spans="3:144" x14ac:dyDescent="0.2"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</row>
    <row r="3" spans="3:144" x14ac:dyDescent="0.2"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</row>
    <row r="4" spans="3:144" x14ac:dyDescent="0.2"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</row>
    <row r="5" spans="3:144" x14ac:dyDescent="0.2">
      <c r="J5" s="2"/>
      <c r="K5" s="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</row>
    <row r="6" spans="3:144" x14ac:dyDescent="0.2"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</row>
    <row r="7" spans="3:144" x14ac:dyDescent="0.2"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</row>
    <row r="8" spans="3:144" ht="15.75" x14ac:dyDescent="0.25">
      <c r="G8" s="95" t="s">
        <v>42</v>
      </c>
      <c r="H8" s="96"/>
      <c r="I8" s="96"/>
      <c r="J8" s="96"/>
      <c r="K8" s="96"/>
      <c r="L8" s="96"/>
      <c r="M8" s="96"/>
      <c r="N8" s="96"/>
      <c r="O8" s="96"/>
      <c r="P8" s="97"/>
      <c r="Q8" s="98"/>
      <c r="R8" s="90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</row>
    <row r="9" spans="3:144" x14ac:dyDescent="0.2">
      <c r="M9" s="5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</row>
    <row r="10" spans="3:144" ht="12.75" customHeight="1" x14ac:dyDescent="0.2">
      <c r="G10" s="63" t="s">
        <v>0</v>
      </c>
      <c r="H10" s="99">
        <v>44795</v>
      </c>
      <c r="I10" s="100"/>
      <c r="J10" s="101" t="s">
        <v>1</v>
      </c>
      <c r="K10" s="102"/>
      <c r="L10" s="103">
        <f>XIRR(O30:O38,F30:F38)</f>
        <v>0.84583593606948848</v>
      </c>
      <c r="M10" s="104"/>
      <c r="N10" s="101" t="s">
        <v>26</v>
      </c>
      <c r="O10" s="102"/>
      <c r="P10" s="103" t="s">
        <v>43</v>
      </c>
      <c r="Q10" s="104"/>
      <c r="R10" s="78"/>
      <c r="S10" s="3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</row>
    <row r="11" spans="3:144" ht="12.75" customHeight="1" x14ac:dyDescent="0.2">
      <c r="G11" s="61" t="s">
        <v>3</v>
      </c>
      <c r="H11" s="111">
        <f>D38</f>
        <v>45526</v>
      </c>
      <c r="I11" s="112"/>
      <c r="J11" s="107" t="s">
        <v>17</v>
      </c>
      <c r="K11" s="108"/>
      <c r="L11" s="105">
        <f>+(((1+L10)^(90/365))-1)*(365/90)</f>
        <v>0.66167397957725382</v>
      </c>
      <c r="M11" s="106"/>
      <c r="N11" s="107" t="s">
        <v>29</v>
      </c>
      <c r="O11" s="108"/>
      <c r="P11" s="113" t="s">
        <v>33</v>
      </c>
      <c r="Q11" s="114"/>
      <c r="R11" s="79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</row>
    <row r="12" spans="3:144" ht="12.75" customHeight="1" x14ac:dyDescent="0.2">
      <c r="C12" s="32"/>
      <c r="G12" s="61" t="s">
        <v>27</v>
      </c>
      <c r="H12" s="105" t="s">
        <v>35</v>
      </c>
      <c r="I12" s="106"/>
      <c r="J12" s="107" t="s">
        <v>28</v>
      </c>
      <c r="K12" s="108"/>
      <c r="L12" s="109">
        <f>+(W40/V40)*12</f>
        <v>9.8686072771185671</v>
      </c>
      <c r="M12" s="110"/>
      <c r="N12" s="107" t="s">
        <v>2</v>
      </c>
      <c r="O12" s="108"/>
      <c r="P12" s="105">
        <v>1</v>
      </c>
      <c r="Q12" s="106"/>
      <c r="R12" s="78"/>
      <c r="T12" s="27"/>
      <c r="V12" s="26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</row>
    <row r="13" spans="3:144" ht="12.75" customHeight="1" x14ac:dyDescent="0.2">
      <c r="G13" s="61"/>
      <c r="H13" s="123"/>
      <c r="I13" s="124"/>
      <c r="J13" s="107" t="s">
        <v>24</v>
      </c>
      <c r="K13" s="108"/>
      <c r="L13" s="109" t="s">
        <v>41</v>
      </c>
      <c r="M13" s="110"/>
      <c r="N13" s="107" t="s">
        <v>31</v>
      </c>
      <c r="O13" s="108"/>
      <c r="P13" s="125">
        <v>150000000</v>
      </c>
      <c r="Q13" s="126"/>
      <c r="R13" s="149"/>
      <c r="T13" s="27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</row>
    <row r="14" spans="3:144" ht="12.75" customHeight="1" x14ac:dyDescent="0.2">
      <c r="G14" s="62" t="s">
        <v>4</v>
      </c>
      <c r="H14" s="115">
        <f>+$H$10</f>
        <v>44795</v>
      </c>
      <c r="I14" s="116"/>
      <c r="J14" s="117" t="s">
        <v>25</v>
      </c>
      <c r="K14" s="118"/>
      <c r="L14" s="119">
        <v>24</v>
      </c>
      <c r="M14" s="120"/>
      <c r="N14" s="117" t="s">
        <v>34</v>
      </c>
      <c r="O14" s="118"/>
      <c r="P14" s="121">
        <v>2.5000000000000001E-2</v>
      </c>
      <c r="Q14" s="122"/>
      <c r="R14" s="150"/>
      <c r="T14" s="27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</row>
    <row r="15" spans="3:144" x14ac:dyDescent="0.2">
      <c r="H15" s="22"/>
      <c r="I15" s="6"/>
      <c r="J15" s="6"/>
      <c r="M15" s="7"/>
      <c r="N15" s="8"/>
      <c r="T15" s="27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</row>
    <row r="16" spans="3:144" x14ac:dyDescent="0.2">
      <c r="I16" s="55" t="s">
        <v>40</v>
      </c>
      <c r="J16" s="55" t="s">
        <v>39</v>
      </c>
      <c r="K16" s="56" t="s">
        <v>16</v>
      </c>
      <c r="L16" s="56" t="s">
        <v>11</v>
      </c>
      <c r="M16" s="57" t="s">
        <v>12</v>
      </c>
      <c r="N16" s="8"/>
      <c r="T16" s="27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</row>
    <row r="17" spans="1:144" ht="12.75" customHeight="1" x14ac:dyDescent="0.2">
      <c r="I17" s="137">
        <f>DATEDIF($B$30,J17,"m")</f>
        <v>3</v>
      </c>
      <c r="J17" s="138">
        <f>+F31</f>
        <v>44887</v>
      </c>
      <c r="K17" s="83">
        <f>+$P$13*L31/100</f>
        <v>18750000</v>
      </c>
      <c r="L17" s="84">
        <f>+$P$13*K31/100</f>
        <v>25047945.205479451</v>
      </c>
      <c r="M17" s="85">
        <f>SUM(K17:L17)</f>
        <v>43797945.205479451</v>
      </c>
      <c r="N17" s="8"/>
      <c r="P17" s="29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</row>
    <row r="18" spans="1:144" ht="12.75" customHeight="1" x14ac:dyDescent="0.2">
      <c r="I18" s="92">
        <f>DATEDIF($B$30,J18,"m")</f>
        <v>6</v>
      </c>
      <c r="J18" s="138">
        <f>+F32</f>
        <v>44979</v>
      </c>
      <c r="K18" s="83">
        <f>+$P$13*L32/100</f>
        <v>18750000</v>
      </c>
      <c r="L18" s="86">
        <f>+$P$13*K32/100</f>
        <v>21916952.054794516</v>
      </c>
      <c r="M18" s="85">
        <f t="shared" ref="M18:M24" si="0">SUM(K18:L18)</f>
        <v>40666952.05479452</v>
      </c>
      <c r="N18" s="8"/>
      <c r="O18" s="81"/>
      <c r="P18" s="29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</row>
    <row r="19" spans="1:144" ht="12.75" customHeight="1" x14ac:dyDescent="0.2">
      <c r="I19" s="92">
        <f>DATEDIF($B$30,J19,"m")</f>
        <v>9</v>
      </c>
      <c r="J19" s="138">
        <f>+F33</f>
        <v>45068</v>
      </c>
      <c r="K19" s="83">
        <f>+$P$13*L33/100</f>
        <v>18750000</v>
      </c>
      <c r="L19" s="86">
        <f>+$P$13*K33/100</f>
        <v>18173373.287671231</v>
      </c>
      <c r="M19" s="85">
        <f t="shared" si="0"/>
        <v>36923373.287671231</v>
      </c>
      <c r="N19" s="8"/>
      <c r="P19" s="29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</row>
    <row r="20" spans="1:144" ht="12.75" customHeight="1" x14ac:dyDescent="0.2">
      <c r="I20" s="92">
        <f>DATEDIF($B$30,J20,"m")</f>
        <v>12</v>
      </c>
      <c r="J20" s="138">
        <f>+F34</f>
        <v>45160</v>
      </c>
      <c r="K20" s="83">
        <f>+$P$13*L34/100</f>
        <v>18750000</v>
      </c>
      <c r="L20" s="86">
        <f>+$P$13*K34/100</f>
        <v>15654965.753424656</v>
      </c>
      <c r="M20" s="85">
        <f t="shared" si="0"/>
        <v>34404965.753424659</v>
      </c>
      <c r="N20" s="8"/>
      <c r="P20" s="29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</row>
    <row r="21" spans="1:144" ht="12.75" customHeight="1" x14ac:dyDescent="0.2">
      <c r="I21" s="92">
        <f t="shared" ref="I21:I24" si="1">DATEDIF($B$30,J21,"m")</f>
        <v>15</v>
      </c>
      <c r="J21" s="138">
        <f t="shared" ref="J21:J24" si="2">+F35</f>
        <v>45252</v>
      </c>
      <c r="K21" s="83">
        <f t="shared" ref="K21:K24" si="3">+$P$13*L35/100</f>
        <v>18750000</v>
      </c>
      <c r="L21" s="86">
        <f t="shared" ref="L21:L24" si="4">+$P$13*K35/100</f>
        <v>12523972.602739725</v>
      </c>
      <c r="M21" s="85">
        <f t="shared" si="0"/>
        <v>31273972.602739725</v>
      </c>
      <c r="N21" s="8"/>
      <c r="P21" s="29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</row>
    <row r="22" spans="1:144" ht="12.75" customHeight="1" x14ac:dyDescent="0.2">
      <c r="I22" s="92">
        <f t="shared" si="1"/>
        <v>18</v>
      </c>
      <c r="J22" s="138">
        <f t="shared" si="2"/>
        <v>45344</v>
      </c>
      <c r="K22" s="83">
        <f t="shared" si="3"/>
        <v>18750000</v>
      </c>
      <c r="L22" s="86">
        <f t="shared" si="4"/>
        <v>9392979.452054793</v>
      </c>
      <c r="M22" s="85">
        <f t="shared" si="0"/>
        <v>28142979.452054791</v>
      </c>
      <c r="N22" s="8"/>
      <c r="P22" s="29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</row>
    <row r="23" spans="1:144" ht="12.75" customHeight="1" x14ac:dyDescent="0.2">
      <c r="I23" s="92">
        <f t="shared" si="1"/>
        <v>21</v>
      </c>
      <c r="J23" s="138">
        <f t="shared" si="2"/>
        <v>45434</v>
      </c>
      <c r="K23" s="83">
        <f t="shared" si="3"/>
        <v>18750000</v>
      </c>
      <c r="L23" s="86">
        <f t="shared" si="4"/>
        <v>6125856.1643835614</v>
      </c>
      <c r="M23" s="85">
        <f t="shared" si="0"/>
        <v>24875856.16438356</v>
      </c>
      <c r="N23" s="8"/>
      <c r="P23" s="29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</row>
    <row r="24" spans="1:144" ht="12.75" customHeight="1" x14ac:dyDescent="0.2">
      <c r="I24" s="94">
        <f t="shared" si="1"/>
        <v>24</v>
      </c>
      <c r="J24" s="138">
        <f t="shared" si="2"/>
        <v>45526</v>
      </c>
      <c r="K24" s="83">
        <f t="shared" si="3"/>
        <v>18750000</v>
      </c>
      <c r="L24" s="86">
        <f t="shared" si="4"/>
        <v>3130993.1506849313</v>
      </c>
      <c r="M24" s="85">
        <f t="shared" si="0"/>
        <v>21880993.15068493</v>
      </c>
      <c r="N24" s="8"/>
      <c r="P24" s="29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</row>
    <row r="25" spans="1:144" ht="12.75" customHeight="1" x14ac:dyDescent="0.2">
      <c r="I25" s="93"/>
      <c r="J25" s="58" t="s">
        <v>12</v>
      </c>
      <c r="K25" s="87">
        <f>SUM(K17:K24)</f>
        <v>150000000</v>
      </c>
      <c r="L25" s="87">
        <f>SUM(L17:L24)</f>
        <v>111967037.67123286</v>
      </c>
      <c r="M25" s="88">
        <f>SUM(K25:L25)</f>
        <v>261967037.67123288</v>
      </c>
      <c r="N25" s="8"/>
      <c r="Q25" s="64"/>
      <c r="R25" s="64"/>
      <c r="S25" s="65"/>
      <c r="T25" s="65"/>
      <c r="U25" s="66"/>
      <c r="V25" s="66"/>
      <c r="W25" s="66"/>
      <c r="X25" s="64"/>
      <c r="Y25" s="67"/>
      <c r="Z25" s="67"/>
      <c r="AA25" s="67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</row>
    <row r="26" spans="1:144" x14ac:dyDescent="0.2">
      <c r="H26" s="44"/>
      <c r="I26" s="6"/>
      <c r="J26" s="6"/>
      <c r="M26" s="7"/>
      <c r="N26" s="8"/>
      <c r="Q26" s="64"/>
      <c r="R26" s="64"/>
      <c r="S26" s="65"/>
      <c r="T26" s="65"/>
      <c r="U26" s="66"/>
      <c r="V26" s="66"/>
      <c r="W26" s="66"/>
      <c r="X26" s="64"/>
      <c r="Y26" s="67"/>
      <c r="Z26" s="67"/>
      <c r="AA26" s="67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</row>
    <row r="27" spans="1:144" ht="14.25" customHeight="1" x14ac:dyDescent="0.2">
      <c r="G27" s="133" t="s">
        <v>38</v>
      </c>
      <c r="H27" s="135" t="s">
        <v>30</v>
      </c>
      <c r="I27" s="135" t="s">
        <v>13</v>
      </c>
      <c r="J27" s="135" t="s">
        <v>20</v>
      </c>
      <c r="K27" s="127" t="s">
        <v>19</v>
      </c>
      <c r="L27" s="127" t="s">
        <v>5</v>
      </c>
      <c r="M27" s="127" t="s">
        <v>14</v>
      </c>
      <c r="N27" s="129" t="s">
        <v>6</v>
      </c>
      <c r="O27" s="131" t="s">
        <v>15</v>
      </c>
      <c r="P27" s="131" t="s">
        <v>32</v>
      </c>
      <c r="Q27" s="64"/>
      <c r="R27" s="64" t="s">
        <v>37</v>
      </c>
      <c r="S27" s="9" t="s">
        <v>18</v>
      </c>
      <c r="T27" s="9" t="s">
        <v>7</v>
      </c>
      <c r="U27" s="9" t="s">
        <v>8</v>
      </c>
      <c r="V27" s="9" t="s">
        <v>9</v>
      </c>
      <c r="W27" s="9" t="s">
        <v>10</v>
      </c>
      <c r="X27" s="68"/>
      <c r="Y27" s="67"/>
      <c r="Z27" s="67"/>
      <c r="AA27" s="67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</row>
    <row r="28" spans="1:144" x14ac:dyDescent="0.2">
      <c r="G28" s="134"/>
      <c r="H28" s="136"/>
      <c r="I28" s="136"/>
      <c r="J28" s="136"/>
      <c r="K28" s="128"/>
      <c r="L28" s="128"/>
      <c r="M28" s="128"/>
      <c r="N28" s="130"/>
      <c r="O28" s="132"/>
      <c r="P28" s="132"/>
      <c r="Q28" s="64"/>
      <c r="R28" s="64"/>
      <c r="S28" s="10"/>
      <c r="T28" s="11">
        <f>+L10</f>
        <v>0.84583593606948848</v>
      </c>
      <c r="X28" s="64"/>
      <c r="Y28" s="67"/>
      <c r="Z28" s="67"/>
      <c r="AA28" s="67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</row>
    <row r="29" spans="1:144" x14ac:dyDescent="0.2">
      <c r="B29" s="1" t="s">
        <v>21</v>
      </c>
      <c r="F29" s="1" t="s">
        <v>36</v>
      </c>
      <c r="G29" s="139"/>
      <c r="H29" s="140"/>
      <c r="I29" s="140"/>
      <c r="J29" s="141">
        <f>+J30</f>
        <v>2.5000000000000001E-2</v>
      </c>
      <c r="K29" s="142"/>
      <c r="L29" s="142"/>
      <c r="M29" s="143">
        <f>+M30</f>
        <v>100</v>
      </c>
      <c r="N29" s="144"/>
      <c r="O29" s="145"/>
      <c r="Q29" s="64"/>
      <c r="R29" s="64"/>
      <c r="S29" s="10"/>
      <c r="T29" s="11"/>
      <c r="X29" s="64"/>
      <c r="Y29" s="69"/>
      <c r="Z29" s="69"/>
      <c r="AA29" s="69"/>
      <c r="AB29" s="60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</row>
    <row r="30" spans="1:144" s="12" customFormat="1" ht="12.75" customHeight="1" x14ac:dyDescent="0.2">
      <c r="B30" s="28">
        <f>+H10</f>
        <v>44795</v>
      </c>
      <c r="C30" s="30"/>
      <c r="D30" s="28">
        <f>+H14</f>
        <v>44795</v>
      </c>
      <c r="E30" s="37">
        <f>+H10</f>
        <v>44795</v>
      </c>
      <c r="F30" s="37">
        <f>+E30</f>
        <v>44795</v>
      </c>
      <c r="G30" s="51">
        <f>+E30</f>
        <v>44795</v>
      </c>
      <c r="H30" s="52"/>
      <c r="I30" s="52"/>
      <c r="J30" s="53">
        <f t="shared" ref="J30" si="5">+$P$14</f>
        <v>2.5000000000000001E-2</v>
      </c>
      <c r="K30" s="52"/>
      <c r="L30" s="52"/>
      <c r="M30" s="54">
        <v>100</v>
      </c>
      <c r="N30" s="54">
        <f>-P12*100</f>
        <v>-100</v>
      </c>
      <c r="O30" s="52">
        <f>+P13*-1</f>
        <v>-150000000</v>
      </c>
      <c r="P30" s="146"/>
      <c r="Q30" s="64"/>
      <c r="R30" s="41"/>
      <c r="S30" s="16">
        <f t="shared" ref="S30" si="6">I30/365</f>
        <v>0</v>
      </c>
      <c r="T30" s="16">
        <f t="shared" ref="T30:T34" si="7">1/(1+$L$10)^(I30/365)</f>
        <v>1</v>
      </c>
      <c r="U30" s="17">
        <f t="shared" ref="U30:U38" si="8">+N30</f>
        <v>-100</v>
      </c>
      <c r="V30" s="17">
        <f t="shared" ref="V30:V38" si="9">+U30*T30</f>
        <v>-100</v>
      </c>
      <c r="W30" s="17">
        <f t="shared" ref="W30:W38" si="10">+V30*S30</f>
        <v>0</v>
      </c>
      <c r="X30" s="71"/>
      <c r="Y30" s="72"/>
      <c r="Z30" s="72"/>
      <c r="AA30" s="73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</row>
    <row r="31" spans="1:144" s="12" customFormat="1" ht="12.75" customHeight="1" x14ac:dyDescent="0.2">
      <c r="A31" s="89">
        <f>DATEDIF($B$30,B31,"ym")</f>
        <v>3</v>
      </c>
      <c r="B31" s="28">
        <f>WORKDAY(EDATE(B30,3),0)</f>
        <v>44887</v>
      </c>
      <c r="C31" s="30">
        <f t="shared" ref="C31:C38" si="11">+B31-B30</f>
        <v>92</v>
      </c>
      <c r="D31" s="28">
        <f t="shared" ref="D31:D38" si="12">+G31</f>
        <v>44887</v>
      </c>
      <c r="E31" s="37">
        <f t="shared" ref="E31:E38" si="13">+E30+C31</f>
        <v>44887</v>
      </c>
      <c r="F31" s="37">
        <f>+E31</f>
        <v>44887</v>
      </c>
      <c r="G31" s="40">
        <f t="shared" ref="G31:G38" si="14">+E31</f>
        <v>44887</v>
      </c>
      <c r="H31" s="41">
        <f t="shared" ref="H31:H38" si="15">+E31-E30</f>
        <v>92</v>
      </c>
      <c r="I31" s="41">
        <f t="shared" ref="I31:I38" si="16">+IF(G31-$H$14&lt;0,0,G31-$H$14)</f>
        <v>92</v>
      </c>
      <c r="J31" s="39">
        <f>+$P$14+P31</f>
        <v>0.66249999999999998</v>
      </c>
      <c r="K31" s="42">
        <f>+J31/365*H31*M30</f>
        <v>16.698630136986299</v>
      </c>
      <c r="L31" s="43">
        <v>12.5</v>
      </c>
      <c r="M31" s="43">
        <f t="shared" ref="M31:M38" si="17">+M30-L31</f>
        <v>87.5</v>
      </c>
      <c r="N31" s="43">
        <f>+IF(G31&gt;$H$14,K31+L31,0)</f>
        <v>29.198630136986299</v>
      </c>
      <c r="O31" s="41">
        <f t="shared" ref="O31:O38" si="18">+N31*$P$13/100</f>
        <v>43797945.205479451</v>
      </c>
      <c r="P31" s="147">
        <v>0.63749999999999996</v>
      </c>
      <c r="Q31" s="64"/>
      <c r="R31" s="91">
        <f>+IF(F31-$H$14&lt;0,0,F31-$H$14)</f>
        <v>92</v>
      </c>
      <c r="S31" s="16">
        <f>R31/365</f>
        <v>0.25205479452054796</v>
      </c>
      <c r="T31" s="16">
        <f t="shared" si="7"/>
        <v>0.85684990646799342</v>
      </c>
      <c r="U31" s="17">
        <f t="shared" si="8"/>
        <v>29.198630136986299</v>
      </c>
      <c r="V31" s="59">
        <f t="shared" si="9"/>
        <v>25.018843501870244</v>
      </c>
      <c r="W31" s="17">
        <f t="shared" si="10"/>
        <v>6.306119458005651</v>
      </c>
      <c r="X31" s="71"/>
      <c r="Y31" s="73"/>
      <c r="Z31" s="73"/>
      <c r="AA31" s="73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</row>
    <row r="32" spans="1:144" s="12" customFormat="1" ht="12.75" customHeight="1" x14ac:dyDescent="0.2">
      <c r="A32" s="89">
        <f t="shared" ref="A32:A33" si="19">DATEDIF($B$30,B32,"ym")</f>
        <v>6</v>
      </c>
      <c r="B32" s="28">
        <f t="shared" ref="B32:B38" si="20">WORKDAY(EDATE(B31,3),0)</f>
        <v>44979</v>
      </c>
      <c r="C32" s="30">
        <f t="shared" si="11"/>
        <v>92</v>
      </c>
      <c r="D32" s="28">
        <f t="shared" si="12"/>
        <v>44979</v>
      </c>
      <c r="E32" s="37">
        <f t="shared" si="13"/>
        <v>44979</v>
      </c>
      <c r="F32" s="37">
        <f>+E32</f>
        <v>44979</v>
      </c>
      <c r="G32" s="40">
        <f t="shared" si="14"/>
        <v>44979</v>
      </c>
      <c r="H32" s="41">
        <f t="shared" si="15"/>
        <v>92</v>
      </c>
      <c r="I32" s="41">
        <f t="shared" si="16"/>
        <v>184</v>
      </c>
      <c r="J32" s="39">
        <f t="shared" ref="J32:J38" si="21">+$P$14+P32</f>
        <v>0.66249999999999998</v>
      </c>
      <c r="K32" s="42">
        <f t="shared" ref="K32:K38" si="22">+J32/365*H32*M31</f>
        <v>14.611301369863012</v>
      </c>
      <c r="L32" s="43">
        <v>12.5</v>
      </c>
      <c r="M32" s="43">
        <f t="shared" si="17"/>
        <v>75</v>
      </c>
      <c r="N32" s="43">
        <f>+IF(G32&gt;$H$14,K32+L32,0)</f>
        <v>27.111301369863014</v>
      </c>
      <c r="O32" s="41">
        <f t="shared" si="18"/>
        <v>40666952.05479452</v>
      </c>
      <c r="P32" s="147">
        <f>+$P$31</f>
        <v>0.63749999999999996</v>
      </c>
      <c r="Q32" s="64"/>
      <c r="R32" s="91">
        <f>+IF(F32-$H$14&lt;0,0,F32-$H$14)</f>
        <v>184</v>
      </c>
      <c r="S32" s="16">
        <f t="shared" ref="S32:S38" si="23">R32/365</f>
        <v>0.50410958904109593</v>
      </c>
      <c r="T32" s="16">
        <f>1/(1+$L$10)^(I32/365)</f>
        <v>0.73419176221420901</v>
      </c>
      <c r="U32" s="17">
        <f t="shared" si="8"/>
        <v>27.111301369863014</v>
      </c>
      <c r="V32" s="59">
        <f t="shared" si="9"/>
        <v>19.904894128660224</v>
      </c>
      <c r="W32" s="17">
        <f t="shared" si="10"/>
        <v>10.034247999105428</v>
      </c>
      <c r="X32" s="71"/>
      <c r="Y32" s="72"/>
      <c r="Z32" s="74"/>
      <c r="AA32" s="73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</row>
    <row r="33" spans="1:144" s="12" customFormat="1" ht="12.75" customHeight="1" x14ac:dyDescent="0.2">
      <c r="A33" s="89">
        <f t="shared" si="19"/>
        <v>9</v>
      </c>
      <c r="B33" s="28">
        <f t="shared" si="20"/>
        <v>45068</v>
      </c>
      <c r="C33" s="30">
        <f t="shared" si="11"/>
        <v>89</v>
      </c>
      <c r="D33" s="28">
        <f t="shared" si="12"/>
        <v>45068</v>
      </c>
      <c r="E33" s="37">
        <f t="shared" si="13"/>
        <v>45068</v>
      </c>
      <c r="F33" s="37">
        <f t="shared" ref="F33:F38" si="24">+E33</f>
        <v>45068</v>
      </c>
      <c r="G33" s="40">
        <f t="shared" si="14"/>
        <v>45068</v>
      </c>
      <c r="H33" s="41">
        <f t="shared" si="15"/>
        <v>89</v>
      </c>
      <c r="I33" s="41">
        <f t="shared" si="16"/>
        <v>273</v>
      </c>
      <c r="J33" s="39">
        <f>+$P$14+P33</f>
        <v>0.66249999999999998</v>
      </c>
      <c r="K33" s="42">
        <f t="shared" si="22"/>
        <v>12.115582191780822</v>
      </c>
      <c r="L33" s="43">
        <v>12.5</v>
      </c>
      <c r="M33" s="43">
        <f t="shared" si="17"/>
        <v>62.5</v>
      </c>
      <c r="N33" s="43">
        <f>+IF(G33&gt;$H$14,K33+L33,0)</f>
        <v>24.615582191780824</v>
      </c>
      <c r="O33" s="41">
        <f t="shared" si="18"/>
        <v>36923373.287671238</v>
      </c>
      <c r="P33" s="147">
        <f t="shared" ref="P33:P38" si="25">+$P$31</f>
        <v>0.63749999999999996</v>
      </c>
      <c r="Q33" s="64"/>
      <c r="R33" s="91">
        <f>+IF(F33-$H$14&lt;0,0,F33-$H$14)</f>
        <v>273</v>
      </c>
      <c r="S33" s="16">
        <f t="shared" si="23"/>
        <v>0.74794520547945209</v>
      </c>
      <c r="T33" s="16">
        <f t="shared" si="7"/>
        <v>0.63226937920393023</v>
      </c>
      <c r="U33" s="17">
        <f t="shared" si="8"/>
        <v>24.615582191780824</v>
      </c>
      <c r="V33" s="59">
        <f t="shared" si="9"/>
        <v>15.563678871140581</v>
      </c>
      <c r="W33" s="17">
        <f t="shared" si="10"/>
        <v>11.64077899129145</v>
      </c>
      <c r="X33" s="71"/>
      <c r="Y33" s="72"/>
      <c r="Z33" s="74"/>
      <c r="AA33" s="73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</row>
    <row r="34" spans="1:144" ht="12.75" customHeight="1" x14ac:dyDescent="0.2">
      <c r="B34" s="28">
        <f t="shared" si="20"/>
        <v>45160</v>
      </c>
      <c r="C34" s="30">
        <f t="shared" si="11"/>
        <v>92</v>
      </c>
      <c r="D34" s="28">
        <f t="shared" si="12"/>
        <v>45160</v>
      </c>
      <c r="E34" s="37">
        <f t="shared" si="13"/>
        <v>45160</v>
      </c>
      <c r="F34" s="37">
        <f t="shared" si="24"/>
        <v>45160</v>
      </c>
      <c r="G34" s="40">
        <f t="shared" si="14"/>
        <v>45160</v>
      </c>
      <c r="H34" s="41">
        <f t="shared" si="15"/>
        <v>92</v>
      </c>
      <c r="I34" s="41">
        <f t="shared" si="16"/>
        <v>365</v>
      </c>
      <c r="J34" s="39">
        <f>+$P$14+P34</f>
        <v>0.66249999999999998</v>
      </c>
      <c r="K34" s="42">
        <f t="shared" si="22"/>
        <v>10.436643835616438</v>
      </c>
      <c r="L34" s="43">
        <v>12.5</v>
      </c>
      <c r="M34" s="43">
        <f t="shared" si="17"/>
        <v>50</v>
      </c>
      <c r="N34" s="43">
        <f>+IF(G34&gt;$H$14,K34+L34,0)</f>
        <v>22.936643835616437</v>
      </c>
      <c r="O34" s="41">
        <f t="shared" si="18"/>
        <v>34404965.753424652</v>
      </c>
      <c r="P34" s="147">
        <f t="shared" si="25"/>
        <v>0.63749999999999996</v>
      </c>
      <c r="Q34" s="64"/>
      <c r="R34" s="91">
        <f>+IF(F34-$H$14&lt;0,0,F34-$H$14)</f>
        <v>365</v>
      </c>
      <c r="S34" s="16">
        <f t="shared" si="23"/>
        <v>1</v>
      </c>
      <c r="T34" s="16">
        <f>1/(1+$L$10)^(I34/365)</f>
        <v>0.54175995843346392</v>
      </c>
      <c r="U34" s="17">
        <f t="shared" si="8"/>
        <v>22.936643835616437</v>
      </c>
      <c r="V34" s="59">
        <f t="shared" si="9"/>
        <v>12.426155210986726</v>
      </c>
      <c r="W34" s="17">
        <f t="shared" si="10"/>
        <v>12.426155210986726</v>
      </c>
      <c r="X34" s="64"/>
      <c r="Y34" s="67"/>
      <c r="Z34" s="67"/>
      <c r="AA34" s="67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</row>
    <row r="35" spans="1:144" ht="12.75" customHeight="1" x14ac:dyDescent="0.2">
      <c r="B35" s="28">
        <f t="shared" si="20"/>
        <v>45252</v>
      </c>
      <c r="C35" s="30">
        <f t="shared" si="11"/>
        <v>92</v>
      </c>
      <c r="D35" s="28">
        <f t="shared" si="12"/>
        <v>45252</v>
      </c>
      <c r="E35" s="37">
        <f t="shared" si="13"/>
        <v>45252</v>
      </c>
      <c r="F35" s="37">
        <f t="shared" si="24"/>
        <v>45252</v>
      </c>
      <c r="G35" s="40">
        <f t="shared" si="14"/>
        <v>45252</v>
      </c>
      <c r="H35" s="41">
        <f t="shared" si="15"/>
        <v>92</v>
      </c>
      <c r="I35" s="41">
        <f t="shared" si="16"/>
        <v>457</v>
      </c>
      <c r="J35" s="39">
        <f>+$P$14+P35</f>
        <v>0.66249999999999998</v>
      </c>
      <c r="K35" s="42">
        <f t="shared" si="22"/>
        <v>8.3493150684931496</v>
      </c>
      <c r="L35" s="43">
        <v>12.5</v>
      </c>
      <c r="M35" s="43">
        <f t="shared" si="17"/>
        <v>37.5</v>
      </c>
      <c r="N35" s="43">
        <f t="shared" ref="N35:N38" si="26">+IF(G35&gt;$H$14,K35+L35,0)</f>
        <v>20.849315068493148</v>
      </c>
      <c r="O35" s="41">
        <f t="shared" si="18"/>
        <v>31273972.602739722</v>
      </c>
      <c r="P35" s="147">
        <f t="shared" si="25"/>
        <v>0.63749999999999996</v>
      </c>
      <c r="Q35" s="64"/>
      <c r="R35" s="91">
        <f t="shared" ref="R33:R38" si="27">+IF(F35-$H$14&lt;0,0,F35-$H$14)</f>
        <v>457</v>
      </c>
      <c r="S35" s="16">
        <f t="shared" si="23"/>
        <v>1.252054794520548</v>
      </c>
      <c r="T35" s="16">
        <f t="shared" ref="T35:T38" si="28">1/(1+$L$10)^(I35/365)</f>
        <v>0.46420696971181752</v>
      </c>
      <c r="U35" s="17">
        <f t="shared" si="8"/>
        <v>20.849315068493148</v>
      </c>
      <c r="V35" s="59">
        <f t="shared" si="9"/>
        <v>9.6783973685121385</v>
      </c>
      <c r="W35" s="17">
        <f t="shared" si="10"/>
        <v>12.117883828520679</v>
      </c>
      <c r="X35" s="64"/>
      <c r="Y35" s="67"/>
      <c r="Z35" s="67"/>
      <c r="AA35" s="67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</row>
    <row r="36" spans="1:144" ht="12.75" customHeight="1" x14ac:dyDescent="0.2">
      <c r="B36" s="28">
        <f t="shared" si="20"/>
        <v>45344</v>
      </c>
      <c r="C36" s="30">
        <f t="shared" si="11"/>
        <v>92</v>
      </c>
      <c r="D36" s="28">
        <f t="shared" si="12"/>
        <v>45344</v>
      </c>
      <c r="E36" s="37">
        <f t="shared" si="13"/>
        <v>45344</v>
      </c>
      <c r="F36" s="37">
        <f t="shared" si="24"/>
        <v>45344</v>
      </c>
      <c r="G36" s="40">
        <f t="shared" si="14"/>
        <v>45344</v>
      </c>
      <c r="H36" s="41">
        <f t="shared" si="15"/>
        <v>92</v>
      </c>
      <c r="I36" s="41">
        <f t="shared" si="16"/>
        <v>549</v>
      </c>
      <c r="J36" s="39">
        <f t="shared" si="21"/>
        <v>0.66249999999999998</v>
      </c>
      <c r="K36" s="42">
        <f t="shared" si="22"/>
        <v>6.2619863013698627</v>
      </c>
      <c r="L36" s="43">
        <v>12.5</v>
      </c>
      <c r="M36" s="43">
        <f t="shared" si="17"/>
        <v>25</v>
      </c>
      <c r="N36" s="43">
        <f t="shared" si="26"/>
        <v>18.761986301369863</v>
      </c>
      <c r="O36" s="41">
        <f t="shared" si="18"/>
        <v>28142979.452054795</v>
      </c>
      <c r="P36" s="147">
        <f t="shared" si="25"/>
        <v>0.63749999999999996</v>
      </c>
      <c r="Q36" s="64"/>
      <c r="R36" s="91">
        <f t="shared" si="27"/>
        <v>549</v>
      </c>
      <c r="S36" s="16">
        <f t="shared" si="23"/>
        <v>1.5041095890410958</v>
      </c>
      <c r="T36" s="16">
        <f t="shared" si="28"/>
        <v>0.39775569857936149</v>
      </c>
      <c r="U36" s="17">
        <f t="shared" si="8"/>
        <v>18.761986301369863</v>
      </c>
      <c r="V36" s="59">
        <f t="shared" si="9"/>
        <v>7.4626869680377803</v>
      </c>
      <c r="W36" s="17">
        <f t="shared" si="10"/>
        <v>11.224699028637646</v>
      </c>
      <c r="X36" s="64"/>
      <c r="Y36" s="67"/>
      <c r="Z36" s="67"/>
      <c r="AA36" s="67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</row>
    <row r="37" spans="1:144" ht="12.75" customHeight="1" x14ac:dyDescent="0.2">
      <c r="B37" s="28">
        <f t="shared" si="20"/>
        <v>45434</v>
      </c>
      <c r="C37" s="30">
        <f t="shared" si="11"/>
        <v>90</v>
      </c>
      <c r="D37" s="28">
        <f t="shared" si="12"/>
        <v>45434</v>
      </c>
      <c r="E37" s="37">
        <f t="shared" si="13"/>
        <v>45434</v>
      </c>
      <c r="F37" s="37">
        <f t="shared" si="24"/>
        <v>45434</v>
      </c>
      <c r="G37" s="40">
        <f t="shared" si="14"/>
        <v>45434</v>
      </c>
      <c r="H37" s="41">
        <f t="shared" si="15"/>
        <v>90</v>
      </c>
      <c r="I37" s="41">
        <f t="shared" si="16"/>
        <v>639</v>
      </c>
      <c r="J37" s="39">
        <f t="shared" si="21"/>
        <v>0.66249999999999998</v>
      </c>
      <c r="K37" s="42">
        <f t="shared" si="22"/>
        <v>4.0839041095890414</v>
      </c>
      <c r="L37" s="43">
        <v>12.5</v>
      </c>
      <c r="M37" s="43">
        <f t="shared" si="17"/>
        <v>12.5</v>
      </c>
      <c r="N37" s="43">
        <f t="shared" si="26"/>
        <v>16.583904109589042</v>
      </c>
      <c r="O37" s="41">
        <f t="shared" si="18"/>
        <v>24875856.164383564</v>
      </c>
      <c r="P37" s="147">
        <f t="shared" si="25"/>
        <v>0.63749999999999996</v>
      </c>
      <c r="Q37" s="64"/>
      <c r="R37" s="91">
        <f t="shared" si="27"/>
        <v>639</v>
      </c>
      <c r="S37" s="16">
        <f t="shared" si="23"/>
        <v>1.7506849315068493</v>
      </c>
      <c r="T37" s="16">
        <f t="shared" si="28"/>
        <v>0.34196350232976197</v>
      </c>
      <c r="U37" s="17">
        <f t="shared" si="8"/>
        <v>16.583904109589042</v>
      </c>
      <c r="V37" s="59">
        <f t="shared" si="9"/>
        <v>5.6710899316160015</v>
      </c>
      <c r="W37" s="17">
        <f t="shared" si="10"/>
        <v>9.9282916885003427</v>
      </c>
      <c r="X37" s="64"/>
      <c r="Y37" s="67"/>
      <c r="Z37" s="67"/>
      <c r="AA37" s="67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</row>
    <row r="38" spans="1:144" ht="12.75" customHeight="1" x14ac:dyDescent="0.2">
      <c r="B38" s="28">
        <f t="shared" si="20"/>
        <v>45526</v>
      </c>
      <c r="C38" s="30">
        <f t="shared" si="11"/>
        <v>92</v>
      </c>
      <c r="D38" s="28">
        <f t="shared" si="12"/>
        <v>45526</v>
      </c>
      <c r="E38" s="37">
        <f t="shared" si="13"/>
        <v>45526</v>
      </c>
      <c r="F38" s="37">
        <f t="shared" si="24"/>
        <v>45526</v>
      </c>
      <c r="G38" s="47">
        <f t="shared" si="14"/>
        <v>45526</v>
      </c>
      <c r="H38" s="45">
        <f t="shared" si="15"/>
        <v>92</v>
      </c>
      <c r="I38" s="45">
        <f t="shared" si="16"/>
        <v>731</v>
      </c>
      <c r="J38" s="46">
        <f t="shared" si="21"/>
        <v>0.66249999999999998</v>
      </c>
      <c r="K38" s="48">
        <f t="shared" si="22"/>
        <v>2.0873287671232874</v>
      </c>
      <c r="L38" s="49">
        <v>12.5</v>
      </c>
      <c r="M38" s="49">
        <f t="shared" si="17"/>
        <v>0</v>
      </c>
      <c r="N38" s="49">
        <f t="shared" si="26"/>
        <v>14.587328767123287</v>
      </c>
      <c r="O38" s="45">
        <f t="shared" si="18"/>
        <v>21880993.15068493</v>
      </c>
      <c r="P38" s="148">
        <f t="shared" si="25"/>
        <v>0.63749999999999996</v>
      </c>
      <c r="Q38" s="64"/>
      <c r="R38" s="91">
        <f t="shared" si="27"/>
        <v>731</v>
      </c>
      <c r="S38" s="16">
        <f>R38/365</f>
        <v>2.0027397260273974</v>
      </c>
      <c r="T38" s="16">
        <f>1/(1+$L$10)^(I38/365)</f>
        <v>0.29301139498672396</v>
      </c>
      <c r="U38" s="17">
        <f t="shared" si="8"/>
        <v>14.587328767123287</v>
      </c>
      <c r="V38" s="59">
        <f t="shared" si="9"/>
        <v>4.2742535511847626</v>
      </c>
      <c r="W38" s="17">
        <f t="shared" si="10"/>
        <v>8.5602173860714021</v>
      </c>
      <c r="X38" s="64"/>
      <c r="Y38" s="67"/>
      <c r="Z38" s="67"/>
      <c r="AA38" s="67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</row>
    <row r="39" spans="1:144" ht="12.75" customHeight="1" x14ac:dyDescent="0.2">
      <c r="G39" s="38"/>
      <c r="H39" s="13"/>
      <c r="I39" s="15"/>
      <c r="J39" s="39"/>
      <c r="K39" s="14"/>
      <c r="L39" s="36"/>
      <c r="M39" s="15"/>
      <c r="N39" s="15"/>
      <c r="O39" s="35"/>
      <c r="Q39" s="64"/>
      <c r="R39" s="64"/>
      <c r="S39" s="1"/>
      <c r="T39" s="1"/>
      <c r="U39" s="1"/>
      <c r="V39" s="1"/>
      <c r="W39" s="1"/>
      <c r="X39" s="64"/>
      <c r="Y39" s="67"/>
      <c r="Z39" s="67"/>
      <c r="AA39" s="67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</row>
    <row r="40" spans="1:144" x14ac:dyDescent="0.2">
      <c r="G40" s="18"/>
      <c r="H40" s="13"/>
      <c r="I40" s="13"/>
      <c r="J40" s="13"/>
      <c r="K40" s="13"/>
      <c r="L40" s="20">
        <f>SUM(L31:L38)</f>
        <v>100</v>
      </c>
      <c r="M40" s="15"/>
      <c r="N40" s="15"/>
      <c r="O40" s="21">
        <f>SUM(O30:O38)</f>
        <v>111967037.67123285</v>
      </c>
      <c r="Q40" s="64"/>
      <c r="R40" s="64"/>
      <c r="S40" s="19"/>
      <c r="T40" s="19"/>
      <c r="U40" s="17"/>
      <c r="V40" s="17">
        <f>SUM(V31:V38)</f>
        <v>99.999999532008445</v>
      </c>
      <c r="W40" s="17">
        <f>SUM(W31:W38)</f>
        <v>82.238393591119319</v>
      </c>
      <c r="X40" s="64"/>
      <c r="Y40" s="76"/>
      <c r="Z40" s="77"/>
      <c r="AA40" s="67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</row>
    <row r="41" spans="1:144" x14ac:dyDescent="0.2">
      <c r="Q41" s="64"/>
      <c r="R41" s="64"/>
      <c r="S41" s="64"/>
      <c r="T41" s="64"/>
      <c r="U41" s="64"/>
      <c r="V41" s="64"/>
      <c r="W41" s="64"/>
      <c r="X41" s="64"/>
      <c r="Y41" s="67"/>
      <c r="Z41" s="77"/>
      <c r="AA41" s="67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</row>
    <row r="42" spans="1:144" x14ac:dyDescent="0.2">
      <c r="Q42" s="64"/>
      <c r="R42" s="64"/>
      <c r="S42" s="75"/>
      <c r="T42" s="75"/>
      <c r="U42" s="70"/>
      <c r="V42" s="70"/>
      <c r="W42" s="70"/>
      <c r="X42" s="64"/>
      <c r="Y42" s="67"/>
      <c r="Z42" s="76"/>
      <c r="AA42" s="67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</row>
    <row r="43" spans="1:144" x14ac:dyDescent="0.2">
      <c r="Q43" s="64"/>
      <c r="R43" s="64"/>
      <c r="S43" s="65"/>
      <c r="T43" s="65"/>
      <c r="U43" s="66"/>
      <c r="V43" s="66"/>
      <c r="W43" s="66"/>
      <c r="X43" s="64"/>
      <c r="Y43" s="67"/>
      <c r="Z43" s="67"/>
      <c r="AA43" s="67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</row>
    <row r="44" spans="1:144" x14ac:dyDescent="0.2">
      <c r="S44" s="64"/>
      <c r="T44" s="64"/>
      <c r="U44" s="64"/>
      <c r="V44" s="64"/>
      <c r="W44" s="64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</row>
    <row r="45" spans="1:144" x14ac:dyDescent="0.2">
      <c r="S45" s="64"/>
      <c r="T45" s="64"/>
      <c r="U45" s="64"/>
      <c r="V45" s="64"/>
      <c r="W45" s="64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</row>
    <row r="46" spans="1:144" ht="9.75" customHeight="1" x14ac:dyDescent="0.2">
      <c r="S46" s="1"/>
      <c r="T46" s="1"/>
      <c r="U46" s="1"/>
      <c r="V46" s="1"/>
      <c r="W46" s="1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</row>
    <row r="47" spans="1:144" x14ac:dyDescent="0.2">
      <c r="S47" s="1"/>
      <c r="T47" s="1"/>
      <c r="U47" s="1"/>
      <c r="V47" s="1"/>
      <c r="W47" s="1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</row>
    <row r="48" spans="1:144" x14ac:dyDescent="0.2">
      <c r="S48" s="1"/>
      <c r="T48" s="1"/>
      <c r="U48" s="1"/>
      <c r="V48" s="1"/>
      <c r="W48" s="1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</row>
    <row r="49" spans="8:144" x14ac:dyDescent="0.2">
      <c r="S49" s="1"/>
      <c r="T49" s="1"/>
      <c r="U49" s="1"/>
      <c r="V49" s="1"/>
      <c r="W49" s="1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</row>
    <row r="50" spans="8:144" hidden="1" x14ac:dyDescent="0.2">
      <c r="S50" s="1"/>
      <c r="T50" s="1"/>
      <c r="U50" s="1"/>
      <c r="V50" s="1"/>
      <c r="W50" s="1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</row>
    <row r="51" spans="8:144" hidden="1" x14ac:dyDescent="0.2">
      <c r="H51" s="50"/>
      <c r="I51" s="50" t="s">
        <v>22</v>
      </c>
      <c r="J51" s="50"/>
      <c r="K51" s="50" t="s">
        <v>23</v>
      </c>
      <c r="S51" s="1"/>
      <c r="T51" s="1"/>
      <c r="U51" s="1"/>
      <c r="V51" s="1"/>
      <c r="W51" s="1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</row>
    <row r="52" spans="8:144" hidden="1" x14ac:dyDescent="0.2">
      <c r="H52" s="50">
        <v>1</v>
      </c>
      <c r="I52" s="50"/>
      <c r="J52" s="50"/>
      <c r="K52" s="50"/>
      <c r="S52" s="1"/>
      <c r="T52" s="1"/>
      <c r="U52" s="1"/>
      <c r="V52" s="1"/>
      <c r="W52" s="1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</row>
    <row r="53" spans="8:144" hidden="1" x14ac:dyDescent="0.2">
      <c r="H53" s="50">
        <v>2</v>
      </c>
      <c r="I53" s="50"/>
      <c r="J53" s="50"/>
      <c r="K53" s="50"/>
      <c r="S53" s="1"/>
      <c r="T53" s="1"/>
      <c r="U53" s="1"/>
      <c r="V53" s="1"/>
      <c r="W53" s="1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</row>
    <row r="54" spans="8:144" hidden="1" x14ac:dyDescent="0.2">
      <c r="H54" s="50">
        <v>3</v>
      </c>
      <c r="I54" s="50">
        <v>1</v>
      </c>
      <c r="J54" s="50"/>
      <c r="K54" s="50"/>
      <c r="S54" s="1"/>
      <c r="T54" s="1"/>
      <c r="U54" s="1"/>
      <c r="V54" s="1"/>
      <c r="W54" s="1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</row>
    <row r="55" spans="8:144" hidden="1" x14ac:dyDescent="0.2">
      <c r="H55" s="50">
        <v>4</v>
      </c>
      <c r="I55" s="50"/>
      <c r="J55" s="50"/>
      <c r="K55" s="50"/>
      <c r="S55" s="1"/>
      <c r="T55" s="1"/>
      <c r="U55" s="1"/>
      <c r="V55" s="1"/>
      <c r="W55" s="1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</row>
    <row r="56" spans="8:144" hidden="1" x14ac:dyDescent="0.2">
      <c r="H56" s="50">
        <v>5</v>
      </c>
      <c r="I56" s="50"/>
      <c r="J56" s="50"/>
      <c r="K56" s="50"/>
      <c r="S56" s="1"/>
      <c r="T56" s="1"/>
      <c r="U56" s="1"/>
      <c r="V56" s="1"/>
      <c r="W56" s="1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</row>
    <row r="57" spans="8:144" hidden="1" x14ac:dyDescent="0.2">
      <c r="H57" s="50">
        <v>6</v>
      </c>
      <c r="I57" s="50">
        <v>2</v>
      </c>
      <c r="J57" s="50">
        <v>1</v>
      </c>
      <c r="K57" s="50"/>
      <c r="S57" s="1"/>
      <c r="T57" s="1"/>
      <c r="U57" s="1"/>
      <c r="V57" s="1"/>
      <c r="W57" s="1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</row>
    <row r="58" spans="8:144" hidden="1" x14ac:dyDescent="0.2">
      <c r="H58" s="50">
        <v>7</v>
      </c>
      <c r="I58" s="50"/>
      <c r="J58" s="50"/>
      <c r="K58" s="50"/>
      <c r="S58" s="1"/>
      <c r="T58" s="1"/>
      <c r="U58" s="1"/>
      <c r="V58" s="1"/>
      <c r="W58" s="1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</row>
    <row r="59" spans="8:144" hidden="1" x14ac:dyDescent="0.2">
      <c r="H59" s="50">
        <v>8</v>
      </c>
      <c r="I59" s="50"/>
      <c r="J59" s="50"/>
      <c r="K59" s="50"/>
      <c r="S59" s="1"/>
      <c r="T59" s="1"/>
      <c r="U59" s="1"/>
      <c r="V59" s="1"/>
      <c r="W59" s="1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</row>
    <row r="60" spans="8:144" hidden="1" x14ac:dyDescent="0.2">
      <c r="H60" s="50">
        <v>9</v>
      </c>
      <c r="I60" s="50">
        <v>3</v>
      </c>
      <c r="J60" s="50"/>
      <c r="K60" s="50"/>
      <c r="S60" s="1"/>
      <c r="T60" s="1"/>
      <c r="U60" s="1"/>
      <c r="V60" s="1"/>
      <c r="W60" s="1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</row>
    <row r="61" spans="8:144" hidden="1" x14ac:dyDescent="0.2">
      <c r="H61" s="50">
        <v>10</v>
      </c>
      <c r="I61" s="50"/>
      <c r="J61" s="50"/>
      <c r="K61" s="50"/>
      <c r="S61" s="1"/>
      <c r="T61" s="1"/>
      <c r="U61" s="1"/>
      <c r="V61" s="1"/>
      <c r="W61" s="1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</row>
    <row r="62" spans="8:144" hidden="1" x14ac:dyDescent="0.2">
      <c r="H62" s="50">
        <v>11</v>
      </c>
      <c r="I62" s="50"/>
      <c r="J62" s="50"/>
      <c r="K62" s="50"/>
      <c r="S62" s="1"/>
      <c r="T62" s="1"/>
      <c r="U62" s="1"/>
      <c r="V62" s="1"/>
      <c r="W62" s="1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</row>
    <row r="63" spans="8:144" hidden="1" x14ac:dyDescent="0.2">
      <c r="H63" s="50">
        <v>12</v>
      </c>
      <c r="I63" s="50">
        <v>4</v>
      </c>
      <c r="J63" s="50">
        <v>2</v>
      </c>
      <c r="K63" s="50"/>
      <c r="S63" s="1"/>
      <c r="T63" s="1"/>
      <c r="U63" s="1"/>
      <c r="V63" s="1"/>
      <c r="W63" s="1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</row>
    <row r="64" spans="8:144" hidden="1" x14ac:dyDescent="0.2">
      <c r="H64" s="50">
        <v>13</v>
      </c>
      <c r="I64" s="50"/>
      <c r="J64" s="50"/>
      <c r="K64" s="50"/>
      <c r="S64" s="1"/>
      <c r="T64" s="1"/>
      <c r="U64" s="1"/>
      <c r="V64" s="1"/>
      <c r="W64" s="1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</row>
    <row r="65" spans="8:144" hidden="1" x14ac:dyDescent="0.2">
      <c r="H65" s="50">
        <v>14</v>
      </c>
      <c r="I65" s="50"/>
      <c r="J65" s="50"/>
      <c r="K65" s="50"/>
      <c r="S65" s="1"/>
      <c r="T65" s="1"/>
      <c r="U65" s="1"/>
      <c r="V65" s="1"/>
      <c r="W65" s="1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</row>
    <row r="66" spans="8:144" hidden="1" x14ac:dyDescent="0.2">
      <c r="H66" s="50">
        <v>15</v>
      </c>
      <c r="I66" s="50">
        <v>5</v>
      </c>
      <c r="J66" s="50"/>
      <c r="K66" s="50"/>
      <c r="S66" s="1"/>
      <c r="T66" s="1"/>
      <c r="U66" s="1"/>
      <c r="V66" s="1"/>
      <c r="W66" s="1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</row>
    <row r="67" spans="8:144" hidden="1" x14ac:dyDescent="0.2">
      <c r="H67" s="50">
        <v>16</v>
      </c>
      <c r="I67" s="50"/>
      <c r="J67" s="50"/>
      <c r="K67" s="50"/>
      <c r="S67" s="1"/>
      <c r="T67" s="1"/>
      <c r="U67" s="1"/>
      <c r="V67" s="1"/>
      <c r="W67" s="1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</row>
    <row r="68" spans="8:144" hidden="1" x14ac:dyDescent="0.2">
      <c r="H68" s="50">
        <v>17</v>
      </c>
      <c r="I68" s="50"/>
      <c r="J68" s="50"/>
      <c r="K68" s="50"/>
      <c r="S68" s="1"/>
      <c r="T68" s="1"/>
      <c r="U68" s="1"/>
      <c r="V68" s="1"/>
      <c r="W68" s="1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</row>
    <row r="69" spans="8:144" hidden="1" x14ac:dyDescent="0.2">
      <c r="H69" s="50">
        <v>18</v>
      </c>
      <c r="I69" s="50">
        <v>6</v>
      </c>
      <c r="J69" s="50">
        <v>3</v>
      </c>
      <c r="K69" s="50"/>
      <c r="S69" s="1"/>
      <c r="T69" s="1"/>
      <c r="U69" s="1"/>
      <c r="V69" s="1"/>
      <c r="W69" s="1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</row>
    <row r="70" spans="8:144" hidden="1" x14ac:dyDescent="0.2">
      <c r="H70" s="50">
        <v>19</v>
      </c>
      <c r="I70" s="50"/>
      <c r="J70" s="50"/>
      <c r="K70" s="50"/>
      <c r="S70" s="1"/>
      <c r="T70" s="1"/>
      <c r="U70" s="1"/>
      <c r="V70" s="1"/>
      <c r="W70" s="1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</row>
    <row r="71" spans="8:144" hidden="1" x14ac:dyDescent="0.2">
      <c r="H71" s="50">
        <v>20</v>
      </c>
      <c r="I71" s="50"/>
      <c r="J71" s="50"/>
      <c r="K71" s="50"/>
      <c r="S71" s="1"/>
      <c r="T71" s="1"/>
      <c r="U71" s="1"/>
      <c r="V71" s="1"/>
      <c r="W71" s="1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</row>
    <row r="72" spans="8:144" hidden="1" x14ac:dyDescent="0.2">
      <c r="H72" s="50">
        <v>21</v>
      </c>
      <c r="I72" s="50">
        <v>7</v>
      </c>
      <c r="J72" s="50"/>
      <c r="K72" s="50"/>
      <c r="S72" s="1"/>
      <c r="T72" s="1"/>
      <c r="U72" s="1"/>
      <c r="V72" s="1"/>
      <c r="W72" s="1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</row>
    <row r="73" spans="8:144" hidden="1" x14ac:dyDescent="0.2">
      <c r="H73" s="50">
        <v>22</v>
      </c>
      <c r="I73" s="50"/>
      <c r="J73" s="50"/>
      <c r="K73" s="50"/>
      <c r="S73" s="1"/>
      <c r="T73" s="1"/>
      <c r="U73" s="1"/>
      <c r="V73" s="1"/>
      <c r="W73" s="1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</row>
    <row r="74" spans="8:144" hidden="1" x14ac:dyDescent="0.2">
      <c r="H74" s="50">
        <v>23</v>
      </c>
      <c r="I74" s="50"/>
      <c r="J74" s="50"/>
      <c r="K74" s="50"/>
      <c r="S74" s="1"/>
      <c r="T74" s="1"/>
      <c r="U74" s="1"/>
      <c r="V74" s="1"/>
      <c r="W74" s="1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</row>
    <row r="75" spans="8:144" hidden="1" x14ac:dyDescent="0.2">
      <c r="H75" s="50">
        <v>24</v>
      </c>
      <c r="I75" s="50">
        <v>8</v>
      </c>
      <c r="J75" s="50">
        <v>4</v>
      </c>
      <c r="K75" s="50"/>
      <c r="S75" s="1"/>
      <c r="T75" s="1"/>
      <c r="U75" s="1"/>
      <c r="V75" s="1"/>
      <c r="W75" s="1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</row>
    <row r="76" spans="8:144" hidden="1" x14ac:dyDescent="0.2">
      <c r="H76" s="50">
        <v>25</v>
      </c>
      <c r="I76" s="50"/>
      <c r="J76" s="50"/>
      <c r="K76" s="50"/>
      <c r="S76" s="1"/>
      <c r="T76" s="1"/>
      <c r="U76" s="1"/>
      <c r="V76" s="1"/>
      <c r="W76" s="1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</row>
    <row r="77" spans="8:144" hidden="1" x14ac:dyDescent="0.2">
      <c r="H77" s="50">
        <v>26</v>
      </c>
      <c r="I77" s="50"/>
      <c r="J77" s="50"/>
      <c r="K77" s="50"/>
      <c r="S77" s="1"/>
      <c r="T77" s="1"/>
      <c r="U77" s="1"/>
      <c r="V77" s="1"/>
      <c r="W77" s="1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</row>
    <row r="78" spans="8:144" hidden="1" x14ac:dyDescent="0.2">
      <c r="H78" s="50">
        <v>27</v>
      </c>
      <c r="I78" s="50">
        <v>9</v>
      </c>
      <c r="J78" s="50"/>
      <c r="K78" s="50"/>
      <c r="S78" s="1"/>
      <c r="T78" s="1"/>
      <c r="U78" s="1"/>
      <c r="V78" s="1"/>
      <c r="W78" s="1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</row>
    <row r="79" spans="8:144" hidden="1" x14ac:dyDescent="0.2">
      <c r="H79" s="50">
        <v>28</v>
      </c>
      <c r="I79" s="50"/>
      <c r="J79" s="50"/>
      <c r="K79" s="50"/>
      <c r="S79" s="1"/>
      <c r="T79" s="1"/>
      <c r="U79" s="1"/>
      <c r="V79" s="1"/>
      <c r="W79" s="1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</row>
    <row r="80" spans="8:144" hidden="1" x14ac:dyDescent="0.2">
      <c r="H80" s="50">
        <v>29</v>
      </c>
      <c r="I80" s="50"/>
      <c r="J80" s="50"/>
      <c r="K80" s="50"/>
      <c r="S80" s="1"/>
      <c r="T80" s="1"/>
      <c r="U80" s="1"/>
      <c r="V80" s="1"/>
      <c r="W80" s="1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</row>
    <row r="81" spans="8:144" hidden="1" x14ac:dyDescent="0.2">
      <c r="H81" s="50">
        <v>30</v>
      </c>
      <c r="I81" s="50">
        <v>10</v>
      </c>
      <c r="J81" s="50">
        <v>5</v>
      </c>
      <c r="K81" s="50"/>
      <c r="S81" s="1"/>
      <c r="T81" s="1"/>
      <c r="U81" s="1"/>
      <c r="V81" s="1"/>
      <c r="W81" s="1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</row>
    <row r="82" spans="8:144" hidden="1" x14ac:dyDescent="0.2">
      <c r="H82" s="50">
        <v>31</v>
      </c>
      <c r="I82" s="50"/>
      <c r="J82" s="50"/>
      <c r="K82" s="50"/>
      <c r="S82" s="1"/>
      <c r="T82" s="1"/>
      <c r="U82" s="1"/>
      <c r="V82" s="1"/>
      <c r="W82" s="1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</row>
    <row r="83" spans="8:144" hidden="1" x14ac:dyDescent="0.2">
      <c r="H83" s="50">
        <v>32</v>
      </c>
      <c r="I83" s="50"/>
      <c r="J83" s="50"/>
      <c r="K83" s="50"/>
      <c r="S83" s="1"/>
      <c r="T83" s="1"/>
      <c r="U83" s="1"/>
      <c r="V83" s="1"/>
      <c r="W83" s="1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</row>
    <row r="84" spans="8:144" hidden="1" x14ac:dyDescent="0.2">
      <c r="H84" s="50">
        <v>33</v>
      </c>
      <c r="I84" s="50">
        <v>11</v>
      </c>
      <c r="J84" s="50"/>
      <c r="K84" s="50"/>
      <c r="S84" s="1"/>
      <c r="T84" s="1"/>
      <c r="U84" s="1"/>
      <c r="V84" s="1"/>
      <c r="W84" s="1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</row>
    <row r="85" spans="8:144" hidden="1" x14ac:dyDescent="0.2">
      <c r="H85" s="50">
        <v>34</v>
      </c>
      <c r="I85" s="50"/>
      <c r="J85" s="50"/>
      <c r="K85" s="50"/>
      <c r="S85" s="1"/>
      <c r="T85" s="1"/>
      <c r="U85" s="1"/>
      <c r="V85" s="1"/>
      <c r="W85" s="1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</row>
    <row r="86" spans="8:144" hidden="1" x14ac:dyDescent="0.2">
      <c r="H86" s="50">
        <v>35</v>
      </c>
      <c r="I86" s="50"/>
      <c r="J86" s="50"/>
      <c r="K86" s="50"/>
      <c r="S86" s="1"/>
      <c r="T86" s="1"/>
      <c r="U86" s="1"/>
      <c r="V86" s="1"/>
      <c r="W86" s="1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</row>
    <row r="87" spans="8:144" hidden="1" x14ac:dyDescent="0.2">
      <c r="H87" s="50">
        <v>36</v>
      </c>
      <c r="I87" s="50">
        <v>12</v>
      </c>
      <c r="J87" s="50">
        <v>6</v>
      </c>
      <c r="K87" s="50">
        <v>1</v>
      </c>
      <c r="S87" s="1"/>
      <c r="T87" s="1"/>
      <c r="U87" s="1"/>
      <c r="V87" s="1"/>
      <c r="W87" s="1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</row>
    <row r="88" spans="8:144" hidden="1" x14ac:dyDescent="0.2">
      <c r="H88" s="50">
        <v>37</v>
      </c>
      <c r="I88" s="50"/>
      <c r="J88" s="50"/>
      <c r="K88" s="50"/>
      <c r="S88" s="1"/>
      <c r="T88" s="1"/>
      <c r="U88" s="1"/>
      <c r="V88" s="1"/>
      <c r="W88" s="1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</row>
    <row r="89" spans="8:144" hidden="1" x14ac:dyDescent="0.2">
      <c r="H89" s="50">
        <v>38</v>
      </c>
      <c r="I89" s="50"/>
      <c r="J89" s="50"/>
      <c r="K89" s="50"/>
      <c r="S89" s="1"/>
      <c r="T89" s="1"/>
      <c r="U89" s="1"/>
      <c r="V89" s="1"/>
      <c r="W89" s="1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</row>
    <row r="90" spans="8:144" hidden="1" x14ac:dyDescent="0.2">
      <c r="H90" s="50">
        <v>39</v>
      </c>
      <c r="I90" s="50">
        <v>13</v>
      </c>
      <c r="J90" s="50"/>
      <c r="K90" s="50"/>
      <c r="S90" s="1"/>
      <c r="T90" s="1"/>
      <c r="U90" s="1"/>
      <c r="V90" s="1"/>
      <c r="W90" s="1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</row>
    <row r="91" spans="8:144" hidden="1" x14ac:dyDescent="0.2">
      <c r="H91" s="50">
        <v>40</v>
      </c>
      <c r="I91" s="50"/>
      <c r="J91" s="50"/>
      <c r="K91" s="50"/>
      <c r="S91" s="1"/>
      <c r="T91" s="1"/>
      <c r="U91" s="1"/>
      <c r="V91" s="1"/>
      <c r="W91" s="1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</row>
    <row r="92" spans="8:144" hidden="1" x14ac:dyDescent="0.2">
      <c r="H92" s="50">
        <v>41</v>
      </c>
      <c r="I92" s="50"/>
      <c r="J92" s="50"/>
      <c r="K92" s="50"/>
      <c r="S92" s="1"/>
      <c r="T92" s="1"/>
      <c r="U92" s="1"/>
      <c r="V92" s="1"/>
      <c r="W92" s="1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</row>
    <row r="93" spans="8:144" hidden="1" x14ac:dyDescent="0.2">
      <c r="H93" s="50">
        <v>42</v>
      </c>
      <c r="I93" s="50">
        <v>14</v>
      </c>
      <c r="J93" s="50">
        <v>7</v>
      </c>
      <c r="K93" s="50">
        <v>2</v>
      </c>
      <c r="S93" s="1"/>
      <c r="T93" s="1"/>
      <c r="U93" s="1"/>
      <c r="V93" s="1"/>
      <c r="W93" s="1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</row>
    <row r="94" spans="8:144" hidden="1" x14ac:dyDescent="0.2">
      <c r="H94" s="50">
        <v>43</v>
      </c>
      <c r="I94" s="50"/>
      <c r="J94" s="50"/>
      <c r="K94" s="50"/>
      <c r="S94" s="1"/>
      <c r="T94" s="1"/>
      <c r="U94" s="1"/>
      <c r="V94" s="1"/>
      <c r="W94" s="1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</row>
    <row r="95" spans="8:144" hidden="1" x14ac:dyDescent="0.2">
      <c r="H95" s="50">
        <v>44</v>
      </c>
      <c r="I95" s="50"/>
      <c r="J95" s="50"/>
      <c r="K95" s="50"/>
      <c r="S95" s="1"/>
      <c r="T95" s="1"/>
      <c r="U95" s="1"/>
      <c r="V95" s="1"/>
      <c r="W95" s="1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</row>
    <row r="96" spans="8:144" hidden="1" x14ac:dyDescent="0.2">
      <c r="H96" s="50">
        <v>45</v>
      </c>
      <c r="I96" s="50">
        <v>15</v>
      </c>
      <c r="J96" s="50"/>
      <c r="K96" s="50"/>
      <c r="S96" s="1"/>
      <c r="T96" s="1"/>
      <c r="U96" s="1"/>
      <c r="V96" s="1"/>
      <c r="W96" s="1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</row>
    <row r="97" spans="8:144" hidden="1" x14ac:dyDescent="0.2">
      <c r="H97" s="50">
        <v>46</v>
      </c>
      <c r="I97" s="50"/>
      <c r="J97" s="50"/>
      <c r="K97" s="50"/>
      <c r="S97" s="1"/>
      <c r="T97" s="1"/>
      <c r="U97" s="1"/>
      <c r="V97" s="1"/>
      <c r="W97" s="1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</row>
    <row r="98" spans="8:144" hidden="1" x14ac:dyDescent="0.2">
      <c r="H98" s="50">
        <v>47</v>
      </c>
      <c r="I98" s="50"/>
      <c r="J98" s="50"/>
      <c r="K98" s="50"/>
      <c r="S98" s="1"/>
      <c r="T98" s="1"/>
      <c r="U98" s="1"/>
      <c r="V98" s="1"/>
      <c r="W98" s="1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</row>
    <row r="99" spans="8:144" hidden="1" x14ac:dyDescent="0.2">
      <c r="H99" s="50">
        <v>48</v>
      </c>
      <c r="I99" s="50">
        <v>16</v>
      </c>
      <c r="J99" s="50">
        <v>8</v>
      </c>
      <c r="K99" s="50">
        <v>3</v>
      </c>
      <c r="S99" s="1"/>
      <c r="T99" s="1"/>
      <c r="U99" s="1"/>
      <c r="V99" s="1"/>
      <c r="W99" s="1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</row>
    <row r="100" spans="8:144" hidden="1" x14ac:dyDescent="0.2">
      <c r="H100" s="50">
        <v>49</v>
      </c>
      <c r="I100" s="50"/>
      <c r="J100" s="50"/>
      <c r="K100" s="50"/>
      <c r="S100" s="1"/>
      <c r="T100" s="1"/>
      <c r="U100" s="1"/>
      <c r="V100" s="1"/>
      <c r="W100" s="1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</row>
    <row r="101" spans="8:144" hidden="1" x14ac:dyDescent="0.2">
      <c r="H101" s="50">
        <v>50</v>
      </c>
      <c r="I101" s="50"/>
      <c r="J101" s="50"/>
      <c r="K101" s="50"/>
      <c r="S101" s="1"/>
      <c r="T101" s="1"/>
      <c r="U101" s="1"/>
      <c r="V101" s="1"/>
      <c r="W101" s="1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</row>
    <row r="102" spans="8:144" hidden="1" x14ac:dyDescent="0.2">
      <c r="H102" s="50">
        <v>51</v>
      </c>
      <c r="I102" s="50">
        <v>17</v>
      </c>
      <c r="J102" s="50"/>
      <c r="K102" s="50"/>
      <c r="S102" s="1"/>
      <c r="T102" s="1"/>
      <c r="U102" s="1"/>
      <c r="V102" s="1"/>
      <c r="W102" s="1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</row>
    <row r="103" spans="8:144" hidden="1" x14ac:dyDescent="0.2">
      <c r="H103" s="50">
        <v>52</v>
      </c>
      <c r="I103" s="50"/>
      <c r="J103" s="50"/>
      <c r="K103" s="50"/>
      <c r="S103" s="1"/>
      <c r="T103" s="1"/>
      <c r="U103" s="1"/>
      <c r="V103" s="1"/>
      <c r="W103" s="1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</row>
    <row r="104" spans="8:144" hidden="1" x14ac:dyDescent="0.2">
      <c r="H104" s="50">
        <v>53</v>
      </c>
      <c r="I104" s="50"/>
      <c r="J104" s="50"/>
      <c r="K104" s="50"/>
      <c r="S104" s="1"/>
      <c r="T104" s="1"/>
      <c r="U104" s="1"/>
      <c r="V104" s="1"/>
      <c r="W104" s="1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</row>
    <row r="105" spans="8:144" hidden="1" x14ac:dyDescent="0.2">
      <c r="H105" s="50">
        <v>54</v>
      </c>
      <c r="I105" s="50">
        <v>18</v>
      </c>
      <c r="J105" s="50">
        <v>9</v>
      </c>
      <c r="K105" s="50">
        <v>4</v>
      </c>
      <c r="S105" s="1"/>
      <c r="T105" s="1"/>
      <c r="U105" s="1"/>
      <c r="V105" s="1"/>
      <c r="W105" s="1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</row>
    <row r="106" spans="8:144" hidden="1" x14ac:dyDescent="0.2">
      <c r="H106" s="50">
        <v>55</v>
      </c>
      <c r="I106" s="50"/>
      <c r="J106" s="50"/>
      <c r="K106" s="50"/>
      <c r="S106" s="1"/>
      <c r="T106" s="1"/>
      <c r="U106" s="1"/>
      <c r="V106" s="1"/>
      <c r="W106" s="1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</row>
    <row r="107" spans="8:144" hidden="1" x14ac:dyDescent="0.2">
      <c r="H107" s="50">
        <v>56</v>
      </c>
      <c r="I107" s="50"/>
      <c r="J107" s="50"/>
      <c r="K107" s="50"/>
      <c r="S107" s="1"/>
      <c r="T107" s="1"/>
      <c r="U107" s="1"/>
      <c r="V107" s="1"/>
      <c r="W107" s="1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</row>
    <row r="108" spans="8:144" hidden="1" x14ac:dyDescent="0.2">
      <c r="H108" s="50">
        <v>57</v>
      </c>
      <c r="I108" s="50">
        <v>19</v>
      </c>
      <c r="J108" s="50"/>
      <c r="K108" s="50"/>
      <c r="S108" s="1"/>
      <c r="T108" s="1"/>
      <c r="U108" s="1"/>
      <c r="V108" s="1"/>
      <c r="W108" s="1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</row>
    <row r="109" spans="8:144" hidden="1" x14ac:dyDescent="0.2">
      <c r="H109" s="50">
        <v>58</v>
      </c>
      <c r="I109" s="50"/>
      <c r="J109" s="50"/>
      <c r="K109" s="50"/>
      <c r="S109" s="1"/>
      <c r="T109" s="1"/>
      <c r="U109" s="1"/>
      <c r="V109" s="1"/>
      <c r="W109" s="1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</row>
    <row r="110" spans="8:144" hidden="1" x14ac:dyDescent="0.2">
      <c r="H110" s="50">
        <v>59</v>
      </c>
      <c r="I110" s="50"/>
      <c r="J110" s="50"/>
      <c r="K110" s="50"/>
      <c r="S110" s="1"/>
      <c r="T110" s="1"/>
      <c r="U110" s="1"/>
      <c r="V110" s="1"/>
      <c r="W110" s="1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</row>
    <row r="111" spans="8:144" hidden="1" x14ac:dyDescent="0.2">
      <c r="H111" s="50">
        <v>60</v>
      </c>
      <c r="I111" s="50">
        <v>20</v>
      </c>
      <c r="J111" s="50">
        <v>10</v>
      </c>
      <c r="K111" s="50">
        <v>5</v>
      </c>
      <c r="S111" s="1"/>
      <c r="T111" s="1"/>
      <c r="U111" s="1"/>
      <c r="V111" s="1"/>
      <c r="W111" s="1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</row>
    <row r="112" spans="8:144" hidden="1" x14ac:dyDescent="0.2">
      <c r="S112" s="1"/>
      <c r="T112" s="1"/>
      <c r="U112" s="1"/>
      <c r="V112" s="1"/>
      <c r="W112" s="1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  <c r="EN112" s="23"/>
    </row>
    <row r="113" spans="19:144" x14ac:dyDescent="0.2">
      <c r="S113" s="1"/>
      <c r="T113" s="1"/>
      <c r="U113" s="1"/>
      <c r="V113" s="1"/>
      <c r="W113" s="1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</row>
    <row r="114" spans="19:144" x14ac:dyDescent="0.2">
      <c r="S114" s="1"/>
      <c r="T114" s="1"/>
      <c r="U114" s="1"/>
      <c r="V114" s="1"/>
      <c r="W114" s="1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</row>
    <row r="115" spans="19:144" x14ac:dyDescent="0.2">
      <c r="S115" s="1"/>
      <c r="T115" s="1"/>
      <c r="U115" s="1"/>
      <c r="V115" s="1"/>
      <c r="W115" s="1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</row>
    <row r="116" spans="19:144" x14ac:dyDescent="0.2">
      <c r="S116" s="1"/>
      <c r="T116" s="1"/>
      <c r="U116" s="1"/>
      <c r="V116" s="1"/>
      <c r="W116" s="1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  <c r="EN116" s="23"/>
    </row>
    <row r="117" spans="19:144" x14ac:dyDescent="0.2">
      <c r="S117" s="1"/>
      <c r="T117" s="1"/>
      <c r="U117" s="1"/>
      <c r="V117" s="1"/>
      <c r="W117" s="1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</row>
    <row r="118" spans="19:144" x14ac:dyDescent="0.2">
      <c r="S118" s="1"/>
      <c r="T118" s="1"/>
      <c r="U118" s="1"/>
      <c r="V118" s="1"/>
      <c r="W118" s="1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</row>
    <row r="119" spans="19:144" x14ac:dyDescent="0.2">
      <c r="S119" s="1"/>
      <c r="T119" s="1"/>
      <c r="U119" s="1"/>
      <c r="V119" s="1"/>
      <c r="W119" s="1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</row>
    <row r="120" spans="19:144" x14ac:dyDescent="0.2">
      <c r="S120" s="1"/>
      <c r="T120" s="1"/>
      <c r="U120" s="1"/>
      <c r="V120" s="1"/>
      <c r="W120" s="1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</row>
    <row r="121" spans="19:144" x14ac:dyDescent="0.2">
      <c r="S121" s="1"/>
      <c r="T121" s="1"/>
      <c r="U121" s="1"/>
      <c r="V121" s="1"/>
      <c r="W121" s="1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</row>
    <row r="122" spans="19:144" x14ac:dyDescent="0.2">
      <c r="S122" s="1"/>
      <c r="T122" s="1"/>
      <c r="U122" s="1"/>
      <c r="V122" s="1"/>
      <c r="W122" s="1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</row>
    <row r="123" spans="19:144" x14ac:dyDescent="0.2">
      <c r="S123" s="1"/>
      <c r="T123" s="1"/>
      <c r="U123" s="1"/>
      <c r="V123" s="1"/>
      <c r="W123" s="1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</row>
    <row r="124" spans="19:144" x14ac:dyDescent="0.2">
      <c r="S124" s="1"/>
      <c r="T124" s="1"/>
      <c r="U124" s="1"/>
      <c r="V124" s="1"/>
      <c r="W124" s="1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</row>
    <row r="125" spans="19:144" x14ac:dyDescent="0.2">
      <c r="S125" s="1"/>
      <c r="T125" s="1"/>
      <c r="U125" s="1"/>
      <c r="V125" s="1"/>
      <c r="W125" s="1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</row>
    <row r="126" spans="19:144" x14ac:dyDescent="0.2">
      <c r="S126" s="1"/>
      <c r="T126" s="1"/>
      <c r="U126" s="1"/>
      <c r="V126" s="1"/>
      <c r="W126" s="1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</row>
    <row r="127" spans="19:144" x14ac:dyDescent="0.2">
      <c r="S127" s="1"/>
      <c r="T127" s="1"/>
      <c r="U127" s="1"/>
      <c r="V127" s="1"/>
      <c r="W127" s="1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</row>
    <row r="128" spans="19:144" x14ac:dyDescent="0.2">
      <c r="S128" s="1"/>
      <c r="T128" s="1"/>
      <c r="U128" s="1"/>
      <c r="V128" s="1"/>
      <c r="W128" s="1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</row>
    <row r="129" spans="19:144" x14ac:dyDescent="0.2">
      <c r="S129" s="1"/>
      <c r="T129" s="1"/>
      <c r="U129" s="1"/>
      <c r="V129" s="1"/>
      <c r="W129" s="1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  <c r="EN129" s="23"/>
    </row>
    <row r="130" spans="19:144" x14ac:dyDescent="0.2">
      <c r="S130" s="1"/>
      <c r="T130" s="1"/>
      <c r="U130" s="1"/>
      <c r="V130" s="1"/>
      <c r="W130" s="1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</row>
    <row r="131" spans="19:144" x14ac:dyDescent="0.2">
      <c r="S131" s="1"/>
      <c r="T131" s="1"/>
      <c r="U131" s="1"/>
      <c r="V131" s="1"/>
      <c r="W131" s="1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  <c r="EN131" s="23"/>
    </row>
    <row r="132" spans="19:144" x14ac:dyDescent="0.2">
      <c r="S132" s="1"/>
      <c r="T132" s="1"/>
      <c r="U132" s="1"/>
      <c r="V132" s="1"/>
      <c r="W132" s="1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</row>
    <row r="133" spans="19:144" x14ac:dyDescent="0.2">
      <c r="S133" s="1"/>
      <c r="T133" s="1"/>
      <c r="U133" s="1"/>
      <c r="V133" s="1"/>
      <c r="W133" s="1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</row>
    <row r="134" spans="19:144" x14ac:dyDescent="0.2">
      <c r="S134" s="1"/>
      <c r="T134" s="1"/>
      <c r="U134" s="1"/>
      <c r="V134" s="1"/>
      <c r="W134" s="1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  <c r="EN134" s="23"/>
    </row>
    <row r="135" spans="19:144" x14ac:dyDescent="0.2">
      <c r="S135" s="1"/>
      <c r="T135" s="1"/>
      <c r="U135" s="1"/>
      <c r="V135" s="1"/>
      <c r="W135" s="1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  <c r="EN135" s="23"/>
    </row>
    <row r="136" spans="19:144" x14ac:dyDescent="0.2">
      <c r="S136" s="1"/>
      <c r="T136" s="1"/>
      <c r="U136" s="1"/>
      <c r="V136" s="1"/>
      <c r="W136" s="1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</row>
    <row r="137" spans="19:144" x14ac:dyDescent="0.2">
      <c r="S137" s="1"/>
      <c r="T137" s="1"/>
      <c r="U137" s="1"/>
      <c r="V137" s="1"/>
      <c r="W137" s="1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</row>
    <row r="138" spans="19:144" x14ac:dyDescent="0.2">
      <c r="S138" s="1"/>
      <c r="T138" s="1"/>
      <c r="U138" s="1"/>
      <c r="V138" s="1"/>
      <c r="W138" s="1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</row>
    <row r="139" spans="19:144" x14ac:dyDescent="0.2">
      <c r="S139" s="1"/>
      <c r="T139" s="1"/>
      <c r="U139" s="1"/>
      <c r="V139" s="1"/>
      <c r="W139" s="1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  <c r="EN139" s="23"/>
    </row>
    <row r="140" spans="19:144" x14ac:dyDescent="0.2">
      <c r="S140" s="1"/>
      <c r="T140" s="1"/>
      <c r="U140" s="1"/>
      <c r="V140" s="1"/>
      <c r="W140" s="1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  <c r="EN140" s="23"/>
    </row>
    <row r="141" spans="19:144" x14ac:dyDescent="0.2">
      <c r="S141" s="1"/>
      <c r="T141" s="1"/>
      <c r="U141" s="1"/>
      <c r="V141" s="1"/>
      <c r="W141" s="1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  <c r="EN141" s="23"/>
    </row>
    <row r="142" spans="19:144" x14ac:dyDescent="0.2">
      <c r="S142" s="1"/>
      <c r="T142" s="1"/>
      <c r="U142" s="1"/>
      <c r="V142" s="1"/>
      <c r="W142" s="1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  <c r="EN142" s="23"/>
    </row>
    <row r="143" spans="19:144" x14ac:dyDescent="0.2">
      <c r="S143" s="1"/>
      <c r="T143" s="1"/>
      <c r="U143" s="1"/>
      <c r="V143" s="1"/>
      <c r="W143" s="1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  <c r="EN143" s="23"/>
    </row>
    <row r="144" spans="19:144" x14ac:dyDescent="0.2">
      <c r="S144" s="1"/>
      <c r="T144" s="1"/>
      <c r="U144" s="1"/>
      <c r="V144" s="1"/>
      <c r="W144" s="1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  <c r="EN144" s="23"/>
    </row>
    <row r="145" spans="19:144" x14ac:dyDescent="0.2">
      <c r="S145" s="1"/>
      <c r="T145" s="1"/>
      <c r="U145" s="1"/>
      <c r="V145" s="1"/>
      <c r="W145" s="1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  <c r="EN145" s="23"/>
    </row>
    <row r="146" spans="19:144" x14ac:dyDescent="0.2">
      <c r="S146" s="1"/>
      <c r="T146" s="1"/>
      <c r="U146" s="1"/>
      <c r="V146" s="1"/>
      <c r="W146" s="1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  <c r="EN146" s="23"/>
    </row>
    <row r="147" spans="19:144" x14ac:dyDescent="0.2">
      <c r="S147" s="1"/>
      <c r="T147" s="1"/>
      <c r="U147" s="1"/>
      <c r="V147" s="1"/>
      <c r="W147" s="1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  <c r="EN147" s="23"/>
    </row>
    <row r="148" spans="19:144" x14ac:dyDescent="0.2">
      <c r="S148" s="1"/>
      <c r="T148" s="1"/>
      <c r="U148" s="1"/>
      <c r="V148" s="1"/>
      <c r="W148" s="1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  <c r="EN148" s="23"/>
    </row>
    <row r="149" spans="19:144" x14ac:dyDescent="0.2">
      <c r="S149" s="1"/>
      <c r="T149" s="1"/>
      <c r="U149" s="1"/>
      <c r="V149" s="1"/>
      <c r="W149" s="1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  <c r="EN149" s="23"/>
    </row>
    <row r="150" spans="19:144" x14ac:dyDescent="0.2">
      <c r="S150" s="1"/>
      <c r="T150" s="1"/>
      <c r="U150" s="1"/>
      <c r="V150" s="1"/>
      <c r="W150" s="1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  <c r="EN150" s="23"/>
    </row>
    <row r="151" spans="19:144" x14ac:dyDescent="0.2">
      <c r="S151" s="1"/>
      <c r="T151" s="1"/>
      <c r="U151" s="1"/>
      <c r="V151" s="1"/>
      <c r="W151" s="1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</row>
    <row r="152" spans="19:144" x14ac:dyDescent="0.2">
      <c r="S152" s="1"/>
      <c r="T152" s="1"/>
      <c r="U152" s="1"/>
      <c r="V152" s="1"/>
      <c r="W152" s="1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  <c r="EN152" s="23"/>
    </row>
    <row r="153" spans="19:144" x14ac:dyDescent="0.2">
      <c r="S153" s="1"/>
      <c r="T153" s="1"/>
      <c r="U153" s="1"/>
      <c r="V153" s="1"/>
      <c r="W153" s="1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  <c r="EN153" s="23"/>
    </row>
    <row r="154" spans="19:144" x14ac:dyDescent="0.2">
      <c r="S154" s="1"/>
      <c r="T154" s="1"/>
      <c r="U154" s="1"/>
      <c r="V154" s="1"/>
      <c r="W154" s="1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  <c r="EN154" s="23"/>
    </row>
    <row r="155" spans="19:144" x14ac:dyDescent="0.2">
      <c r="S155" s="1"/>
      <c r="T155" s="1"/>
      <c r="U155" s="1"/>
      <c r="V155" s="1"/>
      <c r="W155" s="1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  <c r="EN155" s="23"/>
    </row>
    <row r="156" spans="19:144" x14ac:dyDescent="0.2">
      <c r="S156" s="1"/>
      <c r="T156" s="1"/>
      <c r="U156" s="1"/>
      <c r="V156" s="1"/>
      <c r="W156" s="1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</row>
    <row r="157" spans="19:144" x14ac:dyDescent="0.2">
      <c r="S157" s="1"/>
      <c r="T157" s="1"/>
      <c r="U157" s="1"/>
      <c r="V157" s="1"/>
      <c r="W157" s="1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  <c r="EN157" s="23"/>
    </row>
    <row r="158" spans="19:144" x14ac:dyDescent="0.2">
      <c r="S158" s="1"/>
      <c r="T158" s="1"/>
      <c r="U158" s="1"/>
      <c r="V158" s="1"/>
      <c r="W158" s="1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  <c r="EN158" s="23"/>
    </row>
    <row r="159" spans="19:144" x14ac:dyDescent="0.2">
      <c r="S159" s="1"/>
      <c r="T159" s="1"/>
      <c r="U159" s="1"/>
      <c r="V159" s="1"/>
      <c r="W159" s="1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  <c r="EN159" s="23"/>
    </row>
    <row r="160" spans="19:144" x14ac:dyDescent="0.2">
      <c r="S160" s="1"/>
      <c r="T160" s="1"/>
      <c r="U160" s="1"/>
      <c r="V160" s="1"/>
      <c r="W160" s="1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  <c r="EN160" s="23"/>
    </row>
    <row r="161" spans="19:144" x14ac:dyDescent="0.2">
      <c r="S161" s="1"/>
      <c r="T161" s="1"/>
      <c r="U161" s="1"/>
      <c r="V161" s="1"/>
      <c r="W161" s="1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  <c r="EN161" s="23"/>
    </row>
    <row r="162" spans="19:144" x14ac:dyDescent="0.2">
      <c r="S162" s="1"/>
      <c r="T162" s="1"/>
      <c r="U162" s="1"/>
      <c r="V162" s="1"/>
      <c r="W162" s="1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  <c r="EN162" s="23"/>
    </row>
    <row r="163" spans="19:144" x14ac:dyDescent="0.2">
      <c r="S163" s="1"/>
      <c r="T163" s="1"/>
      <c r="U163" s="1"/>
      <c r="V163" s="1"/>
      <c r="W163" s="1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  <c r="EN163" s="23"/>
    </row>
    <row r="164" spans="19:144" x14ac:dyDescent="0.2">
      <c r="S164" s="1"/>
      <c r="T164" s="1"/>
      <c r="U164" s="1"/>
      <c r="V164" s="1"/>
      <c r="W164" s="1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  <c r="EN164" s="23"/>
    </row>
    <row r="165" spans="19:144" x14ac:dyDescent="0.2">
      <c r="S165" s="1"/>
      <c r="T165" s="1"/>
      <c r="U165" s="1"/>
      <c r="V165" s="1"/>
      <c r="W165" s="1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  <c r="EN165" s="23"/>
    </row>
    <row r="166" spans="19:144" x14ac:dyDescent="0.2">
      <c r="S166" s="1"/>
      <c r="T166" s="1"/>
      <c r="U166" s="1"/>
      <c r="V166" s="1"/>
      <c r="W166" s="1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  <c r="EN166" s="23"/>
    </row>
    <row r="167" spans="19:144" x14ac:dyDescent="0.2">
      <c r="S167" s="1"/>
      <c r="T167" s="1"/>
      <c r="U167" s="1"/>
      <c r="V167" s="1"/>
      <c r="W167" s="1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  <c r="EN167" s="23"/>
    </row>
    <row r="168" spans="19:144" x14ac:dyDescent="0.2">
      <c r="S168" s="1"/>
      <c r="T168" s="1"/>
      <c r="U168" s="1"/>
      <c r="V168" s="1"/>
      <c r="W168" s="1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  <c r="EN168" s="23"/>
    </row>
    <row r="169" spans="19:144" x14ac:dyDescent="0.2">
      <c r="S169" s="1"/>
      <c r="T169" s="1"/>
      <c r="U169" s="1"/>
      <c r="V169" s="1"/>
      <c r="W169" s="1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  <c r="EN169" s="23"/>
    </row>
    <row r="170" spans="19:144" x14ac:dyDescent="0.2">
      <c r="S170" s="1"/>
      <c r="T170" s="1"/>
      <c r="U170" s="1"/>
      <c r="V170" s="1"/>
      <c r="W170" s="1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</row>
    <row r="171" spans="19:144" x14ac:dyDescent="0.2">
      <c r="S171" s="1"/>
      <c r="T171" s="1"/>
      <c r="U171" s="1"/>
      <c r="V171" s="1"/>
      <c r="W171" s="1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  <c r="EN171" s="23"/>
    </row>
    <row r="172" spans="19:144" x14ac:dyDescent="0.2">
      <c r="S172" s="1"/>
      <c r="T172" s="1"/>
      <c r="U172" s="1"/>
      <c r="V172" s="1"/>
      <c r="W172" s="1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  <c r="EN172" s="23"/>
    </row>
    <row r="173" spans="19:144" x14ac:dyDescent="0.2">
      <c r="S173" s="1"/>
      <c r="T173" s="1"/>
      <c r="U173" s="1"/>
      <c r="V173" s="1"/>
      <c r="W173" s="1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  <c r="EN173" s="23"/>
    </row>
    <row r="174" spans="19:144" x14ac:dyDescent="0.2">
      <c r="S174" s="1"/>
      <c r="T174" s="1"/>
      <c r="U174" s="1"/>
      <c r="V174" s="1"/>
      <c r="W174" s="1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  <c r="EN174" s="23"/>
    </row>
    <row r="175" spans="19:144" x14ac:dyDescent="0.2">
      <c r="S175" s="1"/>
      <c r="T175" s="1"/>
      <c r="U175" s="1"/>
      <c r="V175" s="1"/>
      <c r="W175" s="1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  <c r="EN175" s="23"/>
    </row>
    <row r="176" spans="19:144" x14ac:dyDescent="0.2">
      <c r="S176" s="1"/>
      <c r="T176" s="1"/>
      <c r="U176" s="1"/>
      <c r="V176" s="1"/>
      <c r="W176" s="1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  <c r="EN176" s="23"/>
    </row>
    <row r="177" spans="19:144" x14ac:dyDescent="0.2">
      <c r="S177" s="1"/>
      <c r="T177" s="1"/>
      <c r="U177" s="1"/>
      <c r="V177" s="1"/>
      <c r="W177" s="1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  <c r="EN177" s="23"/>
    </row>
    <row r="178" spans="19:144" x14ac:dyDescent="0.2">
      <c r="S178" s="1"/>
      <c r="T178" s="1"/>
      <c r="U178" s="1"/>
      <c r="V178" s="1"/>
      <c r="W178" s="1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  <c r="EN178" s="23"/>
    </row>
    <row r="179" spans="19:144" x14ac:dyDescent="0.2">
      <c r="S179" s="1"/>
      <c r="T179" s="1"/>
      <c r="U179" s="1"/>
      <c r="V179" s="1"/>
      <c r="W179" s="1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  <c r="EN179" s="23"/>
    </row>
    <row r="180" spans="19:144" x14ac:dyDescent="0.2">
      <c r="S180" s="1"/>
      <c r="T180" s="1"/>
      <c r="U180" s="1"/>
      <c r="V180" s="1"/>
      <c r="W180" s="1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  <c r="EN180" s="23"/>
    </row>
    <row r="181" spans="19:144" x14ac:dyDescent="0.2">
      <c r="S181" s="1"/>
      <c r="T181" s="1"/>
      <c r="U181" s="1"/>
      <c r="V181" s="1"/>
      <c r="W181" s="1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</row>
    <row r="182" spans="19:144" x14ac:dyDescent="0.2">
      <c r="S182" s="1"/>
      <c r="T182" s="1"/>
      <c r="U182" s="1"/>
      <c r="V182" s="1"/>
      <c r="W182" s="1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  <c r="EN182" s="23"/>
    </row>
    <row r="183" spans="19:144" x14ac:dyDescent="0.2">
      <c r="S183" s="1"/>
      <c r="T183" s="1"/>
      <c r="U183" s="1"/>
      <c r="V183" s="1"/>
      <c r="W183" s="1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  <c r="EN183" s="23"/>
    </row>
    <row r="184" spans="19:144" x14ac:dyDescent="0.2">
      <c r="S184" s="1"/>
      <c r="T184" s="1"/>
      <c r="U184" s="1"/>
      <c r="V184" s="1"/>
      <c r="W184" s="1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  <c r="EN184" s="23"/>
    </row>
    <row r="185" spans="19:144" x14ac:dyDescent="0.2">
      <c r="S185" s="1"/>
      <c r="T185" s="1"/>
      <c r="U185" s="1"/>
      <c r="V185" s="1"/>
      <c r="W185" s="1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  <c r="EN185" s="23"/>
    </row>
    <row r="186" spans="19:144" x14ac:dyDescent="0.2">
      <c r="S186" s="1"/>
      <c r="T186" s="1"/>
      <c r="U186" s="1"/>
      <c r="V186" s="1"/>
      <c r="W186" s="1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  <c r="EN186" s="23"/>
    </row>
    <row r="187" spans="19:144" x14ac:dyDescent="0.2">
      <c r="S187" s="1"/>
      <c r="T187" s="1"/>
      <c r="U187" s="1"/>
      <c r="V187" s="1"/>
      <c r="W187" s="1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  <c r="EN187" s="23"/>
    </row>
    <row r="188" spans="19:144" x14ac:dyDescent="0.2">
      <c r="S188" s="1"/>
      <c r="T188" s="1"/>
      <c r="U188" s="1"/>
      <c r="V188" s="1"/>
      <c r="W188" s="1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  <c r="EN188" s="23"/>
    </row>
    <row r="189" spans="19:144" x14ac:dyDescent="0.2">
      <c r="S189" s="1"/>
      <c r="T189" s="1"/>
      <c r="U189" s="1"/>
      <c r="V189" s="1"/>
      <c r="W189" s="1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  <c r="EN189" s="23"/>
    </row>
    <row r="190" spans="19:144" x14ac:dyDescent="0.2">
      <c r="S190" s="1"/>
      <c r="T190" s="1"/>
      <c r="U190" s="1"/>
      <c r="V190" s="1"/>
      <c r="W190" s="1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  <c r="EN190" s="23"/>
    </row>
    <row r="191" spans="19:144" x14ac:dyDescent="0.2">
      <c r="S191" s="1"/>
      <c r="T191" s="1"/>
      <c r="U191" s="1"/>
      <c r="V191" s="1"/>
      <c r="W191" s="1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  <c r="EN191" s="23"/>
    </row>
    <row r="192" spans="19:144" x14ac:dyDescent="0.2">
      <c r="S192" s="1"/>
      <c r="T192" s="1"/>
      <c r="U192" s="1"/>
      <c r="V192" s="1"/>
      <c r="W192" s="1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</row>
    <row r="193" spans="19:144" x14ac:dyDescent="0.2">
      <c r="S193" s="1"/>
      <c r="T193" s="1"/>
      <c r="U193" s="1"/>
      <c r="V193" s="1"/>
      <c r="W193" s="1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  <c r="EN193" s="23"/>
    </row>
    <row r="194" spans="19:144" x14ac:dyDescent="0.2">
      <c r="S194" s="1"/>
      <c r="T194" s="1"/>
      <c r="U194" s="1"/>
      <c r="V194" s="1"/>
      <c r="W194" s="1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</row>
    <row r="195" spans="19:144" x14ac:dyDescent="0.2">
      <c r="S195" s="1"/>
      <c r="T195" s="1"/>
      <c r="U195" s="1"/>
      <c r="V195" s="1"/>
      <c r="W195" s="1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  <c r="EN195" s="23"/>
    </row>
    <row r="196" spans="19:144" x14ac:dyDescent="0.2">
      <c r="S196" s="1"/>
      <c r="T196" s="1"/>
      <c r="U196" s="1"/>
      <c r="V196" s="1"/>
      <c r="W196" s="1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</row>
    <row r="197" spans="19:144" x14ac:dyDescent="0.2">
      <c r="S197" s="1"/>
      <c r="T197" s="1"/>
      <c r="U197" s="1"/>
      <c r="V197" s="1"/>
      <c r="W197" s="1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</row>
    <row r="198" spans="19:144" x14ac:dyDescent="0.2">
      <c r="S198" s="1"/>
      <c r="T198" s="1"/>
      <c r="U198" s="1"/>
      <c r="V198" s="1"/>
      <c r="W198" s="1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  <c r="EN198" s="23"/>
    </row>
    <row r="199" spans="19:144" x14ac:dyDescent="0.2">
      <c r="S199" s="1"/>
      <c r="T199" s="1"/>
      <c r="U199" s="1"/>
      <c r="V199" s="1"/>
      <c r="W199" s="1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</row>
    <row r="200" spans="19:144" x14ac:dyDescent="0.2">
      <c r="S200" s="1"/>
      <c r="T200" s="1"/>
      <c r="U200" s="1"/>
      <c r="V200" s="1"/>
      <c r="W200" s="1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  <c r="EN200" s="23"/>
    </row>
    <row r="201" spans="19:144" x14ac:dyDescent="0.2">
      <c r="S201" s="1"/>
      <c r="T201" s="1"/>
      <c r="U201" s="1"/>
      <c r="V201" s="1"/>
      <c r="W201" s="1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  <c r="EM201" s="23"/>
      <c r="EN201" s="23"/>
    </row>
    <row r="202" spans="19:144" x14ac:dyDescent="0.2">
      <c r="S202" s="1"/>
      <c r="T202" s="1"/>
      <c r="U202" s="1"/>
      <c r="V202" s="1"/>
      <c r="W202" s="1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  <c r="EM202" s="23"/>
      <c r="EN202" s="23"/>
    </row>
    <row r="203" spans="19:144" x14ac:dyDescent="0.2">
      <c r="S203" s="1"/>
      <c r="T203" s="1"/>
      <c r="U203" s="1"/>
      <c r="V203" s="1"/>
      <c r="W203" s="1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  <c r="EM203" s="23"/>
      <c r="EN203" s="23"/>
    </row>
    <row r="204" spans="19:144" x14ac:dyDescent="0.2">
      <c r="S204" s="1"/>
      <c r="T204" s="1"/>
      <c r="U204" s="1"/>
      <c r="V204" s="1"/>
      <c r="W204" s="1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  <c r="EH204" s="23"/>
      <c r="EI204" s="23"/>
      <c r="EJ204" s="23"/>
      <c r="EK204" s="23"/>
      <c r="EL204" s="23"/>
      <c r="EM204" s="23"/>
      <c r="EN204" s="23"/>
    </row>
    <row r="205" spans="19:144" x14ac:dyDescent="0.2">
      <c r="S205" s="1"/>
      <c r="T205" s="1"/>
      <c r="U205" s="1"/>
      <c r="V205" s="1"/>
      <c r="W205" s="1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  <c r="EN205" s="23"/>
    </row>
    <row r="206" spans="19:144" x14ac:dyDescent="0.2">
      <c r="S206" s="1"/>
      <c r="T206" s="1"/>
      <c r="U206" s="1"/>
      <c r="V206" s="1"/>
      <c r="W206" s="1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  <c r="EN206" s="23"/>
    </row>
    <row r="207" spans="19:144" x14ac:dyDescent="0.2">
      <c r="S207" s="1"/>
      <c r="T207" s="1"/>
      <c r="U207" s="1"/>
      <c r="V207" s="1"/>
      <c r="W207" s="1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  <c r="EN207" s="23"/>
    </row>
    <row r="208" spans="19:144" x14ac:dyDescent="0.2">
      <c r="S208" s="1"/>
      <c r="T208" s="1"/>
      <c r="U208" s="1"/>
      <c r="V208" s="1"/>
      <c r="W208" s="1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  <c r="EN208" s="23"/>
    </row>
    <row r="209" spans="19:144" x14ac:dyDescent="0.2">
      <c r="S209" s="1"/>
      <c r="T209" s="1"/>
      <c r="U209" s="1"/>
      <c r="V209" s="1"/>
      <c r="W209" s="1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  <c r="EN209" s="23"/>
    </row>
    <row r="210" spans="19:144" x14ac:dyDescent="0.2">
      <c r="S210" s="1"/>
      <c r="T210" s="1"/>
      <c r="U210" s="1"/>
      <c r="V210" s="1"/>
      <c r="W210" s="1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  <c r="EN210" s="23"/>
    </row>
    <row r="211" spans="19:144" x14ac:dyDescent="0.2">
      <c r="S211" s="1"/>
      <c r="T211" s="1"/>
      <c r="U211" s="1"/>
      <c r="V211" s="1"/>
      <c r="W211" s="1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  <c r="EN211" s="23"/>
    </row>
    <row r="212" spans="19:144" x14ac:dyDescent="0.2">
      <c r="S212" s="1"/>
      <c r="T212" s="1"/>
      <c r="U212" s="1"/>
      <c r="V212" s="1"/>
      <c r="W212" s="1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  <c r="EM212" s="23"/>
      <c r="EN212" s="23"/>
    </row>
    <row r="213" spans="19:144" x14ac:dyDescent="0.2">
      <c r="S213" s="1"/>
      <c r="T213" s="1"/>
      <c r="U213" s="1"/>
      <c r="V213" s="1"/>
      <c r="W213" s="1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  <c r="EN213" s="23"/>
    </row>
    <row r="214" spans="19:144" x14ac:dyDescent="0.2">
      <c r="S214" s="1"/>
      <c r="T214" s="1"/>
      <c r="U214" s="1"/>
      <c r="V214" s="1"/>
      <c r="W214" s="1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  <c r="EN214" s="23"/>
    </row>
    <row r="215" spans="19:144" x14ac:dyDescent="0.2">
      <c r="S215" s="1"/>
      <c r="T215" s="1"/>
      <c r="U215" s="1"/>
      <c r="V215" s="1"/>
      <c r="W215" s="1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  <c r="EN215" s="23"/>
    </row>
    <row r="216" spans="19:144" x14ac:dyDescent="0.2">
      <c r="S216" s="1"/>
      <c r="T216" s="1"/>
      <c r="U216" s="1"/>
      <c r="V216" s="1"/>
      <c r="W216" s="1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  <c r="EH216" s="23"/>
      <c r="EI216" s="23"/>
      <c r="EJ216" s="23"/>
      <c r="EK216" s="23"/>
      <c r="EL216" s="23"/>
      <c r="EM216" s="23"/>
      <c r="EN216" s="23"/>
    </row>
    <row r="217" spans="19:144" x14ac:dyDescent="0.2">
      <c r="S217" s="1"/>
      <c r="T217" s="1"/>
      <c r="U217" s="1"/>
      <c r="V217" s="1"/>
      <c r="W217" s="1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  <c r="EH217" s="23"/>
      <c r="EI217" s="23"/>
      <c r="EJ217" s="23"/>
      <c r="EK217" s="23"/>
      <c r="EL217" s="23"/>
      <c r="EM217" s="23"/>
      <c r="EN217" s="23"/>
    </row>
    <row r="218" spans="19:144" x14ac:dyDescent="0.2">
      <c r="S218" s="1"/>
      <c r="T218" s="1"/>
      <c r="U218" s="1"/>
      <c r="V218" s="1"/>
      <c r="W218" s="1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  <c r="EM218" s="23"/>
      <c r="EN218" s="23"/>
    </row>
    <row r="219" spans="19:144" x14ac:dyDescent="0.2">
      <c r="S219" s="1"/>
      <c r="T219" s="1"/>
      <c r="U219" s="1"/>
      <c r="V219" s="1"/>
      <c r="W219" s="1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  <c r="EM219" s="23"/>
      <c r="EN219" s="23"/>
    </row>
    <row r="220" spans="19:144" x14ac:dyDescent="0.2">
      <c r="S220" s="1"/>
      <c r="T220" s="1"/>
      <c r="U220" s="1"/>
      <c r="V220" s="1"/>
      <c r="W220" s="1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  <c r="EM220" s="23"/>
      <c r="EN220" s="23"/>
    </row>
    <row r="221" spans="19:144" x14ac:dyDescent="0.2">
      <c r="S221" s="1"/>
      <c r="T221" s="1"/>
      <c r="U221" s="1"/>
      <c r="V221" s="1"/>
      <c r="W221" s="1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  <c r="EM221" s="23"/>
      <c r="EN221" s="23"/>
    </row>
    <row r="222" spans="19:144" x14ac:dyDescent="0.2">
      <c r="S222" s="1"/>
      <c r="T222" s="1"/>
      <c r="U222" s="1"/>
      <c r="V222" s="1"/>
      <c r="W222" s="1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  <c r="EH222" s="23"/>
      <c r="EI222" s="23"/>
      <c r="EJ222" s="23"/>
      <c r="EK222" s="23"/>
      <c r="EL222" s="23"/>
      <c r="EM222" s="23"/>
      <c r="EN222" s="23"/>
    </row>
    <row r="223" spans="19:144" x14ac:dyDescent="0.2">
      <c r="S223" s="1"/>
      <c r="T223" s="1"/>
      <c r="U223" s="1"/>
      <c r="V223" s="1"/>
      <c r="W223" s="1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  <c r="EN223" s="23"/>
    </row>
    <row r="224" spans="19:144" x14ac:dyDescent="0.2">
      <c r="S224" s="1"/>
      <c r="T224" s="1"/>
      <c r="U224" s="1"/>
      <c r="V224" s="1"/>
      <c r="W224" s="1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  <c r="EH224" s="23"/>
      <c r="EI224" s="23"/>
      <c r="EJ224" s="23"/>
      <c r="EK224" s="23"/>
      <c r="EL224" s="23"/>
      <c r="EM224" s="23"/>
      <c r="EN224" s="23"/>
    </row>
    <row r="225" spans="19:144" x14ac:dyDescent="0.2">
      <c r="S225" s="1"/>
      <c r="T225" s="1"/>
      <c r="U225" s="1"/>
      <c r="V225" s="1"/>
      <c r="W225" s="1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  <c r="EN225" s="23"/>
    </row>
    <row r="226" spans="19:144" x14ac:dyDescent="0.2">
      <c r="S226" s="1"/>
      <c r="T226" s="1"/>
      <c r="U226" s="1"/>
      <c r="V226" s="1"/>
      <c r="W226" s="1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  <c r="EE226" s="23"/>
      <c r="EF226" s="23"/>
      <c r="EG226" s="23"/>
      <c r="EH226" s="23"/>
      <c r="EI226" s="23"/>
      <c r="EJ226" s="23"/>
      <c r="EK226" s="23"/>
      <c r="EL226" s="23"/>
      <c r="EM226" s="23"/>
      <c r="EN226" s="23"/>
    </row>
    <row r="227" spans="19:144" x14ac:dyDescent="0.2">
      <c r="S227" s="1"/>
      <c r="T227" s="1"/>
      <c r="U227" s="1"/>
      <c r="V227" s="1"/>
      <c r="W227" s="1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  <c r="EH227" s="23"/>
      <c r="EI227" s="23"/>
      <c r="EJ227" s="23"/>
      <c r="EK227" s="23"/>
      <c r="EL227" s="23"/>
      <c r="EM227" s="23"/>
      <c r="EN227" s="23"/>
    </row>
    <row r="228" spans="19:144" x14ac:dyDescent="0.2">
      <c r="S228" s="1"/>
      <c r="T228" s="1"/>
      <c r="U228" s="1"/>
      <c r="V228" s="1"/>
      <c r="W228" s="1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  <c r="EE228" s="23"/>
      <c r="EF228" s="23"/>
      <c r="EG228" s="23"/>
      <c r="EH228" s="23"/>
      <c r="EI228" s="23"/>
      <c r="EJ228" s="23"/>
      <c r="EK228" s="23"/>
      <c r="EL228" s="23"/>
      <c r="EM228" s="23"/>
      <c r="EN228" s="23"/>
    </row>
    <row r="229" spans="19:144" x14ac:dyDescent="0.2">
      <c r="S229" s="1"/>
      <c r="T229" s="1"/>
      <c r="U229" s="1"/>
      <c r="V229" s="1"/>
      <c r="W229" s="1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  <c r="EH229" s="23"/>
      <c r="EI229" s="23"/>
      <c r="EJ229" s="23"/>
      <c r="EK229" s="23"/>
      <c r="EL229" s="23"/>
      <c r="EM229" s="23"/>
      <c r="EN229" s="23"/>
    </row>
    <row r="230" spans="19:144" x14ac:dyDescent="0.2">
      <c r="S230" s="1"/>
      <c r="T230" s="1"/>
      <c r="U230" s="1"/>
      <c r="V230" s="1"/>
      <c r="W230" s="1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  <c r="EN230" s="23"/>
    </row>
    <row r="231" spans="19:144" x14ac:dyDescent="0.2">
      <c r="S231" s="1"/>
      <c r="T231" s="1"/>
      <c r="U231" s="1"/>
      <c r="V231" s="1"/>
      <c r="W231" s="1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  <c r="EN231" s="23"/>
    </row>
    <row r="232" spans="19:144" x14ac:dyDescent="0.2">
      <c r="S232" s="1"/>
      <c r="T232" s="1"/>
      <c r="U232" s="1"/>
      <c r="V232" s="1"/>
      <c r="W232" s="1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  <c r="EN232" s="23"/>
    </row>
    <row r="233" spans="19:144" x14ac:dyDescent="0.2">
      <c r="S233" s="1"/>
      <c r="T233" s="1"/>
      <c r="U233" s="1"/>
      <c r="V233" s="1"/>
      <c r="W233" s="1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  <c r="EN233" s="23"/>
    </row>
    <row r="234" spans="19:144" x14ac:dyDescent="0.2">
      <c r="S234" s="1"/>
      <c r="T234" s="1"/>
      <c r="U234" s="1"/>
      <c r="V234" s="1"/>
      <c r="W234" s="1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  <c r="EN234" s="23"/>
    </row>
    <row r="235" spans="19:144" x14ac:dyDescent="0.2">
      <c r="S235" s="1"/>
      <c r="T235" s="1"/>
      <c r="U235" s="1"/>
      <c r="V235" s="1"/>
      <c r="W235" s="1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  <c r="EN235" s="23"/>
    </row>
    <row r="236" spans="19:144" x14ac:dyDescent="0.2">
      <c r="S236" s="1"/>
      <c r="T236" s="1"/>
      <c r="U236" s="1"/>
      <c r="V236" s="1"/>
      <c r="W236" s="1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  <c r="EH236" s="23"/>
      <c r="EI236" s="23"/>
      <c r="EJ236" s="23"/>
      <c r="EK236" s="23"/>
      <c r="EL236" s="23"/>
      <c r="EM236" s="23"/>
      <c r="EN236" s="23"/>
    </row>
    <row r="237" spans="19:144" x14ac:dyDescent="0.2">
      <c r="S237" s="1"/>
      <c r="T237" s="1"/>
      <c r="U237" s="1"/>
      <c r="V237" s="1"/>
      <c r="W237" s="1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  <c r="EH237" s="23"/>
      <c r="EI237" s="23"/>
      <c r="EJ237" s="23"/>
      <c r="EK237" s="23"/>
      <c r="EL237" s="23"/>
      <c r="EM237" s="23"/>
      <c r="EN237" s="23"/>
    </row>
    <row r="238" spans="19:144" x14ac:dyDescent="0.2">
      <c r="S238" s="1"/>
      <c r="T238" s="1"/>
      <c r="U238" s="1"/>
      <c r="V238" s="1"/>
      <c r="W238" s="1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3"/>
      <c r="EF238" s="23"/>
      <c r="EG238" s="23"/>
      <c r="EH238" s="23"/>
      <c r="EI238" s="23"/>
      <c r="EJ238" s="23"/>
      <c r="EK238" s="23"/>
      <c r="EL238" s="23"/>
      <c r="EM238" s="23"/>
      <c r="EN238" s="23"/>
    </row>
    <row r="239" spans="19:144" x14ac:dyDescent="0.2">
      <c r="S239" s="1"/>
      <c r="T239" s="1"/>
      <c r="U239" s="1"/>
      <c r="V239" s="1"/>
      <c r="W239" s="1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  <c r="EE239" s="23"/>
      <c r="EF239" s="23"/>
      <c r="EG239" s="23"/>
      <c r="EH239" s="23"/>
      <c r="EI239" s="23"/>
      <c r="EJ239" s="23"/>
      <c r="EK239" s="23"/>
      <c r="EL239" s="23"/>
      <c r="EM239" s="23"/>
      <c r="EN239" s="23"/>
    </row>
    <row r="240" spans="19:144" x14ac:dyDescent="0.2">
      <c r="S240" s="1"/>
      <c r="T240" s="1"/>
      <c r="U240" s="1"/>
      <c r="V240" s="1"/>
      <c r="W240" s="1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  <c r="EE240" s="23"/>
      <c r="EF240" s="23"/>
      <c r="EG240" s="23"/>
      <c r="EH240" s="23"/>
      <c r="EI240" s="23"/>
      <c r="EJ240" s="23"/>
      <c r="EK240" s="23"/>
      <c r="EL240" s="23"/>
      <c r="EM240" s="23"/>
      <c r="EN240" s="23"/>
    </row>
    <row r="241" spans="19:144" x14ac:dyDescent="0.2">
      <c r="S241" s="1"/>
      <c r="T241" s="1"/>
      <c r="U241" s="1"/>
      <c r="V241" s="1"/>
      <c r="W241" s="1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  <c r="EH241" s="23"/>
      <c r="EI241" s="23"/>
      <c r="EJ241" s="23"/>
      <c r="EK241" s="23"/>
      <c r="EL241" s="23"/>
      <c r="EM241" s="23"/>
      <c r="EN241" s="23"/>
    </row>
    <row r="242" spans="19:144" x14ac:dyDescent="0.2">
      <c r="S242" s="1"/>
      <c r="T242" s="1"/>
      <c r="U242" s="1"/>
      <c r="V242" s="1"/>
      <c r="W242" s="1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  <c r="EE242" s="23"/>
      <c r="EF242" s="23"/>
      <c r="EG242" s="23"/>
      <c r="EH242" s="23"/>
      <c r="EI242" s="23"/>
      <c r="EJ242" s="23"/>
      <c r="EK242" s="23"/>
      <c r="EL242" s="23"/>
      <c r="EM242" s="23"/>
      <c r="EN242" s="23"/>
    </row>
    <row r="243" spans="19:144" x14ac:dyDescent="0.2">
      <c r="S243" s="1"/>
      <c r="T243" s="1"/>
      <c r="U243" s="1"/>
      <c r="V243" s="1"/>
      <c r="W243" s="1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  <c r="EH243" s="23"/>
      <c r="EI243" s="23"/>
      <c r="EJ243" s="23"/>
      <c r="EK243" s="23"/>
      <c r="EL243" s="23"/>
      <c r="EM243" s="23"/>
      <c r="EN243" s="23"/>
    </row>
    <row r="244" spans="19:144" x14ac:dyDescent="0.2">
      <c r="S244" s="1"/>
      <c r="T244" s="1"/>
      <c r="U244" s="1"/>
      <c r="V244" s="1"/>
      <c r="W244" s="1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  <c r="EH244" s="23"/>
      <c r="EI244" s="23"/>
      <c r="EJ244" s="23"/>
      <c r="EK244" s="23"/>
      <c r="EL244" s="23"/>
      <c r="EM244" s="23"/>
      <c r="EN244" s="23"/>
    </row>
    <row r="245" spans="19:144" x14ac:dyDescent="0.2">
      <c r="S245" s="1"/>
      <c r="T245" s="1"/>
      <c r="U245" s="1"/>
      <c r="V245" s="1"/>
      <c r="W245" s="1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  <c r="EM245" s="23"/>
      <c r="EN245" s="23"/>
    </row>
    <row r="246" spans="19:144" x14ac:dyDescent="0.2">
      <c r="S246" s="1"/>
      <c r="T246" s="1"/>
      <c r="U246" s="1"/>
      <c r="V246" s="1"/>
      <c r="W246" s="1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  <c r="EM246" s="23"/>
      <c r="EN246" s="23"/>
    </row>
    <row r="247" spans="19:144" x14ac:dyDescent="0.2">
      <c r="S247" s="1"/>
      <c r="T247" s="1"/>
      <c r="U247" s="1"/>
      <c r="V247" s="1"/>
      <c r="W247" s="1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  <c r="EN247" s="23"/>
    </row>
    <row r="248" spans="19:144" x14ac:dyDescent="0.2">
      <c r="S248" s="1"/>
      <c r="T248" s="1"/>
      <c r="U248" s="1"/>
      <c r="V248" s="1"/>
      <c r="W248" s="1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  <c r="EE248" s="23"/>
      <c r="EF248" s="23"/>
      <c r="EG248" s="23"/>
      <c r="EH248" s="23"/>
      <c r="EI248" s="23"/>
      <c r="EJ248" s="23"/>
      <c r="EK248" s="23"/>
      <c r="EL248" s="23"/>
      <c r="EM248" s="23"/>
      <c r="EN248" s="23"/>
    </row>
    <row r="249" spans="19:144" x14ac:dyDescent="0.2">
      <c r="S249" s="1"/>
      <c r="T249" s="1"/>
      <c r="U249" s="1"/>
      <c r="V249" s="1"/>
      <c r="W249" s="1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  <c r="EH249" s="23"/>
      <c r="EI249" s="23"/>
      <c r="EJ249" s="23"/>
      <c r="EK249" s="23"/>
      <c r="EL249" s="23"/>
      <c r="EM249" s="23"/>
      <c r="EN249" s="23"/>
    </row>
    <row r="250" spans="19:144" x14ac:dyDescent="0.2">
      <c r="S250" s="1"/>
      <c r="T250" s="1"/>
      <c r="U250" s="1"/>
      <c r="V250" s="1"/>
      <c r="W250" s="1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  <c r="EH250" s="23"/>
      <c r="EI250" s="23"/>
      <c r="EJ250" s="23"/>
      <c r="EK250" s="23"/>
      <c r="EL250" s="23"/>
      <c r="EM250" s="23"/>
      <c r="EN250" s="23"/>
    </row>
    <row r="251" spans="19:144" x14ac:dyDescent="0.2">
      <c r="S251" s="1"/>
      <c r="T251" s="1"/>
      <c r="U251" s="1"/>
      <c r="V251" s="1"/>
      <c r="W251" s="1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  <c r="EH251" s="23"/>
      <c r="EI251" s="23"/>
      <c r="EJ251" s="23"/>
      <c r="EK251" s="23"/>
      <c r="EL251" s="23"/>
      <c r="EM251" s="23"/>
      <c r="EN251" s="23"/>
    </row>
    <row r="252" spans="19:144" x14ac:dyDescent="0.2">
      <c r="S252" s="1"/>
      <c r="T252" s="1"/>
      <c r="U252" s="1"/>
      <c r="V252" s="1"/>
      <c r="W252" s="1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  <c r="EN252" s="23"/>
    </row>
    <row r="253" spans="19:144" x14ac:dyDescent="0.2">
      <c r="S253" s="1"/>
      <c r="T253" s="1"/>
      <c r="U253" s="1"/>
      <c r="V253" s="1"/>
      <c r="W253" s="1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  <c r="EN253" s="23"/>
    </row>
    <row r="254" spans="19:144" x14ac:dyDescent="0.2">
      <c r="S254" s="1"/>
      <c r="T254" s="1"/>
      <c r="U254" s="1"/>
      <c r="V254" s="1"/>
      <c r="W254" s="1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  <c r="EH254" s="23"/>
      <c r="EI254" s="23"/>
      <c r="EJ254" s="23"/>
      <c r="EK254" s="23"/>
      <c r="EL254" s="23"/>
      <c r="EM254" s="23"/>
      <c r="EN254" s="23"/>
    </row>
    <row r="255" spans="19:144" x14ac:dyDescent="0.2">
      <c r="S255" s="1"/>
      <c r="T255" s="1"/>
      <c r="U255" s="1"/>
      <c r="V255" s="1"/>
      <c r="W255" s="1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  <c r="EM255" s="23"/>
      <c r="EN255" s="23"/>
    </row>
    <row r="256" spans="19:144" x14ac:dyDescent="0.2">
      <c r="S256" s="1"/>
      <c r="T256" s="1"/>
      <c r="U256" s="1"/>
      <c r="V256" s="1"/>
      <c r="W256" s="1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  <c r="EM256" s="23"/>
      <c r="EN256" s="23"/>
    </row>
    <row r="257" spans="19:144" x14ac:dyDescent="0.2">
      <c r="S257" s="1"/>
      <c r="T257" s="1"/>
      <c r="U257" s="1"/>
      <c r="V257" s="1"/>
      <c r="W257" s="1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  <c r="EN257" s="23"/>
    </row>
    <row r="258" spans="19:144" x14ac:dyDescent="0.2">
      <c r="S258" s="1"/>
      <c r="T258" s="1"/>
      <c r="U258" s="1"/>
      <c r="V258" s="1"/>
      <c r="W258" s="1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  <c r="EN258" s="23"/>
    </row>
    <row r="259" spans="19:144" x14ac:dyDescent="0.2">
      <c r="S259" s="1"/>
      <c r="T259" s="1"/>
      <c r="U259" s="1"/>
      <c r="V259" s="1"/>
      <c r="W259" s="1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  <c r="EN259" s="23"/>
    </row>
    <row r="260" spans="19:144" x14ac:dyDescent="0.2">
      <c r="S260" s="1"/>
      <c r="T260" s="1"/>
      <c r="U260" s="1"/>
      <c r="V260" s="1"/>
      <c r="W260" s="1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  <c r="EN260" s="23"/>
    </row>
    <row r="261" spans="19:144" x14ac:dyDescent="0.2">
      <c r="S261" s="1"/>
      <c r="T261" s="1"/>
      <c r="U261" s="1"/>
      <c r="V261" s="1"/>
      <c r="W261" s="1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  <c r="EM261" s="23"/>
      <c r="EN261" s="23"/>
    </row>
    <row r="262" spans="19:144" x14ac:dyDescent="0.2">
      <c r="S262" s="1"/>
      <c r="T262" s="1"/>
      <c r="U262" s="1"/>
      <c r="V262" s="1"/>
      <c r="W262" s="1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  <c r="EN262" s="23"/>
    </row>
    <row r="263" spans="19:144" x14ac:dyDescent="0.2">
      <c r="S263" s="1"/>
      <c r="T263" s="1"/>
      <c r="U263" s="1"/>
      <c r="V263" s="1"/>
      <c r="W263" s="1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  <c r="EN263" s="23"/>
    </row>
    <row r="264" spans="19:144" x14ac:dyDescent="0.2">
      <c r="S264" s="1"/>
      <c r="T264" s="1"/>
      <c r="U264" s="1"/>
      <c r="V264" s="1"/>
      <c r="W264" s="1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  <c r="EH264" s="23"/>
      <c r="EI264" s="23"/>
      <c r="EJ264" s="23"/>
      <c r="EK264" s="23"/>
      <c r="EL264" s="23"/>
      <c r="EM264" s="23"/>
      <c r="EN264" s="23"/>
    </row>
    <row r="265" spans="19:144" x14ac:dyDescent="0.2">
      <c r="S265" s="1"/>
      <c r="T265" s="1"/>
      <c r="U265" s="1"/>
      <c r="V265" s="1"/>
      <c r="W265" s="1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  <c r="EN265" s="23"/>
    </row>
    <row r="266" spans="19:144" x14ac:dyDescent="0.2">
      <c r="S266" s="1"/>
      <c r="T266" s="1"/>
      <c r="U266" s="1"/>
      <c r="V266" s="1"/>
      <c r="W266" s="1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  <c r="EN266" s="23"/>
    </row>
    <row r="267" spans="19:144" x14ac:dyDescent="0.2">
      <c r="S267" s="1"/>
      <c r="T267" s="1"/>
      <c r="U267" s="1"/>
      <c r="V267" s="1"/>
      <c r="W267" s="1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  <c r="EH267" s="23"/>
      <c r="EI267" s="23"/>
      <c r="EJ267" s="23"/>
      <c r="EK267" s="23"/>
      <c r="EL267" s="23"/>
      <c r="EM267" s="23"/>
      <c r="EN267" s="23"/>
    </row>
    <row r="268" spans="19:144" x14ac:dyDescent="0.2">
      <c r="S268" s="1"/>
      <c r="T268" s="1"/>
      <c r="U268" s="1"/>
      <c r="V268" s="1"/>
      <c r="W268" s="1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  <c r="EH268" s="23"/>
      <c r="EI268" s="23"/>
      <c r="EJ268" s="23"/>
      <c r="EK268" s="23"/>
      <c r="EL268" s="23"/>
      <c r="EM268" s="23"/>
      <c r="EN268" s="23"/>
    </row>
    <row r="269" spans="19:144" x14ac:dyDescent="0.2">
      <c r="S269" s="1"/>
      <c r="T269" s="1"/>
      <c r="U269" s="1"/>
      <c r="V269" s="1"/>
      <c r="W269" s="1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  <c r="EH269" s="23"/>
      <c r="EI269" s="23"/>
      <c r="EJ269" s="23"/>
      <c r="EK269" s="23"/>
      <c r="EL269" s="23"/>
      <c r="EM269" s="23"/>
      <c r="EN269" s="23"/>
    </row>
    <row r="270" spans="19:144" x14ac:dyDescent="0.2">
      <c r="S270" s="1"/>
      <c r="T270" s="1"/>
      <c r="U270" s="1"/>
      <c r="V270" s="1"/>
      <c r="W270" s="1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  <c r="EH270" s="23"/>
      <c r="EI270" s="23"/>
      <c r="EJ270" s="23"/>
      <c r="EK270" s="23"/>
      <c r="EL270" s="23"/>
      <c r="EM270" s="23"/>
      <c r="EN270" s="23"/>
    </row>
    <row r="271" spans="19:144" x14ac:dyDescent="0.2">
      <c r="S271" s="1"/>
      <c r="T271" s="1"/>
      <c r="U271" s="1"/>
      <c r="V271" s="1"/>
      <c r="W271" s="1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  <c r="EH271" s="23"/>
      <c r="EI271" s="23"/>
      <c r="EJ271" s="23"/>
      <c r="EK271" s="23"/>
      <c r="EL271" s="23"/>
      <c r="EM271" s="23"/>
      <c r="EN271" s="23"/>
    </row>
    <row r="272" spans="19:144" x14ac:dyDescent="0.2">
      <c r="S272" s="1"/>
      <c r="T272" s="1"/>
      <c r="U272" s="1"/>
      <c r="V272" s="1"/>
      <c r="W272" s="1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  <c r="EH272" s="23"/>
      <c r="EI272" s="23"/>
      <c r="EJ272" s="23"/>
      <c r="EK272" s="23"/>
      <c r="EL272" s="23"/>
      <c r="EM272" s="23"/>
      <c r="EN272" s="23"/>
    </row>
    <row r="273" spans="19:144" x14ac:dyDescent="0.2">
      <c r="S273" s="1"/>
      <c r="T273" s="1"/>
      <c r="U273" s="1"/>
      <c r="V273" s="1"/>
      <c r="W273" s="1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  <c r="EH273" s="23"/>
      <c r="EI273" s="23"/>
      <c r="EJ273" s="23"/>
      <c r="EK273" s="23"/>
      <c r="EL273" s="23"/>
      <c r="EM273" s="23"/>
      <c r="EN273" s="23"/>
    </row>
    <row r="274" spans="19:144" x14ac:dyDescent="0.2">
      <c r="S274" s="1"/>
      <c r="T274" s="1"/>
      <c r="U274" s="1"/>
      <c r="V274" s="1"/>
      <c r="W274" s="1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  <c r="EE274" s="23"/>
      <c r="EF274" s="23"/>
      <c r="EG274" s="23"/>
      <c r="EH274" s="23"/>
      <c r="EI274" s="23"/>
      <c r="EJ274" s="23"/>
      <c r="EK274" s="23"/>
      <c r="EL274" s="23"/>
      <c r="EM274" s="23"/>
      <c r="EN274" s="23"/>
    </row>
    <row r="275" spans="19:144" x14ac:dyDescent="0.2">
      <c r="S275" s="1"/>
      <c r="T275" s="1"/>
      <c r="U275" s="1"/>
      <c r="V275" s="1"/>
      <c r="W275" s="1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  <c r="EH275" s="23"/>
      <c r="EI275" s="23"/>
      <c r="EJ275" s="23"/>
      <c r="EK275" s="23"/>
      <c r="EL275" s="23"/>
      <c r="EM275" s="23"/>
      <c r="EN275" s="23"/>
    </row>
    <row r="276" spans="19:144" x14ac:dyDescent="0.2">
      <c r="S276" s="1"/>
      <c r="T276" s="1"/>
      <c r="U276" s="1"/>
      <c r="V276" s="1"/>
      <c r="W276" s="1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  <c r="EH276" s="23"/>
      <c r="EI276" s="23"/>
      <c r="EJ276" s="23"/>
      <c r="EK276" s="23"/>
      <c r="EL276" s="23"/>
      <c r="EM276" s="23"/>
      <c r="EN276" s="23"/>
    </row>
    <row r="277" spans="19:144" x14ac:dyDescent="0.2"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  <c r="EH277" s="23"/>
      <c r="EI277" s="23"/>
      <c r="EJ277" s="23"/>
      <c r="EK277" s="23"/>
      <c r="EL277" s="23"/>
      <c r="EM277" s="23"/>
      <c r="EN277" s="23"/>
    </row>
  </sheetData>
  <sheetProtection selectLockedCells="1"/>
  <mergeCells count="36">
    <mergeCell ref="M27:M28"/>
    <mergeCell ref="N27:N28"/>
    <mergeCell ref="O27:O28"/>
    <mergeCell ref="P27:P28"/>
    <mergeCell ref="G27:G28"/>
    <mergeCell ref="H27:H28"/>
    <mergeCell ref="I27:I28"/>
    <mergeCell ref="J27:J28"/>
    <mergeCell ref="K27:K28"/>
    <mergeCell ref="L27:L28"/>
    <mergeCell ref="H13:I13"/>
    <mergeCell ref="J13:K13"/>
    <mergeCell ref="L13:M13"/>
    <mergeCell ref="N13:O13"/>
    <mergeCell ref="P13:Q13"/>
    <mergeCell ref="H14:I14"/>
    <mergeCell ref="J14:K14"/>
    <mergeCell ref="L14:M14"/>
    <mergeCell ref="N14:O14"/>
    <mergeCell ref="P14:Q14"/>
    <mergeCell ref="H11:I11"/>
    <mergeCell ref="J11:K11"/>
    <mergeCell ref="L11:M11"/>
    <mergeCell ref="N11:O11"/>
    <mergeCell ref="P11:Q11"/>
    <mergeCell ref="H12:I12"/>
    <mergeCell ref="J12:K12"/>
    <mergeCell ref="L12:M12"/>
    <mergeCell ref="N12:O12"/>
    <mergeCell ref="P12:Q12"/>
    <mergeCell ref="G8:Q8"/>
    <mergeCell ref="H10:I10"/>
    <mergeCell ref="J10:K10"/>
    <mergeCell ref="L10:M10"/>
    <mergeCell ref="N10:O10"/>
    <mergeCell ref="P10:Q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0" min="3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13" workbookViewId="0">
      <selection activeCell="E32" sqref="E32"/>
    </sheetView>
  </sheetViews>
  <sheetFormatPr baseColWidth="10" defaultRowHeight="12.75" x14ac:dyDescent="0.2"/>
  <cols>
    <col min="3" max="3" width="13.5703125" bestFit="1" customWidth="1"/>
  </cols>
  <sheetData>
    <row r="1" spans="1:2" x14ac:dyDescent="0.2">
      <c r="A1" s="80">
        <v>44713</v>
      </c>
      <c r="B1">
        <v>46.6875</v>
      </c>
    </row>
    <row r="2" spans="1:2" x14ac:dyDescent="0.2">
      <c r="A2" s="80">
        <v>44714</v>
      </c>
      <c r="B2">
        <v>46.5</v>
      </c>
    </row>
    <row r="3" spans="1:2" x14ac:dyDescent="0.2">
      <c r="A3" s="80">
        <v>44715</v>
      </c>
      <c r="B3">
        <v>46.4375</v>
      </c>
    </row>
    <row r="4" spans="1:2" x14ac:dyDescent="0.2">
      <c r="A4" s="80">
        <v>44718</v>
      </c>
      <c r="B4">
        <v>46.625</v>
      </c>
    </row>
    <row r="5" spans="1:2" x14ac:dyDescent="0.2">
      <c r="A5" s="80">
        <v>44719</v>
      </c>
      <c r="B5">
        <v>46.5625</v>
      </c>
    </row>
    <row r="6" spans="1:2" x14ac:dyDescent="0.2">
      <c r="A6" s="80">
        <v>44720</v>
      </c>
      <c r="B6">
        <v>46.625</v>
      </c>
    </row>
    <row r="7" spans="1:2" x14ac:dyDescent="0.2">
      <c r="A7" s="80">
        <v>44721</v>
      </c>
      <c r="B7">
        <v>46.5</v>
      </c>
    </row>
    <row r="8" spans="1:2" x14ac:dyDescent="0.2">
      <c r="A8" s="80">
        <v>44722</v>
      </c>
      <c r="B8">
        <v>46.5625</v>
      </c>
    </row>
    <row r="9" spans="1:2" x14ac:dyDescent="0.2">
      <c r="A9" s="80">
        <v>44725</v>
      </c>
      <c r="B9">
        <v>46.625</v>
      </c>
    </row>
    <row r="10" spans="1:2" x14ac:dyDescent="0.2">
      <c r="A10" s="80">
        <v>44726</v>
      </c>
      <c r="B10">
        <v>46.3125</v>
      </c>
    </row>
    <row r="11" spans="1:2" x14ac:dyDescent="0.2">
      <c r="A11" s="80">
        <v>44727</v>
      </c>
      <c r="B11">
        <v>46.5</v>
      </c>
    </row>
    <row r="12" spans="1:2" x14ac:dyDescent="0.2">
      <c r="A12" s="80">
        <v>44728</v>
      </c>
      <c r="B12">
        <v>46.6875</v>
      </c>
    </row>
    <row r="13" spans="1:2" x14ac:dyDescent="0.2">
      <c r="A13" s="80">
        <v>44733</v>
      </c>
      <c r="B13">
        <v>50.8125</v>
      </c>
    </row>
    <row r="14" spans="1:2" x14ac:dyDescent="0.2">
      <c r="A14" s="80">
        <v>44734</v>
      </c>
      <c r="B14">
        <v>50.6875</v>
      </c>
    </row>
    <row r="15" spans="1:2" x14ac:dyDescent="0.2">
      <c r="A15" s="80">
        <v>44735</v>
      </c>
      <c r="B15">
        <v>50.75</v>
      </c>
    </row>
    <row r="16" spans="1:2" x14ac:dyDescent="0.2">
      <c r="A16" s="80">
        <v>44736</v>
      </c>
      <c r="B16">
        <v>50.5</v>
      </c>
    </row>
    <row r="17" spans="1:2" x14ac:dyDescent="0.2">
      <c r="A17" s="80">
        <v>44739</v>
      </c>
      <c r="B17">
        <v>50.8125</v>
      </c>
    </row>
    <row r="18" spans="1:2" x14ac:dyDescent="0.2">
      <c r="A18" s="80">
        <v>44740</v>
      </c>
      <c r="B18">
        <v>50.5625</v>
      </c>
    </row>
    <row r="19" spans="1:2" x14ac:dyDescent="0.2">
      <c r="A19" s="80">
        <v>44741</v>
      </c>
      <c r="B19">
        <v>50.75</v>
      </c>
    </row>
    <row r="20" spans="1:2" x14ac:dyDescent="0.2">
      <c r="A20" s="80">
        <v>44742</v>
      </c>
      <c r="B20">
        <v>50.625</v>
      </c>
    </row>
    <row r="21" spans="1:2" x14ac:dyDescent="0.2">
      <c r="A21" s="80">
        <v>44743</v>
      </c>
      <c r="B21">
        <v>50.9375</v>
      </c>
    </row>
    <row r="22" spans="1:2" x14ac:dyDescent="0.2">
      <c r="A22" s="80">
        <v>44746</v>
      </c>
      <c r="B22">
        <v>50.875</v>
      </c>
    </row>
    <row r="23" spans="1:2" x14ac:dyDescent="0.2">
      <c r="A23" s="80">
        <v>44747</v>
      </c>
      <c r="B23">
        <v>50.75</v>
      </c>
    </row>
    <row r="24" spans="1:2" x14ac:dyDescent="0.2">
      <c r="A24" s="80">
        <v>44748</v>
      </c>
      <c r="B24">
        <v>51.0625</v>
      </c>
    </row>
    <row r="25" spans="1:2" x14ac:dyDescent="0.2">
      <c r="A25" s="80">
        <v>44749</v>
      </c>
      <c r="B25">
        <v>50.8125</v>
      </c>
    </row>
    <row r="26" spans="1:2" x14ac:dyDescent="0.2">
      <c r="A26" s="80">
        <v>44750</v>
      </c>
      <c r="B26">
        <v>51</v>
      </c>
    </row>
    <row r="27" spans="1:2" x14ac:dyDescent="0.2">
      <c r="A27" s="80">
        <v>44753</v>
      </c>
      <c r="B27">
        <v>51</v>
      </c>
    </row>
    <row r="28" spans="1:2" x14ac:dyDescent="0.2">
      <c r="A28" s="80">
        <v>44754</v>
      </c>
      <c r="B28">
        <v>50.75</v>
      </c>
    </row>
    <row r="29" spans="1:2" x14ac:dyDescent="0.2">
      <c r="A29" s="80">
        <v>44755</v>
      </c>
      <c r="B29">
        <v>50.875</v>
      </c>
    </row>
    <row r="30" spans="1:2" x14ac:dyDescent="0.2">
      <c r="A30" s="80">
        <v>44756</v>
      </c>
      <c r="B30">
        <v>51</v>
      </c>
    </row>
    <row r="31" spans="1:2" x14ac:dyDescent="0.2">
      <c r="A31" s="80">
        <v>44757</v>
      </c>
      <c r="B31">
        <v>50.875</v>
      </c>
    </row>
    <row r="32" spans="1:2" x14ac:dyDescent="0.2">
      <c r="A32" s="80">
        <v>44760</v>
      </c>
      <c r="B32">
        <v>50.8125</v>
      </c>
    </row>
    <row r="33" spans="1:3" x14ac:dyDescent="0.2">
      <c r="A33" s="80">
        <v>44761</v>
      </c>
      <c r="B33">
        <v>50.75</v>
      </c>
    </row>
    <row r="34" spans="1:3" x14ac:dyDescent="0.2">
      <c r="A34" s="80">
        <v>44762</v>
      </c>
      <c r="B34">
        <v>50.5625</v>
      </c>
    </row>
    <row r="35" spans="1:3" x14ac:dyDescent="0.2">
      <c r="A35" s="80">
        <v>44763</v>
      </c>
      <c r="B35">
        <v>51</v>
      </c>
    </row>
    <row r="36" spans="1:3" x14ac:dyDescent="0.2">
      <c r="B36">
        <f>AVERAGE(B21:B35)</f>
        <v>50.87083333333333</v>
      </c>
      <c r="C36" s="82">
        <f>ROUND(B36,4)</f>
        <v>50.870800000000003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34">
        <v>43101</v>
      </c>
    </row>
    <row r="2" spans="2:2" x14ac:dyDescent="0.2">
      <c r="B2" s="34">
        <v>43143</v>
      </c>
    </row>
    <row r="3" spans="2:2" x14ac:dyDescent="0.2">
      <c r="B3" s="34">
        <v>43144</v>
      </c>
    </row>
    <row r="4" spans="2:2" x14ac:dyDescent="0.2">
      <c r="B4" s="34">
        <v>43188</v>
      </c>
    </row>
    <row r="5" spans="2:2" x14ac:dyDescent="0.2">
      <c r="B5" s="34">
        <v>43189</v>
      </c>
    </row>
    <row r="6" spans="2:2" x14ac:dyDescent="0.2">
      <c r="B6" s="34">
        <v>43192</v>
      </c>
    </row>
    <row r="7" spans="2:2" x14ac:dyDescent="0.2">
      <c r="B7" s="34">
        <v>43220</v>
      </c>
    </row>
    <row r="8" spans="2:2" x14ac:dyDescent="0.2">
      <c r="B8" s="34">
        <v>43221</v>
      </c>
    </row>
    <row r="9" spans="2:2" x14ac:dyDescent="0.2">
      <c r="B9" s="34">
        <v>43245</v>
      </c>
    </row>
    <row r="10" spans="2:2" x14ac:dyDescent="0.2">
      <c r="B10" s="34">
        <v>43271</v>
      </c>
    </row>
    <row r="11" spans="2:2" x14ac:dyDescent="0.2">
      <c r="B11" s="34">
        <v>43290</v>
      </c>
    </row>
    <row r="12" spans="2:2" x14ac:dyDescent="0.2">
      <c r="B12" s="34">
        <v>43332</v>
      </c>
    </row>
    <row r="13" spans="2:2" x14ac:dyDescent="0.2">
      <c r="B13" s="34">
        <v>43388</v>
      </c>
    </row>
    <row r="14" spans="2:2" x14ac:dyDescent="0.2">
      <c r="B14" s="34">
        <v>43410</v>
      </c>
    </row>
    <row r="15" spans="2:2" x14ac:dyDescent="0.2">
      <c r="B15" s="34">
        <v>43423</v>
      </c>
    </row>
    <row r="16" spans="2:2" x14ac:dyDescent="0.2">
      <c r="B16" s="34">
        <v>43434</v>
      </c>
    </row>
    <row r="17" spans="2:2" x14ac:dyDescent="0.2">
      <c r="B17" s="34">
        <v>43442</v>
      </c>
    </row>
    <row r="18" spans="2:2" x14ac:dyDescent="0.2">
      <c r="B18" s="34">
        <v>43458</v>
      </c>
    </row>
    <row r="19" spans="2:2" x14ac:dyDescent="0.2">
      <c r="B19" s="34">
        <v>43459</v>
      </c>
    </row>
    <row r="20" spans="2:2" x14ac:dyDescent="0.2">
      <c r="B20" s="34">
        <v>43465</v>
      </c>
    </row>
    <row r="21" spans="2:2" x14ac:dyDescent="0.2">
      <c r="B21" s="34">
        <v>43466</v>
      </c>
    </row>
    <row r="22" spans="2:2" x14ac:dyDescent="0.2">
      <c r="B22" s="34">
        <v>43528</v>
      </c>
    </row>
    <row r="23" spans="2:2" x14ac:dyDescent="0.2">
      <c r="B23" s="34">
        <v>43529</v>
      </c>
    </row>
    <row r="24" spans="2:2" x14ac:dyDescent="0.2">
      <c r="B24" s="34">
        <v>43548</v>
      </c>
    </row>
    <row r="25" spans="2:2" x14ac:dyDescent="0.2">
      <c r="B25" s="34">
        <v>43557</v>
      </c>
    </row>
    <row r="26" spans="2:2" x14ac:dyDescent="0.2">
      <c r="B26" s="34">
        <v>43573</v>
      </c>
    </row>
    <row r="27" spans="2:2" x14ac:dyDescent="0.2">
      <c r="B27" s="34">
        <v>43574</v>
      </c>
    </row>
    <row r="28" spans="2:2" x14ac:dyDescent="0.2">
      <c r="B28" s="34">
        <v>43586</v>
      </c>
    </row>
    <row r="29" spans="2:2" x14ac:dyDescent="0.2">
      <c r="B29" s="34">
        <v>43610</v>
      </c>
    </row>
    <row r="30" spans="2:2" x14ac:dyDescent="0.2">
      <c r="B30" s="34">
        <v>43633</v>
      </c>
    </row>
    <row r="31" spans="2:2" x14ac:dyDescent="0.2">
      <c r="B31" s="34">
        <v>43636</v>
      </c>
    </row>
    <row r="32" spans="2:2" x14ac:dyDescent="0.2">
      <c r="B32" s="34">
        <v>43654</v>
      </c>
    </row>
    <row r="33" spans="2:2" x14ac:dyDescent="0.2">
      <c r="B33" s="34">
        <v>43655</v>
      </c>
    </row>
    <row r="34" spans="2:2" x14ac:dyDescent="0.2">
      <c r="B34" s="34">
        <v>43696</v>
      </c>
    </row>
    <row r="35" spans="2:2" x14ac:dyDescent="0.2">
      <c r="B35" s="34">
        <v>43752</v>
      </c>
    </row>
    <row r="36" spans="2:2" x14ac:dyDescent="0.2">
      <c r="B36" s="34">
        <v>43775</v>
      </c>
    </row>
    <row r="37" spans="2:2" x14ac:dyDescent="0.2">
      <c r="B37" s="34">
        <v>43787</v>
      </c>
    </row>
    <row r="38" spans="2:2" x14ac:dyDescent="0.2">
      <c r="B38" s="34">
        <v>43823</v>
      </c>
    </row>
    <row r="39" spans="2:2" x14ac:dyDescent="0.2">
      <c r="B39" s="34">
        <v>43824</v>
      </c>
    </row>
    <row r="40" spans="2:2" x14ac:dyDescent="0.2">
      <c r="B40" s="34">
        <v>43830</v>
      </c>
    </row>
    <row r="41" spans="2:2" x14ac:dyDescent="0.2">
      <c r="B41" s="34">
        <v>43831</v>
      </c>
    </row>
    <row r="42" spans="2:2" x14ac:dyDescent="0.2">
      <c r="B42" s="34">
        <v>43885</v>
      </c>
    </row>
    <row r="43" spans="2:2" x14ac:dyDescent="0.2">
      <c r="B43" s="34">
        <v>43886</v>
      </c>
    </row>
    <row r="44" spans="2:2" x14ac:dyDescent="0.2">
      <c r="B44" s="34">
        <v>43913</v>
      </c>
    </row>
    <row r="45" spans="2:2" x14ac:dyDescent="0.2">
      <c r="B45" s="34">
        <v>43914</v>
      </c>
    </row>
    <row r="46" spans="2:2" x14ac:dyDescent="0.2">
      <c r="B46" s="34">
        <v>43923</v>
      </c>
    </row>
    <row r="47" spans="2:2" x14ac:dyDescent="0.2">
      <c r="B47" s="34">
        <v>43930</v>
      </c>
    </row>
    <row r="48" spans="2:2" x14ac:dyDescent="0.2">
      <c r="B48" s="34">
        <v>43931</v>
      </c>
    </row>
    <row r="49" spans="2:2" x14ac:dyDescent="0.2">
      <c r="B49" s="34">
        <v>43952</v>
      </c>
    </row>
    <row r="50" spans="2:2" x14ac:dyDescent="0.2">
      <c r="B50" s="34">
        <v>43976</v>
      </c>
    </row>
    <row r="51" spans="2:2" x14ac:dyDescent="0.2">
      <c r="B51" s="34">
        <v>43997</v>
      </c>
    </row>
    <row r="52" spans="2:2" x14ac:dyDescent="0.2">
      <c r="B52" s="34">
        <v>44002</v>
      </c>
    </row>
    <row r="53" spans="2:2" x14ac:dyDescent="0.2">
      <c r="B53" s="34">
        <v>44021</v>
      </c>
    </row>
    <row r="54" spans="2:2" x14ac:dyDescent="0.2">
      <c r="B54" s="34">
        <v>44022</v>
      </c>
    </row>
    <row r="55" spans="2:2" x14ac:dyDescent="0.2">
      <c r="B55" s="34">
        <v>44060</v>
      </c>
    </row>
    <row r="56" spans="2:2" x14ac:dyDescent="0.2">
      <c r="B56" s="34">
        <v>44116</v>
      </c>
    </row>
    <row r="57" spans="2:2" x14ac:dyDescent="0.2">
      <c r="B57" s="34">
        <v>44141</v>
      </c>
    </row>
    <row r="58" spans="2:2" x14ac:dyDescent="0.2">
      <c r="B58" s="34">
        <v>44158</v>
      </c>
    </row>
    <row r="59" spans="2:2" x14ac:dyDescent="0.2">
      <c r="B59" s="34">
        <v>44172</v>
      </c>
    </row>
    <row r="60" spans="2:2" x14ac:dyDescent="0.2">
      <c r="B60" s="34">
        <v>44173</v>
      </c>
    </row>
    <row r="61" spans="2:2" x14ac:dyDescent="0.2">
      <c r="B61" s="34">
        <v>44190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1">
        <v>43202</v>
      </c>
    </row>
    <row r="2" spans="1:4" x14ac:dyDescent="0.2">
      <c r="A2" s="31">
        <v>43200</v>
      </c>
      <c r="B2">
        <v>1</v>
      </c>
      <c r="D2">
        <f>+IF(A1&lt;A2,B2,(IF(A1&lt;A3,B3,0)))</f>
        <v>2</v>
      </c>
    </row>
    <row r="3" spans="1:4" x14ac:dyDescent="0.2">
      <c r="A3" s="31">
        <v>43230</v>
      </c>
      <c r="B3">
        <v>2</v>
      </c>
    </row>
    <row r="4" spans="1:4" x14ac:dyDescent="0.2">
      <c r="A4" s="31">
        <v>43261</v>
      </c>
      <c r="B4">
        <v>3</v>
      </c>
    </row>
    <row r="5" spans="1:4" x14ac:dyDescent="0.2">
      <c r="A5" s="31">
        <v>43291</v>
      </c>
      <c r="B5">
        <v>4</v>
      </c>
    </row>
    <row r="6" spans="1:4" x14ac:dyDescent="0.2">
      <c r="A6" s="31">
        <v>43322</v>
      </c>
      <c r="B6">
        <v>5</v>
      </c>
    </row>
    <row r="7" spans="1:4" x14ac:dyDescent="0.2">
      <c r="A7" s="31">
        <v>43353</v>
      </c>
      <c r="B7">
        <v>6</v>
      </c>
    </row>
    <row r="8" spans="1:4" x14ac:dyDescent="0.2">
      <c r="A8" s="31">
        <v>43383</v>
      </c>
      <c r="B8">
        <v>7</v>
      </c>
    </row>
    <row r="9" spans="1:4" x14ac:dyDescent="0.2">
      <c r="A9" s="31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Serie I</vt:lpstr>
      <vt:lpstr>Hoja1</vt:lpstr>
      <vt:lpstr>Feriados</vt:lpstr>
      <vt:lpstr>Hoja2</vt:lpstr>
      <vt:lpstr>'Serie I'!Área_de_impresión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Luis Jose Gomez Tovar</cp:lastModifiedBy>
  <cp:lastPrinted>2010-08-11T18:04:28Z</cp:lastPrinted>
  <dcterms:created xsi:type="dcterms:W3CDTF">2010-06-02T16:23:26Z</dcterms:created>
  <dcterms:modified xsi:type="dcterms:W3CDTF">2022-08-18T14:48:52Z</dcterms:modified>
</cp:coreProperties>
</file>